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A7BCF3FE-B64C-49F8-9D47-96F268633028}" xr6:coauthVersionLast="47" xr6:coauthVersionMax="47" xr10:uidLastSave="{00000000-0000-0000-0000-000000000000}"/>
  <bookViews>
    <workbookView xWindow="28680" yWindow="-120" windowWidth="29040" windowHeight="15720" activeTab="1" xr2:uid="{CF3BF38D-75ED-4FA7-8B93-23B583CEA449}"/>
  </bookViews>
  <sheets>
    <sheet name="SubSector Analysis" sheetId="3" r:id="rId1"/>
    <sheet name="Nifty 750 Analysis" sheetId="2" r:id="rId2"/>
    <sheet name="Price_Filter_27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B20" i="3" l="1"/>
  <c r="B22" i="3"/>
  <c r="B88" i="3"/>
  <c r="D88" i="3" s="1"/>
  <c r="B41" i="3"/>
  <c r="E41" i="3" s="1"/>
  <c r="B23" i="3"/>
  <c r="B63" i="3"/>
  <c r="B46" i="3"/>
  <c r="D46" i="3" s="1"/>
  <c r="B58" i="3"/>
  <c r="E58" i="3" s="1"/>
  <c r="B10" i="3"/>
  <c r="F10" i="3" s="1"/>
  <c r="B40" i="3"/>
  <c r="F40" i="3" s="1"/>
  <c r="B59" i="3"/>
  <c r="I59" i="3" s="1"/>
  <c r="B30" i="3"/>
  <c r="D30" i="3" s="1"/>
  <c r="B14" i="3"/>
  <c r="B34" i="3"/>
  <c r="B62" i="3"/>
  <c r="D62" i="3" s="1"/>
  <c r="B18" i="3"/>
  <c r="H18" i="3" s="1"/>
  <c r="B31" i="3"/>
  <c r="B29" i="3"/>
  <c r="H29" i="3" s="1"/>
  <c r="B25" i="3"/>
  <c r="H25" i="3" s="1"/>
  <c r="B32" i="3"/>
  <c r="H32" i="3" s="1"/>
  <c r="B47" i="3"/>
  <c r="G47" i="3" s="1"/>
  <c r="B27" i="3"/>
  <c r="F27" i="3" s="1"/>
  <c r="B60" i="3"/>
  <c r="E60" i="3" s="1"/>
  <c r="B86" i="3"/>
  <c r="B43" i="3"/>
  <c r="B24" i="3"/>
  <c r="B39" i="3"/>
  <c r="E39" i="3" s="1"/>
  <c r="B50" i="3"/>
  <c r="E50" i="3" s="1"/>
  <c r="B5" i="3"/>
  <c r="B7" i="3"/>
  <c r="D7" i="3" s="1"/>
  <c r="B28" i="3"/>
  <c r="D28" i="3" s="1"/>
  <c r="B65" i="3"/>
  <c r="D65" i="3" s="1"/>
  <c r="B4" i="3"/>
  <c r="I4" i="3" s="1"/>
  <c r="B72" i="3"/>
  <c r="I72" i="3" s="1"/>
  <c r="B71" i="3"/>
  <c r="I71" i="3" s="1"/>
  <c r="B19" i="3"/>
  <c r="G19" i="3" s="1"/>
  <c r="B74" i="3"/>
  <c r="B70" i="3"/>
  <c r="B11" i="3"/>
  <c r="D11" i="3" s="1"/>
  <c r="B8" i="3"/>
  <c r="E8" i="3" s="1"/>
  <c r="B16" i="3"/>
  <c r="B116" i="3"/>
  <c r="H116" i="3" s="1"/>
  <c r="B21" i="3"/>
  <c r="H21" i="3" s="1"/>
  <c r="B64" i="3"/>
  <c r="H64" i="3" s="1"/>
  <c r="B76" i="3"/>
  <c r="G76" i="3" s="1"/>
  <c r="B78" i="3"/>
  <c r="F78" i="3" s="1"/>
  <c r="B26" i="3"/>
  <c r="D26" i="3" s="1"/>
  <c r="B77" i="3"/>
  <c r="D77" i="3" s="1"/>
  <c r="B44" i="3"/>
  <c r="B90" i="3"/>
  <c r="B57" i="3"/>
  <c r="E57" i="3" s="1"/>
  <c r="B61" i="3"/>
  <c r="E61" i="3" s="1"/>
  <c r="B69" i="3"/>
  <c r="B38" i="3"/>
  <c r="B33" i="3"/>
  <c r="B51" i="3"/>
  <c r="E51" i="3" s="1"/>
  <c r="B37" i="3"/>
  <c r="G37" i="3" s="1"/>
  <c r="B73" i="3"/>
  <c r="I73" i="3" s="1"/>
  <c r="B2" i="3"/>
  <c r="G2" i="3" s="1"/>
  <c r="B75" i="3"/>
  <c r="G75" i="3" s="1"/>
  <c r="B35" i="3"/>
  <c r="B42" i="3"/>
  <c r="B3" i="3"/>
  <c r="D3" i="3" s="1"/>
  <c r="B52" i="3"/>
  <c r="E52" i="3" s="1"/>
  <c r="B9" i="3"/>
  <c r="B95" i="3"/>
  <c r="H95" i="3" s="1"/>
  <c r="B48" i="3"/>
  <c r="H48" i="3" s="1"/>
  <c r="B17" i="3"/>
  <c r="H17" i="3" s="1"/>
  <c r="B113" i="3"/>
  <c r="I113" i="3" s="1"/>
  <c r="B87" i="3"/>
  <c r="F87" i="3" s="1"/>
  <c r="B6" i="3"/>
  <c r="F6" i="3" s="1"/>
  <c r="B15" i="3"/>
  <c r="I15" i="3" s="1"/>
  <c r="B93" i="3"/>
  <c r="B53" i="3"/>
  <c r="B56" i="3"/>
  <c r="E56" i="3" s="1"/>
  <c r="B84" i="3"/>
  <c r="E84" i="3" s="1"/>
  <c r="B49" i="3"/>
  <c r="B66" i="3"/>
  <c r="D66" i="3" s="1"/>
  <c r="B12" i="3"/>
  <c r="D12" i="3" s="1"/>
  <c r="B94" i="3"/>
  <c r="D94" i="3" s="1"/>
  <c r="B112" i="3"/>
  <c r="I112" i="3" s="1"/>
  <c r="B110" i="3"/>
  <c r="I110" i="3" s="1"/>
  <c r="B79" i="3"/>
  <c r="I79" i="3" s="1"/>
  <c r="B36" i="3"/>
  <c r="B91" i="3"/>
  <c r="B80" i="3"/>
  <c r="B96" i="3"/>
  <c r="E96" i="3" s="1"/>
  <c r="B54" i="3"/>
  <c r="B102" i="3"/>
  <c r="B114" i="3"/>
  <c r="D114" i="3" s="1"/>
  <c r="B67" i="3"/>
  <c r="B103" i="3"/>
  <c r="E103" i="3" s="1"/>
  <c r="B118" i="3"/>
  <c r="F118" i="3" s="1"/>
  <c r="B89" i="3"/>
  <c r="H89" i="3" s="1"/>
  <c r="B97" i="3"/>
  <c r="E97" i="3" s="1"/>
  <c r="B92" i="3"/>
  <c r="H92" i="3" s="1"/>
  <c r="B104" i="3"/>
  <c r="B13" i="3"/>
  <c r="B55" i="3"/>
  <c r="G55" i="3" s="1"/>
  <c r="B111" i="3"/>
  <c r="E111" i="3" s="1"/>
  <c r="B83" i="3"/>
  <c r="B105" i="3"/>
  <c r="D105" i="3" s="1"/>
  <c r="B119" i="3"/>
  <c r="D119" i="3" s="1"/>
  <c r="B120" i="3"/>
  <c r="E120" i="3" s="1"/>
  <c r="B121" i="3"/>
  <c r="I121" i="3" s="1"/>
  <c r="B81" i="3"/>
  <c r="I81" i="3" s="1"/>
  <c r="B85" i="3"/>
  <c r="G85" i="3" s="1"/>
  <c r="B122" i="3"/>
  <c r="G122" i="3" s="1"/>
  <c r="B106" i="3"/>
  <c r="B98" i="3"/>
  <c r="B99" i="3"/>
  <c r="D99" i="3" s="1"/>
  <c r="B123" i="3"/>
  <c r="G123" i="3" s="1"/>
  <c r="B124" i="3"/>
  <c r="B107" i="3"/>
  <c r="D107" i="3" s="1"/>
  <c r="B68" i="3"/>
  <c r="D68" i="3" s="1"/>
  <c r="B45" i="3"/>
  <c r="D45" i="3" s="1"/>
  <c r="B125" i="3"/>
  <c r="D125" i="3" s="1"/>
  <c r="B126" i="3"/>
  <c r="Q126" i="3" s="1"/>
  <c r="B108" i="3"/>
  <c r="F108" i="3" s="1"/>
  <c r="B117" i="3"/>
  <c r="I117" i="3" s="1"/>
  <c r="B100" i="3"/>
  <c r="B109" i="3"/>
  <c r="B101" i="3"/>
  <c r="E101" i="3" s="1"/>
  <c r="B115" i="3"/>
  <c r="E115" i="3" s="1"/>
  <c r="B82" i="3"/>
  <c r="AQ632" i="2"/>
  <c r="AQ447" i="2"/>
  <c r="AQ472" i="2"/>
  <c r="AQ122" i="2"/>
  <c r="AQ204" i="2"/>
  <c r="AQ362" i="2"/>
  <c r="AQ300" i="2"/>
  <c r="AQ298" i="2"/>
  <c r="AQ597" i="2"/>
  <c r="AQ566" i="2"/>
  <c r="AQ209" i="2"/>
  <c r="AQ312" i="2"/>
  <c r="AQ128" i="2"/>
  <c r="AQ660" i="2"/>
  <c r="AQ53" i="2"/>
  <c r="AQ228" i="2"/>
  <c r="AQ464" i="2"/>
  <c r="AQ603" i="2"/>
  <c r="AQ583" i="2"/>
  <c r="AQ360" i="2"/>
  <c r="AQ433" i="2"/>
  <c r="AQ200" i="2"/>
  <c r="AQ353" i="2"/>
  <c r="AQ192" i="2"/>
  <c r="AQ570" i="2"/>
  <c r="AQ555" i="2"/>
  <c r="AQ644" i="2"/>
  <c r="AQ103" i="2"/>
  <c r="AQ499" i="2"/>
  <c r="AQ420" i="2"/>
  <c r="AQ202" i="2"/>
  <c r="AQ633" i="2"/>
  <c r="AQ69" i="2"/>
  <c r="AQ15" i="2"/>
  <c r="AQ712" i="2"/>
  <c r="AQ709" i="2"/>
  <c r="AQ393" i="2"/>
  <c r="AQ93" i="2"/>
  <c r="AQ654" i="2"/>
  <c r="AQ465" i="2"/>
  <c r="AQ477" i="2"/>
  <c r="AQ174" i="2"/>
  <c r="AQ315" i="2"/>
  <c r="AQ517" i="2"/>
  <c r="AQ235" i="2"/>
  <c r="AQ501" i="2"/>
  <c r="AQ457" i="2"/>
  <c r="AQ591" i="2"/>
  <c r="AQ327" i="2"/>
  <c r="AQ317" i="2"/>
  <c r="AQ308" i="2"/>
  <c r="AQ233" i="2"/>
  <c r="AQ207" i="2"/>
  <c r="AQ216" i="2"/>
  <c r="AQ238" i="2"/>
  <c r="AQ704" i="2"/>
  <c r="AQ471" i="2"/>
  <c r="AQ522" i="2"/>
  <c r="AQ416" i="2"/>
  <c r="AQ520" i="2"/>
  <c r="AQ220" i="2"/>
  <c r="AQ311" i="2"/>
  <c r="AQ322" i="2"/>
  <c r="AQ502" i="2"/>
  <c r="AQ280" i="2"/>
  <c r="AQ356" i="2"/>
  <c r="AQ334" i="2"/>
  <c r="AQ445" i="2"/>
  <c r="AQ593" i="2"/>
  <c r="AQ403" i="2"/>
  <c r="AQ539" i="2"/>
  <c r="AQ394" i="2"/>
  <c r="AQ226" i="2"/>
  <c r="AQ81" i="2"/>
  <c r="AQ171" i="2"/>
  <c r="AQ230" i="2"/>
  <c r="AQ199" i="2"/>
  <c r="AQ142" i="2"/>
  <c r="AQ37" i="2"/>
  <c r="AQ210" i="2"/>
  <c r="AQ137" i="2"/>
  <c r="AQ528" i="2"/>
  <c r="AQ168" i="2"/>
  <c r="AQ374" i="2"/>
  <c r="AQ231" i="2"/>
  <c r="AQ39" i="2"/>
  <c r="AQ141" i="2"/>
  <c r="AQ330" i="2"/>
  <c r="AQ372" i="2"/>
  <c r="AQ462" i="2"/>
  <c r="AQ533" i="2"/>
  <c r="AQ411" i="2"/>
  <c r="AQ113" i="2"/>
  <c r="AQ344" i="2"/>
  <c r="AQ175" i="2"/>
  <c r="AQ337" i="2"/>
  <c r="AQ619" i="2"/>
  <c r="AQ29" i="2"/>
  <c r="AQ487" i="2"/>
  <c r="AQ673" i="2"/>
  <c r="AQ173" i="2"/>
  <c r="AQ404" i="2"/>
  <c r="AQ305" i="2"/>
  <c r="AQ388" i="2"/>
  <c r="AQ621" i="2"/>
  <c r="AQ41" i="2"/>
  <c r="AQ119" i="2"/>
  <c r="AQ297" i="2"/>
  <c r="AQ45" i="2"/>
  <c r="AQ22" i="2"/>
  <c r="AQ385" i="2"/>
  <c r="AQ424" i="2"/>
  <c r="AQ47" i="2"/>
  <c r="AQ377" i="2"/>
  <c r="AQ292" i="2"/>
  <c r="AQ111" i="2"/>
  <c r="AQ488" i="2"/>
  <c r="AQ348" i="2"/>
  <c r="AQ79" i="2"/>
  <c r="AQ244" i="2"/>
  <c r="AQ251" i="2"/>
  <c r="AQ734" i="2"/>
  <c r="AQ321" i="2"/>
  <c r="AQ723" i="2"/>
  <c r="AQ325" i="2"/>
  <c r="AQ711" i="2"/>
  <c r="AQ239" i="2"/>
  <c r="AQ129" i="2"/>
  <c r="AQ224" i="2"/>
  <c r="AQ12" i="2"/>
  <c r="AQ391" i="2"/>
  <c r="AQ145" i="2"/>
  <c r="AQ250" i="2"/>
  <c r="AQ324" i="2"/>
  <c r="AQ620" i="2"/>
  <c r="AQ642" i="2"/>
  <c r="AQ425" i="2"/>
  <c r="AQ672" i="2"/>
  <c r="AQ519" i="2"/>
  <c r="AQ414" i="2"/>
  <c r="AQ358" i="2"/>
  <c r="AQ561" i="2"/>
  <c r="AQ253" i="2"/>
  <c r="AQ417" i="2"/>
  <c r="AQ482" i="2"/>
  <c r="AQ28" i="2"/>
  <c r="AQ206" i="2"/>
  <c r="AQ466" i="2"/>
  <c r="AQ133" i="2"/>
  <c r="AQ398" i="2"/>
  <c r="AQ438" i="2"/>
  <c r="AQ529" i="2"/>
  <c r="AQ733" i="2"/>
  <c r="AQ149" i="2"/>
  <c r="AQ460" i="2"/>
  <c r="AQ671" i="2"/>
  <c r="AQ397" i="2"/>
  <c r="AQ276" i="2"/>
  <c r="AQ212" i="2"/>
  <c r="AQ215" i="2"/>
  <c r="AQ497" i="2"/>
  <c r="AQ24" i="2"/>
  <c r="AQ290" i="2"/>
  <c r="AQ478" i="2"/>
  <c r="AQ607" i="2"/>
  <c r="AQ485" i="2"/>
  <c r="AQ124" i="2"/>
  <c r="AQ281" i="2"/>
  <c r="AQ74" i="2"/>
  <c r="AQ637" i="2"/>
  <c r="AQ72" i="2"/>
  <c r="AQ500" i="2"/>
  <c r="AQ543" i="2"/>
  <c r="AQ537" i="2"/>
  <c r="AQ530" i="2"/>
  <c r="AQ413" i="2"/>
  <c r="AQ208" i="2"/>
  <c r="AQ640" i="2"/>
  <c r="AQ269" i="2"/>
  <c r="AQ429" i="2"/>
  <c r="AQ75" i="2"/>
  <c r="AQ626" i="2"/>
  <c r="AQ691" i="2"/>
  <c r="AQ609" i="2"/>
  <c r="AQ675" i="2"/>
  <c r="AQ586" i="2"/>
  <c r="AQ16" i="2"/>
  <c r="AQ408" i="2"/>
  <c r="AQ54" i="2"/>
  <c r="AQ351" i="2"/>
  <c r="AQ186" i="2"/>
  <c r="AQ196" i="2"/>
  <c r="AQ44" i="2"/>
  <c r="AQ680" i="2"/>
  <c r="AQ43" i="2"/>
  <c r="AQ382" i="2"/>
  <c r="AQ412" i="2"/>
  <c r="AQ437" i="2"/>
  <c r="AQ284" i="2"/>
  <c r="AQ666" i="2"/>
  <c r="AQ524" i="2"/>
  <c r="AQ653" i="2"/>
  <c r="AQ594" i="2"/>
  <c r="AQ405" i="2"/>
  <c r="AQ285" i="2"/>
  <c r="AQ694" i="2"/>
  <c r="AQ369" i="2"/>
  <c r="AQ459" i="2"/>
  <c r="AQ48" i="2"/>
  <c r="AQ219" i="2"/>
  <c r="AQ217" i="2"/>
  <c r="AQ288" i="2"/>
  <c r="AQ275" i="2"/>
  <c r="AQ474" i="2"/>
  <c r="AQ685" i="2"/>
  <c r="AQ59" i="2"/>
  <c r="AQ303" i="2"/>
  <c r="AQ156" i="2"/>
  <c r="AQ5" i="2"/>
  <c r="AQ419" i="2"/>
  <c r="AQ289" i="2"/>
  <c r="AQ652" i="2"/>
  <c r="AQ183" i="2"/>
  <c r="AQ107" i="2"/>
  <c r="AQ516" i="2"/>
  <c r="AQ540" i="2"/>
  <c r="AQ386" i="2"/>
  <c r="AQ635" i="2"/>
  <c r="AQ347" i="2"/>
  <c r="AQ180" i="2"/>
  <c r="AQ84" i="2"/>
  <c r="AQ319" i="2"/>
  <c r="AQ484" i="2"/>
  <c r="AQ401" i="2"/>
  <c r="AQ423" i="2"/>
  <c r="AQ100" i="2"/>
  <c r="AQ254" i="2"/>
  <c r="AQ665" i="2"/>
  <c r="AQ469" i="2"/>
  <c r="AQ333" i="2"/>
  <c r="AQ140" i="2"/>
  <c r="AQ514" i="2"/>
  <c r="AQ40" i="2"/>
  <c r="AQ87" i="2"/>
  <c r="AQ440" i="2"/>
  <c r="AQ646" i="2"/>
  <c r="AQ36" i="2"/>
  <c r="AQ60" i="2"/>
  <c r="AQ33" i="2"/>
  <c r="AQ266" i="2"/>
  <c r="AQ392" i="2"/>
  <c r="AQ331" i="2"/>
  <c r="AQ365" i="2"/>
  <c r="AQ125" i="2"/>
  <c r="AQ349" i="2"/>
  <c r="AQ104" i="2"/>
  <c r="AQ158" i="2"/>
  <c r="AQ679" i="2"/>
  <c r="AQ395" i="2"/>
  <c r="AQ542" i="2"/>
  <c r="AQ508" i="2"/>
  <c r="AQ588" i="2"/>
  <c r="AQ702" i="2"/>
  <c r="AQ66" i="2"/>
  <c r="AQ95" i="2"/>
  <c r="AQ352" i="2"/>
  <c r="AQ510" i="2"/>
  <c r="AQ454" i="2"/>
  <c r="AQ277" i="2"/>
  <c r="AQ717" i="2"/>
  <c r="AQ364" i="2"/>
  <c r="AQ354" i="2"/>
  <c r="AQ38" i="2"/>
  <c r="AQ507" i="2"/>
  <c r="AQ443" i="2"/>
  <c r="AQ373" i="2"/>
  <c r="AQ23" i="2"/>
  <c r="AQ489" i="2"/>
  <c r="AQ166" i="2"/>
  <c r="AQ715" i="2"/>
  <c r="AQ409" i="2"/>
  <c r="AQ126" i="2"/>
  <c r="AQ494" i="2"/>
  <c r="AQ116" i="2"/>
  <c r="AQ536" i="2"/>
  <c r="AQ52" i="2"/>
  <c r="AQ612" i="2"/>
  <c r="AQ57" i="2"/>
  <c r="AQ430" i="2"/>
  <c r="AQ378" i="2"/>
  <c r="AQ176" i="2"/>
  <c r="AQ577" i="2"/>
  <c r="AQ153" i="2"/>
  <c r="AQ187" i="2"/>
  <c r="AQ197" i="2"/>
  <c r="AQ127" i="2"/>
  <c r="AQ669" i="2"/>
  <c r="AQ89" i="2"/>
  <c r="AQ56" i="2"/>
  <c r="AQ242" i="2"/>
  <c r="AQ624" i="2"/>
  <c r="AQ323" i="2"/>
  <c r="AQ495" i="2"/>
  <c r="AQ152" i="2"/>
  <c r="AQ7" i="2"/>
  <c r="AQ496" i="2"/>
  <c r="AQ380" i="2"/>
  <c r="AQ249" i="2"/>
  <c r="AQ729" i="2"/>
  <c r="AQ655" i="2"/>
  <c r="AQ71" i="2"/>
  <c r="AQ25" i="2"/>
  <c r="AQ480" i="2"/>
  <c r="AQ222" i="2"/>
  <c r="AQ287" i="2"/>
  <c r="AQ439" i="2"/>
  <c r="AQ3" i="2"/>
  <c r="AQ86" i="2"/>
  <c r="AQ366" i="2"/>
  <c r="AQ291" i="2"/>
  <c r="AQ573" i="2"/>
  <c r="AQ90" i="2"/>
  <c r="AQ112" i="2"/>
  <c r="AQ431" i="2"/>
  <c r="AQ114" i="2"/>
  <c r="AQ157" i="2"/>
  <c r="AQ341" i="2"/>
  <c r="AQ296" i="2"/>
  <c r="AQ193" i="2"/>
  <c r="AQ636" i="2"/>
  <c r="AQ410" i="2"/>
  <c r="AQ567" i="2"/>
  <c r="AQ123" i="2"/>
  <c r="AQ261" i="2"/>
  <c r="AQ115" i="2"/>
  <c r="AQ98" i="2"/>
  <c r="AQ120" i="2"/>
  <c r="AQ616" i="2"/>
  <c r="AQ198" i="2"/>
  <c r="AQ30" i="2"/>
  <c r="AQ2" i="2"/>
  <c r="AQ332" i="2"/>
  <c r="AQ310" i="2"/>
  <c r="AQ101" i="2"/>
  <c r="AQ525" i="2"/>
  <c r="AQ270" i="2"/>
  <c r="AQ458" i="2"/>
  <c r="AQ61" i="2"/>
  <c r="AQ550" i="2"/>
  <c r="AQ146" i="2"/>
  <c r="AQ552" i="2"/>
  <c r="AQ421" i="2"/>
  <c r="AQ108" i="2"/>
  <c r="AQ678" i="2"/>
  <c r="AQ483" i="2"/>
  <c r="AQ160" i="2"/>
  <c r="AQ227" i="2"/>
  <c r="AQ299" i="2"/>
  <c r="AQ390" i="2"/>
  <c r="AQ521" i="2"/>
  <c r="AQ62" i="2"/>
  <c r="AQ613" i="2"/>
  <c r="AQ31" i="2"/>
  <c r="AQ6" i="2"/>
  <c r="AQ88" i="2"/>
  <c r="AQ426" i="2"/>
  <c r="AQ165" i="2"/>
  <c r="AQ647" i="2"/>
  <c r="AQ130" i="2"/>
  <c r="AQ34" i="2"/>
  <c r="AQ512" i="2"/>
  <c r="AQ91" i="2"/>
  <c r="AQ590" i="2"/>
  <c r="AQ205" i="2"/>
  <c r="AQ683" i="2"/>
  <c r="AQ389" i="2"/>
  <c r="AQ698" i="2"/>
  <c r="AQ728" i="2"/>
  <c r="AQ191" i="2"/>
  <c r="AQ131" i="2"/>
  <c r="AQ73" i="2"/>
  <c r="AQ481" i="2"/>
  <c r="AQ46" i="2"/>
  <c r="AQ316" i="2"/>
  <c r="AQ167" i="2"/>
  <c r="AQ258" i="2"/>
  <c r="AQ568" i="2"/>
  <c r="AQ99" i="2"/>
  <c r="AQ67" i="2"/>
  <c r="AQ58" i="2"/>
  <c r="AQ375" i="2"/>
  <c r="AQ581" i="2"/>
  <c r="AQ179" i="2"/>
  <c r="AQ657" i="2"/>
  <c r="AQ8" i="2"/>
  <c r="AQ456" i="2"/>
  <c r="AQ479" i="2"/>
  <c r="AQ236" i="2"/>
  <c r="AQ535" i="2"/>
  <c r="AQ27" i="2"/>
  <c r="AQ148" i="2"/>
  <c r="AQ452" i="2"/>
  <c r="AQ14" i="2"/>
  <c r="AQ4" i="2"/>
  <c r="AQ575" i="2"/>
  <c r="AQ151" i="2"/>
  <c r="AQ320" i="2"/>
  <c r="AQ558" i="2"/>
  <c r="AQ172" i="2"/>
  <c r="AQ376" i="2"/>
  <c r="AQ237" i="2"/>
  <c r="AQ688" i="2"/>
  <c r="AQ139" i="2"/>
  <c r="AQ20" i="2"/>
  <c r="AQ493" i="2"/>
  <c r="AQ682" i="2"/>
  <c r="AQ476" i="2"/>
  <c r="AQ428" i="2"/>
  <c r="AQ661" i="2"/>
  <c r="AQ304" i="2"/>
  <c r="AQ159" i="2"/>
  <c r="AQ32" i="2"/>
  <c r="AQ585" i="2"/>
  <c r="AQ357" i="2"/>
  <c r="AQ641" i="2"/>
  <c r="AQ306" i="2"/>
  <c r="AQ273" i="2"/>
  <c r="AQ453" i="2"/>
  <c r="AQ118" i="2"/>
  <c r="AQ448" i="2"/>
  <c r="AQ221" i="2"/>
  <c r="AQ17" i="2"/>
  <c r="AQ565" i="2"/>
  <c r="AQ615" i="2"/>
  <c r="AQ189" i="2"/>
  <c r="AQ184" i="2"/>
  <c r="AQ623" i="2"/>
  <c r="AQ326" i="2"/>
  <c r="AQ402" i="2"/>
  <c r="AQ92" i="2"/>
  <c r="AQ232" i="2"/>
  <c r="AQ105" i="2"/>
  <c r="AQ177" i="2"/>
  <c r="AQ630" i="2"/>
  <c r="AQ731" i="2"/>
  <c r="AQ260" i="2"/>
  <c r="AQ556" i="2"/>
  <c r="AQ161" i="2"/>
  <c r="AQ527" i="2"/>
  <c r="AQ256" i="2"/>
  <c r="AQ449" i="2"/>
  <c r="AQ9" i="2"/>
  <c r="AQ136" i="2"/>
  <c r="AQ309" i="2"/>
  <c r="AQ117" i="2"/>
  <c r="AQ490" i="2"/>
  <c r="AQ509" i="2"/>
  <c r="AQ10" i="2"/>
  <c r="AQ432" i="2"/>
  <c r="AQ64" i="2"/>
  <c r="AQ700" i="2"/>
  <c r="AQ664" i="2"/>
  <c r="AQ85" i="2"/>
  <c r="AQ190" i="2"/>
  <c r="AQ627" i="2"/>
  <c r="AQ65" i="2"/>
  <c r="AQ350" i="2"/>
  <c r="AQ582" i="2"/>
  <c r="AQ262" i="2"/>
  <c r="AQ629" i="2"/>
  <c r="AQ13" i="2"/>
  <c r="AQ11" i="2"/>
  <c r="AQ185" i="2"/>
  <c r="AQ383" i="2"/>
  <c r="AQ396" i="2"/>
  <c r="AQ18" i="2"/>
  <c r="AQ97" i="2"/>
  <c r="AQ549" i="2"/>
  <c r="AQ203" i="2"/>
  <c r="AQ551" i="2"/>
  <c r="AQ446" i="2"/>
  <c r="AQ26" i="2"/>
  <c r="AQ441" i="2"/>
  <c r="AQ211" i="2"/>
  <c r="AQ293" i="2"/>
  <c r="AQ370" i="2"/>
  <c r="AQ667" i="2"/>
  <c r="AQ651" i="2"/>
  <c r="AQ294" i="2"/>
  <c r="AQ132" i="2"/>
  <c r="AQ77" i="2"/>
  <c r="AQ301" i="2"/>
  <c r="AQ21" i="2"/>
  <c r="AQ721" i="2"/>
  <c r="AQ243" i="2"/>
  <c r="AQ400" i="2"/>
  <c r="AQ307" i="2"/>
  <c r="AQ638" i="2"/>
  <c r="AQ726" i="2"/>
  <c r="AQ338" i="2"/>
  <c r="AQ625" i="2"/>
  <c r="AQ234" i="2"/>
  <c r="AQ670" i="2"/>
  <c r="AQ606" i="2"/>
  <c r="AQ554" i="2"/>
  <c r="AQ532" i="2"/>
  <c r="AQ611" i="2"/>
  <c r="AQ435" i="2"/>
  <c r="AQ518" i="2"/>
  <c r="AQ557" i="2"/>
  <c r="AQ259" i="2"/>
  <c r="AQ574" i="2"/>
  <c r="AQ511" i="2"/>
  <c r="AQ109" i="2"/>
  <c r="AQ340" i="2"/>
  <c r="AQ272" i="2"/>
  <c r="AQ247" i="2"/>
  <c r="AQ618" i="2"/>
  <c r="AQ225" i="2"/>
  <c r="AQ436" i="2"/>
  <c r="AQ710" i="2"/>
  <c r="AQ245" i="2"/>
  <c r="AQ719" i="2"/>
  <c r="AQ713" i="2"/>
  <c r="AQ648" i="2"/>
  <c r="AQ80" i="2"/>
  <c r="AQ42" i="2"/>
  <c r="AQ55" i="2"/>
  <c r="AQ367" i="2"/>
  <c r="AQ169" i="2"/>
  <c r="AQ450" i="2"/>
  <c r="AQ342" i="2"/>
  <c r="AQ580" i="2"/>
  <c r="AQ110" i="2"/>
  <c r="AQ569" i="2"/>
  <c r="AQ154" i="2"/>
  <c r="AQ51" i="2"/>
  <c r="AQ336" i="2"/>
  <c r="AQ94" i="2"/>
  <c r="AQ604" i="2"/>
  <c r="AQ255" i="2"/>
  <c r="AQ318" i="2"/>
  <c r="AQ463" i="2"/>
  <c r="AQ371" i="2"/>
  <c r="AQ384" i="2"/>
  <c r="AQ513" i="2"/>
  <c r="AQ19" i="2"/>
  <c r="AQ278" i="2"/>
  <c r="AQ503" i="2"/>
  <c r="AQ35" i="2"/>
  <c r="AQ681" i="2"/>
  <c r="AQ531" i="2"/>
  <c r="AQ50" i="2"/>
  <c r="AQ252" i="2"/>
  <c r="AQ418" i="2"/>
  <c r="AQ368" i="2"/>
  <c r="AQ181" i="2"/>
  <c r="AQ602" i="2"/>
  <c r="AQ547" i="2"/>
  <c r="AQ78" i="2"/>
  <c r="AQ223" i="2"/>
  <c r="AQ576" i="2"/>
  <c r="AQ359" i="2"/>
  <c r="AQ714" i="2"/>
  <c r="AQ473" i="2"/>
  <c r="AQ716" i="2"/>
  <c r="AQ83" i="2"/>
  <c r="AQ135" i="2"/>
  <c r="AQ271" i="2"/>
  <c r="AQ427" i="2"/>
  <c r="AQ461" i="2"/>
  <c r="AQ578" i="2"/>
  <c r="AQ345" i="2"/>
  <c r="AQ608" i="2"/>
  <c r="AQ49" i="2"/>
  <c r="AQ343" i="2"/>
  <c r="AQ562" i="2"/>
  <c r="AQ722" i="2"/>
  <c r="AQ76" i="2"/>
  <c r="AQ663" i="2"/>
  <c r="AQ515" i="2"/>
  <c r="AQ434" i="2"/>
  <c r="AQ214" i="2"/>
  <c r="AQ735" i="2"/>
  <c r="AQ610" i="2"/>
  <c r="AQ170" i="2"/>
  <c r="AQ144" i="2"/>
  <c r="AQ302" i="2"/>
  <c r="AQ138" i="2"/>
  <c r="AQ662" i="2"/>
  <c r="AQ257" i="2"/>
  <c r="AQ587" i="2"/>
  <c r="AQ106" i="2"/>
  <c r="AQ596" i="2"/>
  <c r="AQ498" i="2"/>
  <c r="AQ339" i="2"/>
  <c r="AQ102" i="2"/>
  <c r="AQ538" i="2"/>
  <c r="AQ548" i="2"/>
  <c r="AQ658" i="2"/>
  <c r="AQ677" i="2"/>
  <c r="AQ600" i="2"/>
  <c r="AQ246" i="2"/>
  <c r="AQ282" i="2"/>
  <c r="AQ279" i="2"/>
  <c r="AQ545" i="2"/>
  <c r="AQ70" i="2"/>
  <c r="AQ628" i="2"/>
  <c r="AQ475" i="2"/>
  <c r="AQ571" i="2"/>
  <c r="AQ442" i="2"/>
  <c r="AQ68" i="2"/>
  <c r="AQ467" i="2"/>
  <c r="AQ491" i="2"/>
  <c r="AQ150" i="2"/>
  <c r="AQ486" i="2"/>
  <c r="AQ601" i="2"/>
  <c r="AQ162" i="2"/>
  <c r="AQ121" i="2"/>
  <c r="AQ263" i="2"/>
  <c r="AQ422" i="2"/>
  <c r="AQ63" i="2"/>
  <c r="AQ188" i="2"/>
  <c r="AQ659" i="2"/>
  <c r="AQ286" i="2"/>
  <c r="AQ218" i="2"/>
  <c r="AQ703" i="2"/>
  <c r="AQ541" i="2"/>
  <c r="AQ693" i="2"/>
  <c r="AQ346" i="2"/>
  <c r="AQ643" i="2"/>
  <c r="AQ82" i="2"/>
  <c r="AQ406" i="2"/>
  <c r="AQ265" i="2"/>
  <c r="AQ617" i="2"/>
  <c r="AQ599" i="2"/>
  <c r="AQ689" i="2"/>
  <c r="AQ708" i="2"/>
  <c r="AQ201" i="2"/>
  <c r="AQ143" i="2"/>
  <c r="AQ718" i="2"/>
  <c r="AQ241" i="2"/>
  <c r="AQ674" i="2"/>
  <c r="AQ592" i="2"/>
  <c r="AQ274" i="2"/>
  <c r="AQ229" i="2"/>
  <c r="AQ645" i="2"/>
  <c r="AQ407" i="2"/>
  <c r="AQ598" i="2"/>
  <c r="AQ355" i="2"/>
  <c r="AQ595" i="2"/>
  <c r="AQ155" i="2"/>
  <c r="AQ379" i="2"/>
  <c r="AQ546" i="2"/>
  <c r="AQ614" i="2"/>
  <c r="AQ563" i="2"/>
  <c r="AQ335" i="2"/>
  <c r="AQ399" i="2"/>
  <c r="AQ737" i="2"/>
  <c r="AQ730" i="2"/>
  <c r="AQ572" i="2"/>
  <c r="AQ564" i="2"/>
  <c r="AQ248" i="2"/>
  <c r="AQ505" i="2"/>
  <c r="AQ195" i="2"/>
  <c r="AQ96" i="2"/>
  <c r="AQ147" i="2"/>
  <c r="AQ328" i="2"/>
  <c r="AQ182" i="2"/>
  <c r="AQ240" i="2"/>
  <c r="AQ213" i="2"/>
  <c r="AQ523" i="2"/>
  <c r="AQ264" i="2"/>
  <c r="AQ560" i="2"/>
  <c r="AQ268" i="2"/>
  <c r="AQ313" i="2"/>
  <c r="AQ504" i="2"/>
  <c r="AQ415" i="2"/>
  <c r="AQ134" i="2"/>
  <c r="AQ559" i="2"/>
  <c r="AQ724" i="2"/>
  <c r="AQ387" i="2"/>
  <c r="AQ656" i="2"/>
  <c r="AQ697" i="2"/>
  <c r="AQ706" i="2"/>
  <c r="AQ194" i="2"/>
  <c r="AQ314" i="2"/>
  <c r="AQ553" i="2"/>
  <c r="AQ295" i="2"/>
  <c r="AQ470" i="2"/>
  <c r="AQ178" i="2"/>
  <c r="AQ381" i="2"/>
  <c r="AQ705" i="2"/>
  <c r="AQ579" i="2"/>
  <c r="AQ534" i="2"/>
  <c r="AQ444" i="2"/>
  <c r="AQ164" i="2"/>
  <c r="AQ526" i="2"/>
  <c r="AQ584" i="2"/>
  <c r="AQ451" i="2"/>
  <c r="AQ329" i="2"/>
  <c r="AQ163" i="2"/>
  <c r="AQ622" i="2"/>
  <c r="AQ668" i="2"/>
  <c r="AQ267" i="2"/>
  <c r="AQ506" i="2"/>
  <c r="AQ361" i="2"/>
  <c r="AQ363" i="2"/>
  <c r="AQ634" i="2"/>
  <c r="AQ687" i="2"/>
  <c r="AQ736" i="2"/>
  <c r="AQ283" i="2"/>
  <c r="AQ649" i="2"/>
  <c r="AQ684" i="2"/>
  <c r="AQ492" i="2"/>
  <c r="AQ692" i="2"/>
  <c r="AQ650" i="2"/>
  <c r="AQ455" i="2"/>
  <c r="AQ676" i="2"/>
  <c r="AQ695" i="2"/>
  <c r="AQ589" i="2"/>
  <c r="AQ544" i="2"/>
  <c r="AQ727" i="2"/>
  <c r="AQ605" i="2"/>
  <c r="AQ468" i="2"/>
  <c r="AQ699" i="2"/>
  <c r="AQ725" i="2"/>
  <c r="AQ696" i="2"/>
  <c r="AQ639" i="2"/>
  <c r="AQ686" i="2"/>
  <c r="AQ701" i="2"/>
  <c r="AQ720" i="2"/>
  <c r="AQ690" i="2"/>
  <c r="AQ631" i="2"/>
  <c r="AQ707" i="2"/>
  <c r="AQ732" i="2"/>
  <c r="AQ738" i="2"/>
  <c r="AK632" i="2"/>
  <c r="AR632" i="2" s="1"/>
  <c r="AK447" i="2"/>
  <c r="AR447" i="2" s="1"/>
  <c r="AK472" i="2"/>
  <c r="AK122" i="2"/>
  <c r="AR122" i="2" s="1"/>
  <c r="AK204" i="2"/>
  <c r="AK362" i="2"/>
  <c r="AK300" i="2"/>
  <c r="AK298" i="2"/>
  <c r="AR298" i="2" s="1"/>
  <c r="AK597" i="2"/>
  <c r="AR597" i="2" s="1"/>
  <c r="AK566" i="2"/>
  <c r="AR566" i="2" s="1"/>
  <c r="AK209" i="2"/>
  <c r="AK312" i="2"/>
  <c r="AK128" i="2"/>
  <c r="AR128" i="2" s="1"/>
  <c r="AK660" i="2"/>
  <c r="AR660" i="2" s="1"/>
  <c r="AK53" i="2"/>
  <c r="AK228" i="2"/>
  <c r="AR228" i="2" s="1"/>
  <c r="AK464" i="2"/>
  <c r="AR464" i="2" s="1"/>
  <c r="AK603" i="2"/>
  <c r="AR603" i="2" s="1"/>
  <c r="AK583" i="2"/>
  <c r="AR583" i="2" s="1"/>
  <c r="AK360" i="2"/>
  <c r="AR360" i="2" s="1"/>
  <c r="AK433" i="2"/>
  <c r="AR433" i="2" s="1"/>
  <c r="AK200" i="2"/>
  <c r="AR200" i="2" s="1"/>
  <c r="AK353" i="2"/>
  <c r="AK192" i="2"/>
  <c r="AR192" i="2" s="1"/>
  <c r="AK570" i="2"/>
  <c r="AR570" i="2" s="1"/>
  <c r="AK555" i="2"/>
  <c r="AR555" i="2" s="1"/>
  <c r="AK644" i="2"/>
  <c r="AR644" i="2" s="1"/>
  <c r="AK103" i="2"/>
  <c r="AR103" i="2" s="1"/>
  <c r="AK499" i="2"/>
  <c r="AR499" i="2" s="1"/>
  <c r="AK420" i="2"/>
  <c r="AR420" i="2" s="1"/>
  <c r="AK202" i="2"/>
  <c r="AR202" i="2" s="1"/>
  <c r="AK633" i="2"/>
  <c r="AR633" i="2" s="1"/>
  <c r="AK69" i="2"/>
  <c r="AK15" i="2"/>
  <c r="AR15" i="2" s="1"/>
  <c r="AK712" i="2"/>
  <c r="AR712" i="2" s="1"/>
  <c r="AK709" i="2"/>
  <c r="AR709" i="2" s="1"/>
  <c r="AK393" i="2"/>
  <c r="AR393" i="2" s="1"/>
  <c r="AK93" i="2"/>
  <c r="AK654" i="2"/>
  <c r="AR654" i="2" s="1"/>
  <c r="AK465" i="2"/>
  <c r="AR465" i="2" s="1"/>
  <c r="AK477" i="2"/>
  <c r="AR477" i="2" s="1"/>
  <c r="AK174" i="2"/>
  <c r="AR174" i="2" s="1"/>
  <c r="AK315" i="2"/>
  <c r="AR315" i="2" s="1"/>
  <c r="AK517" i="2"/>
  <c r="AR517" i="2" s="1"/>
  <c r="AK235" i="2"/>
  <c r="AR235" i="2" s="1"/>
  <c r="AK501" i="2"/>
  <c r="AR501" i="2" s="1"/>
  <c r="AK457" i="2"/>
  <c r="AK591" i="2"/>
  <c r="AR591" i="2" s="1"/>
  <c r="AK327" i="2"/>
  <c r="AR327" i="2" s="1"/>
  <c r="AK317" i="2"/>
  <c r="AR317" i="2" s="1"/>
  <c r="AK308" i="2"/>
  <c r="AK233" i="2"/>
  <c r="AR233" i="2" s="1"/>
  <c r="AK207" i="2"/>
  <c r="AR207" i="2" s="1"/>
  <c r="AK216" i="2"/>
  <c r="AK238" i="2"/>
  <c r="AR238" i="2" s="1"/>
  <c r="AK704" i="2"/>
  <c r="AR704" i="2" s="1"/>
  <c r="AK471" i="2"/>
  <c r="AR471" i="2" s="1"/>
  <c r="AK522" i="2"/>
  <c r="AR522" i="2" s="1"/>
  <c r="AK416" i="2"/>
  <c r="AR416" i="2" s="1"/>
  <c r="AK520" i="2"/>
  <c r="AR520" i="2" s="1"/>
  <c r="AK220" i="2"/>
  <c r="AR220" i="2" s="1"/>
  <c r="AK311" i="2"/>
  <c r="AK322" i="2"/>
  <c r="AR322" i="2" s="1"/>
  <c r="AK502" i="2"/>
  <c r="AR502" i="2" s="1"/>
  <c r="AK280" i="2"/>
  <c r="AR280" i="2" s="1"/>
  <c r="AK356" i="2"/>
  <c r="AK334" i="2"/>
  <c r="AR334" i="2" s="1"/>
  <c r="AK445" i="2"/>
  <c r="AR445" i="2" s="1"/>
  <c r="AK593" i="2"/>
  <c r="AR593" i="2" s="1"/>
  <c r="AK403" i="2"/>
  <c r="AR403" i="2" s="1"/>
  <c r="AK539" i="2"/>
  <c r="AR539" i="2" s="1"/>
  <c r="AK394" i="2"/>
  <c r="AR394" i="2" s="1"/>
  <c r="AK226" i="2"/>
  <c r="AR226" i="2" s="1"/>
  <c r="AK81" i="2"/>
  <c r="AR81" i="2" s="1"/>
  <c r="AK171" i="2"/>
  <c r="AR171" i="2" s="1"/>
  <c r="AK230" i="2"/>
  <c r="AR230" i="2" s="1"/>
  <c r="AK199" i="2"/>
  <c r="AK142" i="2"/>
  <c r="AR142" i="2" s="1"/>
  <c r="AK37" i="2"/>
  <c r="AK210" i="2"/>
  <c r="AK137" i="2"/>
  <c r="AR137" i="2" s="1"/>
  <c r="AK528" i="2"/>
  <c r="AR528" i="2" s="1"/>
  <c r="AK168" i="2"/>
  <c r="AK374" i="2"/>
  <c r="AR374" i="2" s="1"/>
  <c r="AK231" i="2"/>
  <c r="AR231" i="2" s="1"/>
  <c r="AK39" i="2"/>
  <c r="AK141" i="2"/>
  <c r="AR141" i="2" s="1"/>
  <c r="AK330" i="2"/>
  <c r="AK372" i="2"/>
  <c r="AK462" i="2"/>
  <c r="AR462" i="2" s="1"/>
  <c r="AK533" i="2"/>
  <c r="AR533" i="2" s="1"/>
  <c r="AK411" i="2"/>
  <c r="AR411" i="2" s="1"/>
  <c r="AK113" i="2"/>
  <c r="AK344" i="2"/>
  <c r="AR344" i="2" s="1"/>
  <c r="AK175" i="2"/>
  <c r="AR175" i="2" s="1"/>
  <c r="AK337" i="2"/>
  <c r="AR337" i="2" s="1"/>
  <c r="AK619" i="2"/>
  <c r="AR619" i="2" s="1"/>
  <c r="AK29" i="2"/>
  <c r="AK487" i="2"/>
  <c r="AR487" i="2" s="1"/>
  <c r="AK673" i="2"/>
  <c r="AR673" i="2" s="1"/>
  <c r="AK173" i="2"/>
  <c r="AR173" i="2" s="1"/>
  <c r="AK404" i="2"/>
  <c r="AR404" i="2" s="1"/>
  <c r="AK305" i="2"/>
  <c r="AR305" i="2" s="1"/>
  <c r="AK388" i="2"/>
  <c r="AR388" i="2" s="1"/>
  <c r="AK621" i="2"/>
  <c r="AR621" i="2" s="1"/>
  <c r="AK41" i="2"/>
  <c r="AR41" i="2" s="1"/>
  <c r="AK119" i="2"/>
  <c r="AR119" i="2" s="1"/>
  <c r="AK297" i="2"/>
  <c r="AR297" i="2" s="1"/>
  <c r="AK45" i="2"/>
  <c r="AK22" i="2"/>
  <c r="AR22" i="2" s="1"/>
  <c r="AK385" i="2"/>
  <c r="AR385" i="2" s="1"/>
  <c r="AK424" i="2"/>
  <c r="AR424" i="2" s="1"/>
  <c r="AK47" i="2"/>
  <c r="AR47" i="2" s="1"/>
  <c r="AK377" i="2"/>
  <c r="AR377" i="2" s="1"/>
  <c r="AK292" i="2"/>
  <c r="AR292" i="2" s="1"/>
  <c r="AK111" i="2"/>
  <c r="AK488" i="2"/>
  <c r="AR488" i="2" s="1"/>
  <c r="AK348" i="2"/>
  <c r="AR348" i="2" s="1"/>
  <c r="AK79" i="2"/>
  <c r="AR79" i="2" s="1"/>
  <c r="AK244" i="2"/>
  <c r="AR244" i="2" s="1"/>
  <c r="AK251" i="2"/>
  <c r="AR251" i="2" s="1"/>
  <c r="AK734" i="2"/>
  <c r="AR734" i="2" s="1"/>
  <c r="AK321" i="2"/>
  <c r="AR321" i="2" s="1"/>
  <c r="AK723" i="2"/>
  <c r="AR723" i="2" s="1"/>
  <c r="AK325" i="2"/>
  <c r="AR325" i="2" s="1"/>
  <c r="AK711" i="2"/>
  <c r="AR711" i="2" s="1"/>
  <c r="AK239" i="2"/>
  <c r="AK129" i="2"/>
  <c r="AR129" i="2" s="1"/>
  <c r="AK224" i="2"/>
  <c r="AK12" i="2"/>
  <c r="AK391" i="2"/>
  <c r="AR391" i="2" s="1"/>
  <c r="AK145" i="2"/>
  <c r="AR145" i="2" s="1"/>
  <c r="AK250" i="2"/>
  <c r="AR250" i="2" s="1"/>
  <c r="AK324" i="2"/>
  <c r="AR324" i="2" s="1"/>
  <c r="AK620" i="2"/>
  <c r="AR620" i="2" s="1"/>
  <c r="AK642" i="2"/>
  <c r="AR642" i="2" s="1"/>
  <c r="AK425" i="2"/>
  <c r="AR425" i="2" s="1"/>
  <c r="AK672" i="2"/>
  <c r="AR672" i="2" s="1"/>
  <c r="AK519" i="2"/>
  <c r="AR519" i="2" s="1"/>
  <c r="AK414" i="2"/>
  <c r="AR414" i="2" s="1"/>
  <c r="AK358" i="2"/>
  <c r="AR358" i="2" s="1"/>
  <c r="AK561" i="2"/>
  <c r="AR561" i="2" s="1"/>
  <c r="AK253" i="2"/>
  <c r="AK417" i="2"/>
  <c r="AR417" i="2" s="1"/>
  <c r="AK482" i="2"/>
  <c r="AR482" i="2" s="1"/>
  <c r="AK28" i="2"/>
  <c r="AK206" i="2"/>
  <c r="AR206" i="2" s="1"/>
  <c r="AK466" i="2"/>
  <c r="AR466" i="2" s="1"/>
  <c r="AK133" i="2"/>
  <c r="AK398" i="2"/>
  <c r="AK438" i="2"/>
  <c r="AR438" i="2" s="1"/>
  <c r="AK529" i="2"/>
  <c r="AR529" i="2" s="1"/>
  <c r="AK733" i="2"/>
  <c r="AR733" i="2" s="1"/>
  <c r="AK149" i="2"/>
  <c r="AK460" i="2"/>
  <c r="AK671" i="2"/>
  <c r="AR671" i="2" s="1"/>
  <c r="AK397" i="2"/>
  <c r="AR397" i="2" s="1"/>
  <c r="AK276" i="2"/>
  <c r="AR276" i="2" s="1"/>
  <c r="AK212" i="2"/>
  <c r="AR212" i="2" s="1"/>
  <c r="AK215" i="2"/>
  <c r="AR215" i="2" s="1"/>
  <c r="AK497" i="2"/>
  <c r="AR497" i="2" s="1"/>
  <c r="AK24" i="2"/>
  <c r="AK290" i="2"/>
  <c r="AR290" i="2" s="1"/>
  <c r="AK478" i="2"/>
  <c r="AR478" i="2" s="1"/>
  <c r="AK607" i="2"/>
  <c r="AR607" i="2" s="1"/>
  <c r="AK485" i="2"/>
  <c r="AR485" i="2" s="1"/>
  <c r="AK124" i="2"/>
  <c r="AK281" i="2"/>
  <c r="AR281" i="2" s="1"/>
  <c r="AK74" i="2"/>
  <c r="AK637" i="2"/>
  <c r="AR637" i="2" s="1"/>
  <c r="AK72" i="2"/>
  <c r="AR72" i="2" s="1"/>
  <c r="AK500" i="2"/>
  <c r="AR500" i="2" s="1"/>
  <c r="AK543" i="2"/>
  <c r="AR543" i="2" s="1"/>
  <c r="AK537" i="2"/>
  <c r="AR537" i="2" s="1"/>
  <c r="AK530" i="2"/>
  <c r="AR530" i="2" s="1"/>
  <c r="AK413" i="2"/>
  <c r="AK208" i="2"/>
  <c r="AK640" i="2"/>
  <c r="AR640" i="2" s="1"/>
  <c r="AK269" i="2"/>
  <c r="AR269" i="2" s="1"/>
  <c r="AK429" i="2"/>
  <c r="AR429" i="2" s="1"/>
  <c r="AK75" i="2"/>
  <c r="AK626" i="2"/>
  <c r="AR626" i="2" s="1"/>
  <c r="AK691" i="2"/>
  <c r="AR691" i="2" s="1"/>
  <c r="AK609" i="2"/>
  <c r="AR609" i="2" s="1"/>
  <c r="AK675" i="2"/>
  <c r="AR675" i="2" s="1"/>
  <c r="AK586" i="2"/>
  <c r="AR586" i="2" s="1"/>
  <c r="AK16" i="2"/>
  <c r="AK408" i="2"/>
  <c r="AR408" i="2" s="1"/>
  <c r="AK54" i="2"/>
  <c r="AK351" i="2"/>
  <c r="AR351" i="2" s="1"/>
  <c r="AK186" i="2"/>
  <c r="AK196" i="2"/>
  <c r="AR196" i="2" s="1"/>
  <c r="AK44" i="2"/>
  <c r="AK680" i="2"/>
  <c r="AR680" i="2" s="1"/>
  <c r="AK43" i="2"/>
  <c r="AR43" i="2" s="1"/>
  <c r="AK382" i="2"/>
  <c r="AR382" i="2" s="1"/>
  <c r="AK412" i="2"/>
  <c r="AR412" i="2" s="1"/>
  <c r="AK437" i="2"/>
  <c r="AK284" i="2"/>
  <c r="AR284" i="2" s="1"/>
  <c r="AK666" i="2"/>
  <c r="AR666" i="2" s="1"/>
  <c r="AK524" i="2"/>
  <c r="AR524" i="2" s="1"/>
  <c r="AK653" i="2"/>
  <c r="AR653" i="2" s="1"/>
  <c r="AK594" i="2"/>
  <c r="AR594" i="2" s="1"/>
  <c r="AK405" i="2"/>
  <c r="AK285" i="2"/>
  <c r="AR285" i="2" s="1"/>
  <c r="AK694" i="2"/>
  <c r="AR694" i="2" s="1"/>
  <c r="AK369" i="2"/>
  <c r="AR369" i="2" s="1"/>
  <c r="AK459" i="2"/>
  <c r="AR459" i="2" s="1"/>
  <c r="AK48" i="2"/>
  <c r="AR48" i="2" s="1"/>
  <c r="AK219" i="2"/>
  <c r="AR219" i="2" s="1"/>
  <c r="AK217" i="2"/>
  <c r="AR217" i="2" s="1"/>
  <c r="AK288" i="2"/>
  <c r="AK275" i="2"/>
  <c r="AK474" i="2"/>
  <c r="AR474" i="2" s="1"/>
  <c r="AK685" i="2"/>
  <c r="AR685" i="2" s="1"/>
  <c r="AK59" i="2"/>
  <c r="AR59" i="2" s="1"/>
  <c r="AK303" i="2"/>
  <c r="AR303" i="2" s="1"/>
  <c r="AK156" i="2"/>
  <c r="AR156" i="2" s="1"/>
  <c r="AK5" i="2"/>
  <c r="AK419" i="2"/>
  <c r="AR419" i="2" s="1"/>
  <c r="AK289" i="2"/>
  <c r="AK652" i="2"/>
  <c r="AR652" i="2" s="1"/>
  <c r="AK183" i="2"/>
  <c r="AR183" i="2" s="1"/>
  <c r="AK107" i="2"/>
  <c r="AR107" i="2" s="1"/>
  <c r="AK516" i="2"/>
  <c r="AR516" i="2" s="1"/>
  <c r="AK540" i="2"/>
  <c r="AR540" i="2" s="1"/>
  <c r="AK386" i="2"/>
  <c r="AR386" i="2" s="1"/>
  <c r="AK635" i="2"/>
  <c r="AR635" i="2" s="1"/>
  <c r="AK347" i="2"/>
  <c r="AK180" i="2"/>
  <c r="AR180" i="2" s="1"/>
  <c r="AK84" i="2"/>
  <c r="AK319" i="2"/>
  <c r="AR319" i="2" s="1"/>
  <c r="AK484" i="2"/>
  <c r="AR484" i="2" s="1"/>
  <c r="AK401" i="2"/>
  <c r="AR401" i="2" s="1"/>
  <c r="AK423" i="2"/>
  <c r="AR423" i="2" s="1"/>
  <c r="AK100" i="2"/>
  <c r="AK254" i="2"/>
  <c r="AR254" i="2" s="1"/>
  <c r="AK665" i="2"/>
  <c r="AR665" i="2" s="1"/>
  <c r="AK469" i="2"/>
  <c r="AR469" i="2" s="1"/>
  <c r="AK333" i="2"/>
  <c r="AK140" i="2"/>
  <c r="AK514" i="2"/>
  <c r="AR514" i="2" s="1"/>
  <c r="AK40" i="2"/>
  <c r="AK87" i="2"/>
  <c r="AK440" i="2"/>
  <c r="AR440" i="2" s="1"/>
  <c r="AK646" i="2"/>
  <c r="AR646" i="2" s="1"/>
  <c r="AK36" i="2"/>
  <c r="AK60" i="2"/>
  <c r="AK33" i="2"/>
  <c r="AR33" i="2" s="1"/>
  <c r="AK266" i="2"/>
  <c r="AR266" i="2" s="1"/>
  <c r="AK392" i="2"/>
  <c r="AR392" i="2" s="1"/>
  <c r="AK331" i="2"/>
  <c r="AK365" i="2"/>
  <c r="AR365" i="2" s="1"/>
  <c r="AK125" i="2"/>
  <c r="AR125" i="2" s="1"/>
  <c r="AK349" i="2"/>
  <c r="AR349" i="2" s="1"/>
  <c r="AK104" i="2"/>
  <c r="AK158" i="2"/>
  <c r="C3" i="3" s="1"/>
  <c r="AK679" i="2"/>
  <c r="AR679" i="2" s="1"/>
  <c r="AK395" i="2"/>
  <c r="AK542" i="2"/>
  <c r="AR542" i="2" s="1"/>
  <c r="AK508" i="2"/>
  <c r="AR508" i="2" s="1"/>
  <c r="AK588" i="2"/>
  <c r="AR588" i="2" s="1"/>
  <c r="AK702" i="2"/>
  <c r="AR702" i="2" s="1"/>
  <c r="AK66" i="2"/>
  <c r="C11" i="3" s="1"/>
  <c r="AK95" i="2"/>
  <c r="AK352" i="2"/>
  <c r="AR352" i="2" s="1"/>
  <c r="AK510" i="2"/>
  <c r="AR510" i="2" s="1"/>
  <c r="AK454" i="2"/>
  <c r="AR454" i="2" s="1"/>
  <c r="AK277" i="2"/>
  <c r="AR277" i="2" s="1"/>
  <c r="AK717" i="2"/>
  <c r="AR717" i="2" s="1"/>
  <c r="AK364" i="2"/>
  <c r="AR364" i="2" s="1"/>
  <c r="AK354" i="2"/>
  <c r="AK38" i="2"/>
  <c r="AK507" i="2"/>
  <c r="AR507" i="2" s="1"/>
  <c r="AK443" i="2"/>
  <c r="AR443" i="2" s="1"/>
  <c r="AK373" i="2"/>
  <c r="AK23" i="2"/>
  <c r="AR23" i="2" s="1"/>
  <c r="AK489" i="2"/>
  <c r="AR489" i="2" s="1"/>
  <c r="AK166" i="2"/>
  <c r="AR166" i="2" s="1"/>
  <c r="AK715" i="2"/>
  <c r="AR715" i="2" s="1"/>
  <c r="AK409" i="2"/>
  <c r="AK126" i="2"/>
  <c r="AK494" i="2"/>
  <c r="AR494" i="2" s="1"/>
  <c r="AK116" i="2"/>
  <c r="AR116" i="2" s="1"/>
  <c r="AK536" i="2"/>
  <c r="AR536" i="2" s="1"/>
  <c r="AK52" i="2"/>
  <c r="AK612" i="2"/>
  <c r="AR612" i="2" s="1"/>
  <c r="AK57" i="2"/>
  <c r="AR57" i="2" s="1"/>
  <c r="AK430" i="2"/>
  <c r="AR430" i="2" s="1"/>
  <c r="AK378" i="2"/>
  <c r="AR378" i="2" s="1"/>
  <c r="AK176" i="2"/>
  <c r="AR176" i="2" s="1"/>
  <c r="AK577" i="2"/>
  <c r="AR577" i="2" s="1"/>
  <c r="AK153" i="2"/>
  <c r="AK187" i="2"/>
  <c r="AK197" i="2"/>
  <c r="AK127" i="2"/>
  <c r="AK669" i="2"/>
  <c r="AR669" i="2" s="1"/>
  <c r="AK89" i="2"/>
  <c r="AK56" i="2"/>
  <c r="AR56" i="2" s="1"/>
  <c r="AK242" i="2"/>
  <c r="AR242" i="2" s="1"/>
  <c r="AK624" i="2"/>
  <c r="AR624" i="2" s="1"/>
  <c r="AK323" i="2"/>
  <c r="AR323" i="2" s="1"/>
  <c r="AK495" i="2"/>
  <c r="AK152" i="2"/>
  <c r="AR152" i="2" s="1"/>
  <c r="AK7" i="2"/>
  <c r="AK496" i="2"/>
  <c r="AR496" i="2" s="1"/>
  <c r="AK380" i="2"/>
  <c r="AR380" i="2" s="1"/>
  <c r="AK249" i="2"/>
  <c r="C12" i="3" s="1"/>
  <c r="AK729" i="2"/>
  <c r="AR729" i="2" s="1"/>
  <c r="AK655" i="2"/>
  <c r="AR655" i="2" s="1"/>
  <c r="AK71" i="2"/>
  <c r="AK25" i="2"/>
  <c r="AK480" i="2"/>
  <c r="AR480" i="2" s="1"/>
  <c r="AK222" i="2"/>
  <c r="AK287" i="2"/>
  <c r="AR287" i="2" s="1"/>
  <c r="AK439" i="2"/>
  <c r="AR439" i="2" s="1"/>
  <c r="AK3" i="2"/>
  <c r="AK86" i="2"/>
  <c r="AR86" i="2" s="1"/>
  <c r="AK366" i="2"/>
  <c r="AR366" i="2" s="1"/>
  <c r="AK291" i="2"/>
  <c r="AR291" i="2" s="1"/>
  <c r="AK573" i="2"/>
  <c r="AR573" i="2" s="1"/>
  <c r="AK90" i="2"/>
  <c r="AK112" i="2"/>
  <c r="AK431" i="2"/>
  <c r="AR431" i="2" s="1"/>
  <c r="AK114" i="2"/>
  <c r="AR114" i="2" s="1"/>
  <c r="AK157" i="2"/>
  <c r="AK341" i="2"/>
  <c r="AR341" i="2" s="1"/>
  <c r="AK296" i="2"/>
  <c r="AR296" i="2" s="1"/>
  <c r="AK193" i="2"/>
  <c r="AR193" i="2" s="1"/>
  <c r="AK636" i="2"/>
  <c r="AR636" i="2" s="1"/>
  <c r="AK410" i="2"/>
  <c r="AR410" i="2" s="1"/>
  <c r="AK567" i="2"/>
  <c r="AR567" i="2" s="1"/>
  <c r="AK123" i="2"/>
  <c r="AR123" i="2" s="1"/>
  <c r="AK261" i="2"/>
  <c r="AR261" i="2" s="1"/>
  <c r="AK115" i="2"/>
  <c r="AK98" i="2"/>
  <c r="AR98" i="2" s="1"/>
  <c r="AK120" i="2"/>
  <c r="AR120" i="2" s="1"/>
  <c r="AK616" i="2"/>
  <c r="AR616" i="2" s="1"/>
  <c r="AK198" i="2"/>
  <c r="AR198" i="2" s="1"/>
  <c r="AK30" i="2"/>
  <c r="AK2" i="2"/>
  <c r="AK332" i="2"/>
  <c r="AR332" i="2" s="1"/>
  <c r="AK310" i="2"/>
  <c r="AR310" i="2" s="1"/>
  <c r="AK101" i="2"/>
  <c r="AK525" i="2"/>
  <c r="AR525" i="2" s="1"/>
  <c r="AK270" i="2"/>
  <c r="AR270" i="2" s="1"/>
  <c r="AK458" i="2"/>
  <c r="AR458" i="2" s="1"/>
  <c r="AK61" i="2"/>
  <c r="AK550" i="2"/>
  <c r="AR550" i="2" s="1"/>
  <c r="AK146" i="2"/>
  <c r="AK552" i="2"/>
  <c r="AR552" i="2" s="1"/>
  <c r="AK421" i="2"/>
  <c r="AR421" i="2" s="1"/>
  <c r="AK108" i="2"/>
  <c r="C57" i="3" s="1"/>
  <c r="AK678" i="2"/>
  <c r="AR678" i="2" s="1"/>
  <c r="AK483" i="2"/>
  <c r="AR483" i="2" s="1"/>
  <c r="AK160" i="2"/>
  <c r="AR160" i="2" s="1"/>
  <c r="AK227" i="2"/>
  <c r="AK299" i="2"/>
  <c r="AK390" i="2"/>
  <c r="AR390" i="2" s="1"/>
  <c r="AK521" i="2"/>
  <c r="AR521" i="2" s="1"/>
  <c r="AK62" i="2"/>
  <c r="AR62" i="2" s="1"/>
  <c r="AK613" i="2"/>
  <c r="AR613" i="2" s="1"/>
  <c r="AK31" i="2"/>
  <c r="AR31" i="2" s="1"/>
  <c r="AK6" i="2"/>
  <c r="AK88" i="2"/>
  <c r="AR88" i="2" s="1"/>
  <c r="AK426" i="2"/>
  <c r="AR426" i="2" s="1"/>
  <c r="AK165" i="2"/>
  <c r="AR165" i="2" s="1"/>
  <c r="AK647" i="2"/>
  <c r="AR647" i="2" s="1"/>
  <c r="AK130" i="2"/>
  <c r="AK34" i="2"/>
  <c r="AK512" i="2"/>
  <c r="AR512" i="2" s="1"/>
  <c r="AK91" i="2"/>
  <c r="AR91" i="2" s="1"/>
  <c r="AK590" i="2"/>
  <c r="AR590" i="2" s="1"/>
  <c r="AK205" i="2"/>
  <c r="AK683" i="2"/>
  <c r="AR683" i="2" s="1"/>
  <c r="AK389" i="2"/>
  <c r="AR389" i="2" s="1"/>
  <c r="AK698" i="2"/>
  <c r="AR698" i="2" s="1"/>
  <c r="AK728" i="2"/>
  <c r="AR728" i="2" s="1"/>
  <c r="AK191" i="2"/>
  <c r="AR191" i="2" s="1"/>
  <c r="AK131" i="2"/>
  <c r="AK73" i="2"/>
  <c r="AK481" i="2"/>
  <c r="AR481" i="2" s="1"/>
  <c r="AK46" i="2"/>
  <c r="AR46" i="2" s="1"/>
  <c r="AK316" i="2"/>
  <c r="AR316" i="2" s="1"/>
  <c r="AK167" i="2"/>
  <c r="AK258" i="2"/>
  <c r="AR258" i="2" s="1"/>
  <c r="AK568" i="2"/>
  <c r="AR568" i="2" s="1"/>
  <c r="AK99" i="2"/>
  <c r="AK67" i="2"/>
  <c r="AR67" i="2" s="1"/>
  <c r="AK58" i="2"/>
  <c r="AK375" i="2"/>
  <c r="AR375" i="2" s="1"/>
  <c r="AK581" i="2"/>
  <c r="AR581" i="2" s="1"/>
  <c r="AK179" i="2"/>
  <c r="AR179" i="2" s="1"/>
  <c r="AK657" i="2"/>
  <c r="AR657" i="2" s="1"/>
  <c r="AK8" i="2"/>
  <c r="AK456" i="2"/>
  <c r="AR456" i="2" s="1"/>
  <c r="AK479" i="2"/>
  <c r="AR479" i="2" s="1"/>
  <c r="AK236" i="2"/>
  <c r="AR236" i="2" s="1"/>
  <c r="AK535" i="2"/>
  <c r="AR535" i="2" s="1"/>
  <c r="AK27" i="2"/>
  <c r="AK148" i="2"/>
  <c r="AK452" i="2"/>
  <c r="AR452" i="2" s="1"/>
  <c r="AK14" i="2"/>
  <c r="AR14" i="2" s="1"/>
  <c r="AK4" i="2"/>
  <c r="AR4" i="2" s="1"/>
  <c r="AK575" i="2"/>
  <c r="AR575" i="2" s="1"/>
  <c r="AK151" i="2"/>
  <c r="AK320" i="2"/>
  <c r="AR320" i="2" s="1"/>
  <c r="AK558" i="2"/>
  <c r="AR558" i="2" s="1"/>
  <c r="AK172" i="2"/>
  <c r="AK376" i="2"/>
  <c r="AR376" i="2" s="1"/>
  <c r="AK237" i="2"/>
  <c r="AR237" i="2" s="1"/>
  <c r="AK688" i="2"/>
  <c r="AR688" i="2" s="1"/>
  <c r="AK139" i="2"/>
  <c r="AR139" i="2" s="1"/>
  <c r="AK20" i="2"/>
  <c r="AK493" i="2"/>
  <c r="AR493" i="2" s="1"/>
  <c r="AK682" i="2"/>
  <c r="AR682" i="2" s="1"/>
  <c r="AK476" i="2"/>
  <c r="AR476" i="2" s="1"/>
  <c r="AK428" i="2"/>
  <c r="AR428" i="2" s="1"/>
  <c r="AK661" i="2"/>
  <c r="AR661" i="2" s="1"/>
  <c r="AK304" i="2"/>
  <c r="AR304" i="2" s="1"/>
  <c r="AK159" i="2"/>
  <c r="AR159" i="2" s="1"/>
  <c r="AK32" i="2"/>
  <c r="AR32" i="2" s="1"/>
  <c r="AK585" i="2"/>
  <c r="AR585" i="2" s="1"/>
  <c r="AK357" i="2"/>
  <c r="AK641" i="2"/>
  <c r="AR641" i="2" s="1"/>
  <c r="AK306" i="2"/>
  <c r="AR306" i="2" s="1"/>
  <c r="AK273" i="2"/>
  <c r="AR273" i="2" s="1"/>
  <c r="AK453" i="2"/>
  <c r="AR453" i="2" s="1"/>
  <c r="AK118" i="2"/>
  <c r="AK448" i="2"/>
  <c r="AR448" i="2" s="1"/>
  <c r="AK221" i="2"/>
  <c r="AR221" i="2" s="1"/>
  <c r="AK17" i="2"/>
  <c r="AK565" i="2"/>
  <c r="AR565" i="2" s="1"/>
  <c r="AK615" i="2"/>
  <c r="AR615" i="2" s="1"/>
  <c r="AK189" i="2"/>
  <c r="AK184" i="2"/>
  <c r="AR184" i="2" s="1"/>
  <c r="AK623" i="2"/>
  <c r="AR623" i="2" s="1"/>
  <c r="AK326" i="2"/>
  <c r="AR326" i="2" s="1"/>
  <c r="AK402" i="2"/>
  <c r="AR402" i="2" s="1"/>
  <c r="AK92" i="2"/>
  <c r="AK232" i="2"/>
  <c r="AK105" i="2"/>
  <c r="AK177" i="2"/>
  <c r="AR177" i="2" s="1"/>
  <c r="AK630" i="2"/>
  <c r="AR630" i="2" s="1"/>
  <c r="AK731" i="2"/>
  <c r="AR731" i="2" s="1"/>
  <c r="AK260" i="2"/>
  <c r="AR260" i="2" s="1"/>
  <c r="AK556" i="2"/>
  <c r="AR556" i="2" s="1"/>
  <c r="AK161" i="2"/>
  <c r="AR161" i="2" s="1"/>
  <c r="AK527" i="2"/>
  <c r="AR527" i="2" s="1"/>
  <c r="AK256" i="2"/>
  <c r="AR256" i="2" s="1"/>
  <c r="AK449" i="2"/>
  <c r="AR449" i="2" s="1"/>
  <c r="AK9" i="2"/>
  <c r="AK136" i="2"/>
  <c r="AK309" i="2"/>
  <c r="AK117" i="2"/>
  <c r="AK490" i="2"/>
  <c r="AR490" i="2" s="1"/>
  <c r="AK509" i="2"/>
  <c r="AR509" i="2" s="1"/>
  <c r="AK10" i="2"/>
  <c r="AK432" i="2"/>
  <c r="AR432" i="2" s="1"/>
  <c r="AK64" i="2"/>
  <c r="AR64" i="2" s="1"/>
  <c r="AK700" i="2"/>
  <c r="AR700" i="2" s="1"/>
  <c r="AK664" i="2"/>
  <c r="AR664" i="2" s="1"/>
  <c r="AK85" i="2"/>
  <c r="AK190" i="2"/>
  <c r="AR190" i="2" s="1"/>
  <c r="AK627" i="2"/>
  <c r="AR627" i="2" s="1"/>
  <c r="AK65" i="2"/>
  <c r="AR65" i="2" s="1"/>
  <c r="AK350" i="2"/>
  <c r="AR350" i="2" s="1"/>
  <c r="AK582" i="2"/>
  <c r="AR582" i="2" s="1"/>
  <c r="AK262" i="2"/>
  <c r="AK629" i="2"/>
  <c r="AR629" i="2" s="1"/>
  <c r="AK13" i="2"/>
  <c r="AK11" i="2"/>
  <c r="AK185" i="2"/>
  <c r="AR185" i="2" s="1"/>
  <c r="AK383" i="2"/>
  <c r="AR383" i="2" s="1"/>
  <c r="AK396" i="2"/>
  <c r="AR396" i="2" s="1"/>
  <c r="AK18" i="2"/>
  <c r="AK97" i="2"/>
  <c r="AR97" i="2" s="1"/>
  <c r="AK549" i="2"/>
  <c r="AR549" i="2" s="1"/>
  <c r="AK203" i="2"/>
  <c r="AR203" i="2" s="1"/>
  <c r="AK551" i="2"/>
  <c r="AR551" i="2" s="1"/>
  <c r="AK446" i="2"/>
  <c r="AR446" i="2" s="1"/>
  <c r="AK26" i="2"/>
  <c r="AK441" i="2"/>
  <c r="AR441" i="2" s="1"/>
  <c r="AK211" i="2"/>
  <c r="AK293" i="2"/>
  <c r="AK370" i="2"/>
  <c r="AK667" i="2"/>
  <c r="AR667" i="2" s="1"/>
  <c r="AK651" i="2"/>
  <c r="AR651" i="2" s="1"/>
  <c r="AK294" i="2"/>
  <c r="AK132" i="2"/>
  <c r="AR132" i="2" s="1"/>
  <c r="AK77" i="2"/>
  <c r="AK301" i="2"/>
  <c r="AR301" i="2" s="1"/>
  <c r="AK21" i="2"/>
  <c r="AK721" i="2"/>
  <c r="AR721" i="2" s="1"/>
  <c r="AK243" i="2"/>
  <c r="AR243" i="2" s="1"/>
  <c r="AK400" i="2"/>
  <c r="AR400" i="2" s="1"/>
  <c r="AK307" i="2"/>
  <c r="AR307" i="2" s="1"/>
  <c r="AK638" i="2"/>
  <c r="AR638" i="2" s="1"/>
  <c r="AK726" i="2"/>
  <c r="AR726" i="2" s="1"/>
  <c r="AK338" i="2"/>
  <c r="AR338" i="2" s="1"/>
  <c r="AK625" i="2"/>
  <c r="AR625" i="2" s="1"/>
  <c r="AK234" i="2"/>
  <c r="AR234" i="2" s="1"/>
  <c r="AK670" i="2"/>
  <c r="AR670" i="2" s="1"/>
  <c r="AK606" i="2"/>
  <c r="AR606" i="2" s="1"/>
  <c r="AK554" i="2"/>
  <c r="AR554" i="2" s="1"/>
  <c r="AK532" i="2"/>
  <c r="AR532" i="2" s="1"/>
  <c r="AK611" i="2"/>
  <c r="AR611" i="2" s="1"/>
  <c r="AK435" i="2"/>
  <c r="AR435" i="2" s="1"/>
  <c r="AK518" i="2"/>
  <c r="AR518" i="2" s="1"/>
  <c r="AK557" i="2"/>
  <c r="AR557" i="2" s="1"/>
  <c r="AK259" i="2"/>
  <c r="AR259" i="2" s="1"/>
  <c r="AK574" i="2"/>
  <c r="AR574" i="2" s="1"/>
  <c r="AK511" i="2"/>
  <c r="AR511" i="2" s="1"/>
  <c r="AK109" i="2"/>
  <c r="AR109" i="2" s="1"/>
  <c r="AK340" i="2"/>
  <c r="AR340" i="2" s="1"/>
  <c r="AK272" i="2"/>
  <c r="AK247" i="2"/>
  <c r="AR247" i="2" s="1"/>
  <c r="AK618" i="2"/>
  <c r="AR618" i="2" s="1"/>
  <c r="AK225" i="2"/>
  <c r="AR225" i="2" s="1"/>
  <c r="AK436" i="2"/>
  <c r="AR436" i="2" s="1"/>
  <c r="AK710" i="2"/>
  <c r="AR710" i="2" s="1"/>
  <c r="AK245" i="2"/>
  <c r="AK719" i="2"/>
  <c r="AR719" i="2" s="1"/>
  <c r="AK713" i="2"/>
  <c r="AR713" i="2" s="1"/>
  <c r="AK648" i="2"/>
  <c r="AR648" i="2" s="1"/>
  <c r="AK80" i="2"/>
  <c r="AK42" i="2"/>
  <c r="AR42" i="2" s="1"/>
  <c r="AK55" i="2"/>
  <c r="AK367" i="2"/>
  <c r="AR367" i="2" s="1"/>
  <c r="AK169" i="2"/>
  <c r="AR169" i="2" s="1"/>
  <c r="AK450" i="2"/>
  <c r="AR450" i="2" s="1"/>
  <c r="AK342" i="2"/>
  <c r="AR342" i="2" s="1"/>
  <c r="AK580" i="2"/>
  <c r="AR580" i="2" s="1"/>
  <c r="AK110" i="2"/>
  <c r="AR110" i="2" s="1"/>
  <c r="AK569" i="2"/>
  <c r="AR569" i="2" s="1"/>
  <c r="AK154" i="2"/>
  <c r="AR154" i="2" s="1"/>
  <c r="AK51" i="2"/>
  <c r="AR51" i="2" s="1"/>
  <c r="AK336" i="2"/>
  <c r="AR336" i="2" s="1"/>
  <c r="AK94" i="2"/>
  <c r="AK604" i="2"/>
  <c r="AR604" i="2" s="1"/>
  <c r="AK255" i="2"/>
  <c r="AK318" i="2"/>
  <c r="AR318" i="2" s="1"/>
  <c r="AK463" i="2"/>
  <c r="AR463" i="2" s="1"/>
  <c r="AK371" i="2"/>
  <c r="AR371" i="2" s="1"/>
  <c r="AK384" i="2"/>
  <c r="AR384" i="2" s="1"/>
  <c r="AK513" i="2"/>
  <c r="AR513" i="2" s="1"/>
  <c r="AK19" i="2"/>
  <c r="AK278" i="2"/>
  <c r="AR278" i="2" s="1"/>
  <c r="AK503" i="2"/>
  <c r="AR503" i="2" s="1"/>
  <c r="AK35" i="2"/>
  <c r="AK681" i="2"/>
  <c r="AR681" i="2" s="1"/>
  <c r="AK531" i="2"/>
  <c r="AR531" i="2" s="1"/>
  <c r="AK50" i="2"/>
  <c r="AK252" i="2"/>
  <c r="AR252" i="2" s="1"/>
  <c r="AK418" i="2"/>
  <c r="AR418" i="2" s="1"/>
  <c r="AK368" i="2"/>
  <c r="AR368" i="2" s="1"/>
  <c r="AK181" i="2"/>
  <c r="AR181" i="2" s="1"/>
  <c r="AK602" i="2"/>
  <c r="AR602" i="2" s="1"/>
  <c r="AK547" i="2"/>
  <c r="AR547" i="2" s="1"/>
  <c r="AK78" i="2"/>
  <c r="AR78" i="2" s="1"/>
  <c r="AK223" i="2"/>
  <c r="AK576" i="2"/>
  <c r="AR576" i="2" s="1"/>
  <c r="AK359" i="2"/>
  <c r="AK714" i="2"/>
  <c r="AR714" i="2" s="1"/>
  <c r="AK473" i="2"/>
  <c r="AR473" i="2" s="1"/>
  <c r="AK716" i="2"/>
  <c r="AR716" i="2" s="1"/>
  <c r="AK83" i="2"/>
  <c r="AK135" i="2"/>
  <c r="AR135" i="2" s="1"/>
  <c r="AK271" i="2"/>
  <c r="AK427" i="2"/>
  <c r="AR427" i="2" s="1"/>
  <c r="AK461" i="2"/>
  <c r="AR461" i="2" s="1"/>
  <c r="AK578" i="2"/>
  <c r="AR578" i="2" s="1"/>
  <c r="AK345" i="2"/>
  <c r="AR345" i="2" s="1"/>
  <c r="AK608" i="2"/>
  <c r="AR608" i="2" s="1"/>
  <c r="AK49" i="2"/>
  <c r="AK343" i="2"/>
  <c r="AR343" i="2" s="1"/>
  <c r="AK562" i="2"/>
  <c r="AR562" i="2" s="1"/>
  <c r="AK722" i="2"/>
  <c r="AR722" i="2" s="1"/>
  <c r="AK76" i="2"/>
  <c r="AR76" i="2" s="1"/>
  <c r="AK663" i="2"/>
  <c r="AR663" i="2" s="1"/>
  <c r="AK515" i="2"/>
  <c r="AR515" i="2" s="1"/>
  <c r="AK434" i="2"/>
  <c r="AR434" i="2" s="1"/>
  <c r="AK214" i="2"/>
  <c r="AK735" i="2"/>
  <c r="AR735" i="2" s="1"/>
  <c r="AK610" i="2"/>
  <c r="AR610" i="2" s="1"/>
  <c r="AK170" i="2"/>
  <c r="AK144" i="2"/>
  <c r="AR144" i="2" s="1"/>
  <c r="AK302" i="2"/>
  <c r="AR302" i="2" s="1"/>
  <c r="AK138" i="2"/>
  <c r="AR138" i="2" s="1"/>
  <c r="AK662" i="2"/>
  <c r="AR662" i="2" s="1"/>
  <c r="AK257" i="2"/>
  <c r="AR257" i="2" s="1"/>
  <c r="AK587" i="2"/>
  <c r="AR587" i="2" s="1"/>
  <c r="AK106" i="2"/>
  <c r="AR106" i="2" s="1"/>
  <c r="AK596" i="2"/>
  <c r="AR596" i="2" s="1"/>
  <c r="AK498" i="2"/>
  <c r="AR498" i="2" s="1"/>
  <c r="AK339" i="2"/>
  <c r="AR339" i="2" s="1"/>
  <c r="AK102" i="2"/>
  <c r="AR102" i="2" s="1"/>
  <c r="AK538" i="2"/>
  <c r="AR538" i="2" s="1"/>
  <c r="AK548" i="2"/>
  <c r="AR548" i="2" s="1"/>
  <c r="AK658" i="2"/>
  <c r="AR658" i="2" s="1"/>
  <c r="AK677" i="2"/>
  <c r="AR677" i="2" s="1"/>
  <c r="AK600" i="2"/>
  <c r="AR600" i="2" s="1"/>
  <c r="AK246" i="2"/>
  <c r="AK282" i="2"/>
  <c r="AR282" i="2" s="1"/>
  <c r="AK279" i="2"/>
  <c r="AR279" i="2" s="1"/>
  <c r="AK545" i="2"/>
  <c r="AR545" i="2" s="1"/>
  <c r="AK70" i="2"/>
  <c r="AR70" i="2" s="1"/>
  <c r="AK628" i="2"/>
  <c r="AR628" i="2" s="1"/>
  <c r="AK475" i="2"/>
  <c r="AK571" i="2"/>
  <c r="AR571" i="2" s="1"/>
  <c r="AK442" i="2"/>
  <c r="AR442" i="2" s="1"/>
  <c r="AK68" i="2"/>
  <c r="AR68" i="2" s="1"/>
  <c r="AK467" i="2"/>
  <c r="AR467" i="2" s="1"/>
  <c r="AK491" i="2"/>
  <c r="AR491" i="2" s="1"/>
  <c r="AK150" i="2"/>
  <c r="AR150" i="2" s="1"/>
  <c r="AK486" i="2"/>
  <c r="AR486" i="2" s="1"/>
  <c r="AK601" i="2"/>
  <c r="AR601" i="2" s="1"/>
  <c r="AK162" i="2"/>
  <c r="AR162" i="2" s="1"/>
  <c r="AK121" i="2"/>
  <c r="AR121" i="2" s="1"/>
  <c r="AK263" i="2"/>
  <c r="AR263" i="2" s="1"/>
  <c r="AK422" i="2"/>
  <c r="AR422" i="2" s="1"/>
  <c r="AK63" i="2"/>
  <c r="AR63" i="2" s="1"/>
  <c r="AK188" i="2"/>
  <c r="AR188" i="2" s="1"/>
  <c r="AK659" i="2"/>
  <c r="AR659" i="2" s="1"/>
  <c r="AK286" i="2"/>
  <c r="AR286" i="2" s="1"/>
  <c r="AK218" i="2"/>
  <c r="AR218" i="2" s="1"/>
  <c r="AK703" i="2"/>
  <c r="AR703" i="2" s="1"/>
  <c r="AK541" i="2"/>
  <c r="AR541" i="2" s="1"/>
  <c r="AK693" i="2"/>
  <c r="AR693" i="2" s="1"/>
  <c r="AK346" i="2"/>
  <c r="AR346" i="2" s="1"/>
  <c r="AK643" i="2"/>
  <c r="AR643" i="2" s="1"/>
  <c r="AK82" i="2"/>
  <c r="AR82" i="2" s="1"/>
  <c r="AK406" i="2"/>
  <c r="AR406" i="2" s="1"/>
  <c r="AK265" i="2"/>
  <c r="AR265" i="2" s="1"/>
  <c r="AK617" i="2"/>
  <c r="AR617" i="2" s="1"/>
  <c r="AK599" i="2"/>
  <c r="AR599" i="2" s="1"/>
  <c r="AK689" i="2"/>
  <c r="AR689" i="2" s="1"/>
  <c r="AK708" i="2"/>
  <c r="AR708" i="2" s="1"/>
  <c r="AK201" i="2"/>
  <c r="AR201" i="2" s="1"/>
  <c r="AK143" i="2"/>
  <c r="AR143" i="2" s="1"/>
  <c r="AK718" i="2"/>
  <c r="AR718" i="2" s="1"/>
  <c r="AK241" i="2"/>
  <c r="AR241" i="2" s="1"/>
  <c r="AK674" i="2"/>
  <c r="AR674" i="2" s="1"/>
  <c r="AK592" i="2"/>
  <c r="AR592" i="2" s="1"/>
  <c r="AK274" i="2"/>
  <c r="AR274" i="2" s="1"/>
  <c r="AK229" i="2"/>
  <c r="AR229" i="2" s="1"/>
  <c r="AK645" i="2"/>
  <c r="AR645" i="2" s="1"/>
  <c r="AK407" i="2"/>
  <c r="AR407" i="2" s="1"/>
  <c r="AK598" i="2"/>
  <c r="AR598" i="2" s="1"/>
  <c r="AK355" i="2"/>
  <c r="AR355" i="2" s="1"/>
  <c r="AK595" i="2"/>
  <c r="AR595" i="2" s="1"/>
  <c r="AK155" i="2"/>
  <c r="AR155" i="2" s="1"/>
  <c r="AK379" i="2"/>
  <c r="AR379" i="2" s="1"/>
  <c r="AK546" i="2"/>
  <c r="AR546" i="2" s="1"/>
  <c r="AK614" i="2"/>
  <c r="AR614" i="2" s="1"/>
  <c r="AK563" i="2"/>
  <c r="AR563" i="2" s="1"/>
  <c r="AK335" i="2"/>
  <c r="AR335" i="2" s="1"/>
  <c r="AK399" i="2"/>
  <c r="AR399" i="2" s="1"/>
  <c r="AK737" i="2"/>
  <c r="AR737" i="2" s="1"/>
  <c r="AK730" i="2"/>
  <c r="AR730" i="2" s="1"/>
  <c r="AK572" i="2"/>
  <c r="AR572" i="2" s="1"/>
  <c r="AK564" i="2"/>
  <c r="AR564" i="2" s="1"/>
  <c r="AK248" i="2"/>
  <c r="AR248" i="2" s="1"/>
  <c r="AK505" i="2"/>
  <c r="AR505" i="2" s="1"/>
  <c r="AK195" i="2"/>
  <c r="AR195" i="2" s="1"/>
  <c r="AK96" i="2"/>
  <c r="AR96" i="2" s="1"/>
  <c r="AK147" i="2"/>
  <c r="AR147" i="2" s="1"/>
  <c r="AK328" i="2"/>
  <c r="AR328" i="2" s="1"/>
  <c r="AK182" i="2"/>
  <c r="AR182" i="2" s="1"/>
  <c r="AK240" i="2"/>
  <c r="AR240" i="2" s="1"/>
  <c r="AK213" i="2"/>
  <c r="AR213" i="2" s="1"/>
  <c r="AK523" i="2"/>
  <c r="AR523" i="2" s="1"/>
  <c r="AK264" i="2"/>
  <c r="AR264" i="2" s="1"/>
  <c r="AK560" i="2"/>
  <c r="AR560" i="2" s="1"/>
  <c r="AK268" i="2"/>
  <c r="AR268" i="2" s="1"/>
  <c r="AK313" i="2"/>
  <c r="AR313" i="2" s="1"/>
  <c r="AK504" i="2"/>
  <c r="AR504" i="2" s="1"/>
  <c r="AK415" i="2"/>
  <c r="AR415" i="2" s="1"/>
  <c r="AK134" i="2"/>
  <c r="AR134" i="2" s="1"/>
  <c r="AK559" i="2"/>
  <c r="AR559" i="2" s="1"/>
  <c r="AK724" i="2"/>
  <c r="AR724" i="2" s="1"/>
  <c r="AK387" i="2"/>
  <c r="AR387" i="2" s="1"/>
  <c r="AK656" i="2"/>
  <c r="AR656" i="2" s="1"/>
  <c r="AK697" i="2"/>
  <c r="AR697" i="2" s="1"/>
  <c r="AK706" i="2"/>
  <c r="AR706" i="2" s="1"/>
  <c r="AK194" i="2"/>
  <c r="AR194" i="2" s="1"/>
  <c r="AK314" i="2"/>
  <c r="AR314" i="2" s="1"/>
  <c r="AK553" i="2"/>
  <c r="AK295" i="2"/>
  <c r="AK470" i="2"/>
  <c r="AK178" i="2"/>
  <c r="AR178" i="2" s="1"/>
  <c r="AK381" i="2"/>
  <c r="AR381" i="2" s="1"/>
  <c r="AK705" i="2"/>
  <c r="AR705" i="2" s="1"/>
  <c r="AK579" i="2"/>
  <c r="AR579" i="2" s="1"/>
  <c r="AK534" i="2"/>
  <c r="AR534" i="2" s="1"/>
  <c r="AK444" i="2"/>
  <c r="AR444" i="2" s="1"/>
  <c r="AK164" i="2"/>
  <c r="AR164" i="2" s="1"/>
  <c r="AK526" i="2"/>
  <c r="AR526" i="2" s="1"/>
  <c r="AK584" i="2"/>
  <c r="AR584" i="2" s="1"/>
  <c r="AK451" i="2"/>
  <c r="AR451" i="2" s="1"/>
  <c r="AK329" i="2"/>
  <c r="AK163" i="2"/>
  <c r="AR163" i="2" s="1"/>
  <c r="AK622" i="2"/>
  <c r="AR622" i="2" s="1"/>
  <c r="AK668" i="2"/>
  <c r="AR668" i="2" s="1"/>
  <c r="AK267" i="2"/>
  <c r="AK506" i="2"/>
  <c r="AR506" i="2" s="1"/>
  <c r="AK361" i="2"/>
  <c r="AR361" i="2" s="1"/>
  <c r="AK363" i="2"/>
  <c r="AR363" i="2" s="1"/>
  <c r="AK634" i="2"/>
  <c r="AR634" i="2" s="1"/>
  <c r="AK687" i="2"/>
  <c r="AR687" i="2" s="1"/>
  <c r="AK736" i="2"/>
  <c r="AR736" i="2" s="1"/>
  <c r="AK283" i="2"/>
  <c r="AR283" i="2" s="1"/>
  <c r="AK649" i="2"/>
  <c r="AR649" i="2" s="1"/>
  <c r="AK684" i="2"/>
  <c r="AR684" i="2" s="1"/>
  <c r="AK492" i="2"/>
  <c r="AR492" i="2" s="1"/>
  <c r="AK692" i="2"/>
  <c r="AR692" i="2" s="1"/>
  <c r="AK650" i="2"/>
  <c r="AR650" i="2" s="1"/>
  <c r="AK455" i="2"/>
  <c r="AR455" i="2" s="1"/>
  <c r="AK676" i="2"/>
  <c r="AR676" i="2" s="1"/>
  <c r="AK695" i="2"/>
  <c r="AR695" i="2" s="1"/>
  <c r="AK589" i="2"/>
  <c r="AR589" i="2" s="1"/>
  <c r="AK544" i="2"/>
  <c r="AR544" i="2" s="1"/>
  <c r="AK727" i="2"/>
  <c r="AR727" i="2" s="1"/>
  <c r="AK605" i="2"/>
  <c r="AR605" i="2" s="1"/>
  <c r="AK468" i="2"/>
  <c r="AR468" i="2" s="1"/>
  <c r="AK699" i="2"/>
  <c r="AR699" i="2" s="1"/>
  <c r="AK725" i="2"/>
  <c r="AR725" i="2" s="1"/>
  <c r="AK696" i="2"/>
  <c r="AR696" i="2" s="1"/>
  <c r="AK639" i="2"/>
  <c r="AR639" i="2" s="1"/>
  <c r="AK686" i="2"/>
  <c r="AR686" i="2" s="1"/>
  <c r="AK701" i="2"/>
  <c r="AR701" i="2" s="1"/>
  <c r="AK720" i="2"/>
  <c r="AR720" i="2" s="1"/>
  <c r="AK690" i="2"/>
  <c r="AR690" i="2" s="1"/>
  <c r="AK631" i="2"/>
  <c r="AR631" i="2" s="1"/>
  <c r="AK707" i="2"/>
  <c r="AR707" i="2" s="1"/>
  <c r="AK732" i="2"/>
  <c r="AR732" i="2" s="1"/>
  <c r="AK738" i="2"/>
  <c r="AR738" i="2" s="1"/>
  <c r="AD632" i="2"/>
  <c r="AE632" i="2"/>
  <c r="AF632" i="2"/>
  <c r="AG632" i="2"/>
  <c r="AH632" i="2"/>
  <c r="AD447" i="2"/>
  <c r="AE447" i="2"/>
  <c r="AF447" i="2"/>
  <c r="AG447" i="2"/>
  <c r="AH447" i="2"/>
  <c r="AD472" i="2"/>
  <c r="AE472" i="2"/>
  <c r="AF472" i="2"/>
  <c r="AG472" i="2"/>
  <c r="AH472" i="2"/>
  <c r="AD122" i="2"/>
  <c r="AE122" i="2"/>
  <c r="AF122" i="2"/>
  <c r="AG122" i="2"/>
  <c r="AH122" i="2"/>
  <c r="AD204" i="2"/>
  <c r="AE204" i="2"/>
  <c r="AF204" i="2"/>
  <c r="AG204" i="2"/>
  <c r="AH204" i="2"/>
  <c r="AD362" i="2"/>
  <c r="AE362" i="2"/>
  <c r="AF362" i="2"/>
  <c r="AG362" i="2"/>
  <c r="AH362" i="2"/>
  <c r="AE300" i="2"/>
  <c r="AF300" i="2"/>
  <c r="AG300" i="2"/>
  <c r="AH300" i="2"/>
  <c r="AE298" i="2"/>
  <c r="AF298" i="2"/>
  <c r="AG298" i="2"/>
  <c r="AH298" i="2"/>
  <c r="AD597" i="2"/>
  <c r="AE597" i="2"/>
  <c r="AF597" i="2"/>
  <c r="AG597" i="2"/>
  <c r="AH597" i="2"/>
  <c r="AD566" i="2"/>
  <c r="AE566" i="2"/>
  <c r="AF566" i="2"/>
  <c r="AG566" i="2"/>
  <c r="AH566" i="2"/>
  <c r="AD209" i="2"/>
  <c r="AE209" i="2"/>
  <c r="AF209" i="2"/>
  <c r="AG209" i="2"/>
  <c r="AH209" i="2"/>
  <c r="AD312" i="2"/>
  <c r="AE312" i="2"/>
  <c r="AF312" i="2"/>
  <c r="AG312" i="2"/>
  <c r="AH312" i="2"/>
  <c r="AD128" i="2"/>
  <c r="AE128" i="2"/>
  <c r="AF128" i="2"/>
  <c r="AG128" i="2"/>
  <c r="AH128" i="2"/>
  <c r="AD660" i="2"/>
  <c r="AE660" i="2"/>
  <c r="AF660" i="2"/>
  <c r="AG660" i="2"/>
  <c r="AH660" i="2"/>
  <c r="AD53" i="2"/>
  <c r="AE53" i="2"/>
  <c r="AF53" i="2"/>
  <c r="AG53" i="2"/>
  <c r="AH53" i="2"/>
  <c r="AD228" i="2"/>
  <c r="AE228" i="2"/>
  <c r="AF228" i="2"/>
  <c r="AG228" i="2"/>
  <c r="AH228" i="2"/>
  <c r="AD464" i="2"/>
  <c r="AE464" i="2"/>
  <c r="AF464" i="2"/>
  <c r="AG464" i="2"/>
  <c r="AH464" i="2"/>
  <c r="AD603" i="2"/>
  <c r="AE603" i="2"/>
  <c r="AF603" i="2"/>
  <c r="AG603" i="2"/>
  <c r="AH603" i="2"/>
  <c r="AE583" i="2"/>
  <c r="AF583" i="2"/>
  <c r="AG583" i="2"/>
  <c r="AH583" i="2"/>
  <c r="AE360" i="2"/>
  <c r="AF360" i="2"/>
  <c r="AG360" i="2"/>
  <c r="AH360" i="2"/>
  <c r="AD433" i="2"/>
  <c r="AE433" i="2"/>
  <c r="AF433" i="2"/>
  <c r="AG433" i="2"/>
  <c r="AH433" i="2"/>
  <c r="AD200" i="2"/>
  <c r="AE200" i="2"/>
  <c r="AF200" i="2"/>
  <c r="AG200" i="2"/>
  <c r="AH200" i="2"/>
  <c r="AD353" i="2"/>
  <c r="AE353" i="2"/>
  <c r="AF353" i="2"/>
  <c r="AG353" i="2"/>
  <c r="AH353" i="2"/>
  <c r="AD192" i="2"/>
  <c r="AE192" i="2"/>
  <c r="AF192" i="2"/>
  <c r="AG192" i="2"/>
  <c r="AH192" i="2"/>
  <c r="AD570" i="2"/>
  <c r="AE570" i="2"/>
  <c r="AF570" i="2"/>
  <c r="AG570" i="2"/>
  <c r="AH570" i="2"/>
  <c r="AD555" i="2"/>
  <c r="AE555" i="2"/>
  <c r="AF555" i="2"/>
  <c r="AG555" i="2"/>
  <c r="AH555" i="2"/>
  <c r="AD644" i="2"/>
  <c r="AE644" i="2"/>
  <c r="AF644" i="2"/>
  <c r="AG644" i="2"/>
  <c r="AH644" i="2"/>
  <c r="AD103" i="2"/>
  <c r="AE103" i="2"/>
  <c r="AF103" i="2"/>
  <c r="AG103" i="2"/>
  <c r="AH103" i="2"/>
  <c r="AD499" i="2"/>
  <c r="AE499" i="2"/>
  <c r="AF499" i="2"/>
  <c r="AG499" i="2"/>
  <c r="AH499" i="2"/>
  <c r="AD420" i="2"/>
  <c r="AE420" i="2"/>
  <c r="AF420" i="2"/>
  <c r="AG420" i="2"/>
  <c r="AH420" i="2"/>
  <c r="AE202" i="2"/>
  <c r="AF202" i="2"/>
  <c r="AG202" i="2"/>
  <c r="AH202" i="2"/>
  <c r="AE633" i="2"/>
  <c r="AF633" i="2"/>
  <c r="AG633" i="2"/>
  <c r="AH633" i="2"/>
  <c r="AD69" i="2"/>
  <c r="AE69" i="2"/>
  <c r="AF69" i="2"/>
  <c r="AG69" i="2"/>
  <c r="AH69" i="2"/>
  <c r="AD15" i="2"/>
  <c r="AE15" i="2"/>
  <c r="AF15" i="2"/>
  <c r="AG15" i="2"/>
  <c r="AH15" i="2"/>
  <c r="AD712" i="2"/>
  <c r="AE712" i="2"/>
  <c r="AF712" i="2"/>
  <c r="AG712" i="2"/>
  <c r="AH712" i="2"/>
  <c r="AD709" i="2"/>
  <c r="AE709" i="2"/>
  <c r="AF709" i="2"/>
  <c r="AG709" i="2"/>
  <c r="AH709" i="2"/>
  <c r="AD393" i="2"/>
  <c r="AE393" i="2"/>
  <c r="AF393" i="2"/>
  <c r="AG393" i="2"/>
  <c r="AH393" i="2"/>
  <c r="AD93" i="2"/>
  <c r="AE93" i="2"/>
  <c r="AF93" i="2"/>
  <c r="AG93" i="2"/>
  <c r="AH93" i="2"/>
  <c r="AD654" i="2"/>
  <c r="AE654" i="2"/>
  <c r="AF654" i="2"/>
  <c r="AG654" i="2"/>
  <c r="AH654" i="2"/>
  <c r="AD465" i="2"/>
  <c r="AE465" i="2"/>
  <c r="AF465" i="2"/>
  <c r="AG465" i="2"/>
  <c r="AH465" i="2"/>
  <c r="AD477" i="2"/>
  <c r="AE477" i="2"/>
  <c r="AF477" i="2"/>
  <c r="AG477" i="2"/>
  <c r="AH477" i="2"/>
  <c r="AD174" i="2"/>
  <c r="AE174" i="2"/>
  <c r="AF174" i="2"/>
  <c r="AG174" i="2"/>
  <c r="AH174" i="2"/>
  <c r="AE315" i="2"/>
  <c r="AF315" i="2"/>
  <c r="AG315" i="2"/>
  <c r="AH315" i="2"/>
  <c r="AE517" i="2"/>
  <c r="AF517" i="2"/>
  <c r="AG517" i="2"/>
  <c r="AH517" i="2"/>
  <c r="AD235" i="2"/>
  <c r="AE235" i="2"/>
  <c r="AF235" i="2"/>
  <c r="AG235" i="2"/>
  <c r="AH235" i="2"/>
  <c r="AD501" i="2"/>
  <c r="AE501" i="2"/>
  <c r="AF501" i="2"/>
  <c r="AG501" i="2"/>
  <c r="AH501" i="2"/>
  <c r="AD457" i="2"/>
  <c r="AE457" i="2"/>
  <c r="AF457" i="2"/>
  <c r="AG457" i="2"/>
  <c r="AH457" i="2"/>
  <c r="AE591" i="2"/>
  <c r="AF591" i="2"/>
  <c r="AG591" i="2"/>
  <c r="AH591" i="2"/>
  <c r="AD327" i="2"/>
  <c r="AE327" i="2"/>
  <c r="AF327" i="2"/>
  <c r="AG327" i="2"/>
  <c r="AH327" i="2"/>
  <c r="AD317" i="2"/>
  <c r="AE317" i="2"/>
  <c r="AF317" i="2"/>
  <c r="AG317" i="2"/>
  <c r="AH317" i="2"/>
  <c r="AD308" i="2"/>
  <c r="AE308" i="2"/>
  <c r="AF308" i="2"/>
  <c r="AG308" i="2"/>
  <c r="AH308" i="2"/>
  <c r="AD233" i="2"/>
  <c r="AE233" i="2"/>
  <c r="AF233" i="2"/>
  <c r="AG233" i="2"/>
  <c r="AH233" i="2"/>
  <c r="AE207" i="2"/>
  <c r="AF207" i="2"/>
  <c r="AG207" i="2"/>
  <c r="AH207" i="2"/>
  <c r="AE216" i="2"/>
  <c r="AF216" i="2"/>
  <c r="AG216" i="2"/>
  <c r="AH216" i="2"/>
  <c r="AE238" i="2"/>
  <c r="AF238" i="2"/>
  <c r="AG238" i="2"/>
  <c r="AH238" i="2"/>
  <c r="AE704" i="2"/>
  <c r="AF704" i="2"/>
  <c r="AG704" i="2"/>
  <c r="AH704" i="2"/>
  <c r="AD471" i="2"/>
  <c r="AE471" i="2"/>
  <c r="AF471" i="2"/>
  <c r="AG471" i="2"/>
  <c r="AH471" i="2"/>
  <c r="AE522" i="2"/>
  <c r="AF522" i="2"/>
  <c r="AG522" i="2"/>
  <c r="AH522" i="2"/>
  <c r="AE416" i="2"/>
  <c r="AF416" i="2"/>
  <c r="AG416" i="2"/>
  <c r="AH416" i="2"/>
  <c r="AE520" i="2"/>
  <c r="AF520" i="2"/>
  <c r="AG520" i="2"/>
  <c r="AH520" i="2"/>
  <c r="AE220" i="2"/>
  <c r="AF220" i="2"/>
  <c r="AG220" i="2"/>
  <c r="AH220" i="2"/>
  <c r="AE311" i="2"/>
  <c r="AF311" i="2"/>
  <c r="AG311" i="2"/>
  <c r="AH311" i="2"/>
  <c r="AE322" i="2"/>
  <c r="AF322" i="2"/>
  <c r="AG322" i="2"/>
  <c r="AH322" i="2"/>
  <c r="AE502" i="2"/>
  <c r="AF502" i="2"/>
  <c r="AG502" i="2"/>
  <c r="AH502" i="2"/>
  <c r="AE280" i="2"/>
  <c r="AF280" i="2"/>
  <c r="AG280" i="2"/>
  <c r="AH280" i="2"/>
  <c r="AE356" i="2"/>
  <c r="AF356" i="2"/>
  <c r="AG356" i="2"/>
  <c r="AH356" i="2"/>
  <c r="AE334" i="2"/>
  <c r="AF334" i="2"/>
  <c r="AG334" i="2"/>
  <c r="AH334" i="2"/>
  <c r="AE445" i="2"/>
  <c r="AF445" i="2"/>
  <c r="AG445" i="2"/>
  <c r="AH445" i="2"/>
  <c r="AE593" i="2"/>
  <c r="AF593" i="2"/>
  <c r="AG593" i="2"/>
  <c r="AH593" i="2"/>
  <c r="AE403" i="2"/>
  <c r="AF403" i="2"/>
  <c r="AG403" i="2"/>
  <c r="AH403" i="2"/>
  <c r="AE539" i="2"/>
  <c r="AF539" i="2"/>
  <c r="AG539" i="2"/>
  <c r="AH539" i="2"/>
  <c r="AE394" i="2"/>
  <c r="AF394" i="2"/>
  <c r="AG394" i="2"/>
  <c r="AH394" i="2"/>
  <c r="AE226" i="2"/>
  <c r="AF226" i="2"/>
  <c r="AG226" i="2"/>
  <c r="AH226" i="2"/>
  <c r="AE81" i="2"/>
  <c r="AF81" i="2"/>
  <c r="AG81" i="2"/>
  <c r="AH81" i="2"/>
  <c r="AE171" i="2"/>
  <c r="AF171" i="2"/>
  <c r="AG171" i="2"/>
  <c r="AH171" i="2"/>
  <c r="AE230" i="2"/>
  <c r="AF230" i="2"/>
  <c r="AG230" i="2"/>
  <c r="AH230" i="2"/>
  <c r="AE199" i="2"/>
  <c r="AF199" i="2"/>
  <c r="AG199" i="2"/>
  <c r="AH199" i="2"/>
  <c r="AE142" i="2"/>
  <c r="AF142" i="2"/>
  <c r="AG142" i="2"/>
  <c r="AH142" i="2"/>
  <c r="AE37" i="2"/>
  <c r="AF37" i="2"/>
  <c r="AG37" i="2"/>
  <c r="AH37" i="2"/>
  <c r="AE210" i="2"/>
  <c r="AF210" i="2"/>
  <c r="AG210" i="2"/>
  <c r="AH210" i="2"/>
  <c r="AE137" i="2"/>
  <c r="AF137" i="2"/>
  <c r="AG137" i="2"/>
  <c r="AH137" i="2"/>
  <c r="AE528" i="2"/>
  <c r="AF528" i="2"/>
  <c r="AG528" i="2"/>
  <c r="AH528" i="2"/>
  <c r="AE168" i="2"/>
  <c r="AF168" i="2"/>
  <c r="AG168" i="2"/>
  <c r="AH168" i="2"/>
  <c r="AE374" i="2"/>
  <c r="AF374" i="2"/>
  <c r="AG374" i="2"/>
  <c r="AH374" i="2"/>
  <c r="AE231" i="2"/>
  <c r="AF231" i="2"/>
  <c r="AG231" i="2"/>
  <c r="AH231" i="2"/>
  <c r="AE39" i="2"/>
  <c r="AF39" i="2"/>
  <c r="AG39" i="2"/>
  <c r="AH39" i="2"/>
  <c r="AE141" i="2"/>
  <c r="AF141" i="2"/>
  <c r="AG141" i="2"/>
  <c r="AH141" i="2"/>
  <c r="AE330" i="2"/>
  <c r="AF330" i="2"/>
  <c r="AG330" i="2"/>
  <c r="AH330" i="2"/>
  <c r="AE372" i="2"/>
  <c r="AF372" i="2"/>
  <c r="AG372" i="2"/>
  <c r="AH372" i="2"/>
  <c r="AE462" i="2"/>
  <c r="AF462" i="2"/>
  <c r="AG462" i="2"/>
  <c r="AH462" i="2"/>
  <c r="AE533" i="2"/>
  <c r="AF533" i="2"/>
  <c r="AG533" i="2"/>
  <c r="AH533" i="2"/>
  <c r="AE411" i="2"/>
  <c r="AF411" i="2"/>
  <c r="AG411" i="2"/>
  <c r="AH411" i="2"/>
  <c r="AE113" i="2"/>
  <c r="AF113" i="2"/>
  <c r="AG113" i="2"/>
  <c r="AH113" i="2"/>
  <c r="AE344" i="2"/>
  <c r="AF344" i="2"/>
  <c r="AG344" i="2"/>
  <c r="AH344" i="2"/>
  <c r="AE175" i="2"/>
  <c r="AF175" i="2"/>
  <c r="AG175" i="2"/>
  <c r="AH175" i="2"/>
  <c r="AE337" i="2"/>
  <c r="AF337" i="2"/>
  <c r="AG337" i="2"/>
  <c r="AH337" i="2"/>
  <c r="AE619" i="2"/>
  <c r="AF619" i="2"/>
  <c r="AG619" i="2"/>
  <c r="AH619" i="2"/>
  <c r="AE29" i="2"/>
  <c r="AF29" i="2"/>
  <c r="AG29" i="2"/>
  <c r="AH29" i="2"/>
  <c r="AE487" i="2"/>
  <c r="AF487" i="2"/>
  <c r="AG487" i="2"/>
  <c r="AH487" i="2"/>
  <c r="AE673" i="2"/>
  <c r="AF673" i="2"/>
  <c r="AG673" i="2"/>
  <c r="AH673" i="2"/>
  <c r="AE173" i="2"/>
  <c r="AF173" i="2"/>
  <c r="AG173" i="2"/>
  <c r="AH173" i="2"/>
  <c r="AE404" i="2"/>
  <c r="AF404" i="2"/>
  <c r="AG404" i="2"/>
  <c r="AH404" i="2"/>
  <c r="AE305" i="2"/>
  <c r="AF305" i="2"/>
  <c r="AG305" i="2"/>
  <c r="AH305" i="2"/>
  <c r="AE388" i="2"/>
  <c r="AF388" i="2"/>
  <c r="AG388" i="2"/>
  <c r="AH388" i="2"/>
  <c r="AE621" i="2"/>
  <c r="AF621" i="2"/>
  <c r="AG621" i="2"/>
  <c r="AH621" i="2"/>
  <c r="AE41" i="2"/>
  <c r="AF41" i="2"/>
  <c r="AG41" i="2"/>
  <c r="AH41" i="2"/>
  <c r="AE119" i="2"/>
  <c r="AF119" i="2"/>
  <c r="AG119" i="2"/>
  <c r="AH119" i="2"/>
  <c r="AE297" i="2"/>
  <c r="AF297" i="2"/>
  <c r="AG297" i="2"/>
  <c r="AH297" i="2"/>
  <c r="AE45" i="2"/>
  <c r="AF45" i="2"/>
  <c r="AG45" i="2"/>
  <c r="AH45" i="2"/>
  <c r="AE22" i="2"/>
  <c r="AF22" i="2"/>
  <c r="AG22" i="2"/>
  <c r="AH22" i="2"/>
  <c r="AE385" i="2"/>
  <c r="AF385" i="2"/>
  <c r="AG385" i="2"/>
  <c r="AH385" i="2"/>
  <c r="AE424" i="2"/>
  <c r="AF424" i="2"/>
  <c r="AG424" i="2"/>
  <c r="AH424" i="2"/>
  <c r="AE47" i="2"/>
  <c r="AF47" i="2"/>
  <c r="AG47" i="2"/>
  <c r="AH47" i="2"/>
  <c r="AE377" i="2"/>
  <c r="AF377" i="2"/>
  <c r="AG377" i="2"/>
  <c r="AH377" i="2"/>
  <c r="AE292" i="2"/>
  <c r="AF292" i="2"/>
  <c r="AG292" i="2"/>
  <c r="AH292" i="2"/>
  <c r="AE111" i="2"/>
  <c r="AF111" i="2"/>
  <c r="AG111" i="2"/>
  <c r="AH111" i="2"/>
  <c r="AE488" i="2"/>
  <c r="AF488" i="2"/>
  <c r="AG488" i="2"/>
  <c r="AH488" i="2"/>
  <c r="AE348" i="2"/>
  <c r="AF348" i="2"/>
  <c r="AG348" i="2"/>
  <c r="AH348" i="2"/>
  <c r="AE79" i="2"/>
  <c r="AF79" i="2"/>
  <c r="AG79" i="2"/>
  <c r="AH79" i="2"/>
  <c r="AE244" i="2"/>
  <c r="AF244" i="2"/>
  <c r="AG244" i="2"/>
  <c r="AH244" i="2"/>
  <c r="AE251" i="2"/>
  <c r="AF251" i="2"/>
  <c r="AG251" i="2"/>
  <c r="AH251" i="2"/>
  <c r="AE734" i="2"/>
  <c r="AF734" i="2"/>
  <c r="AG734" i="2"/>
  <c r="AH734" i="2"/>
  <c r="AE321" i="2"/>
  <c r="AF321" i="2"/>
  <c r="AG321" i="2"/>
  <c r="AH321" i="2"/>
  <c r="AE723" i="2"/>
  <c r="AF723" i="2"/>
  <c r="AG723" i="2"/>
  <c r="AH723" i="2"/>
  <c r="AE325" i="2"/>
  <c r="AF325" i="2"/>
  <c r="AG325" i="2"/>
  <c r="AH325" i="2"/>
  <c r="AE711" i="2"/>
  <c r="AF711" i="2"/>
  <c r="AG711" i="2"/>
  <c r="AH711" i="2"/>
  <c r="AE239" i="2"/>
  <c r="AF239" i="2"/>
  <c r="AG239" i="2"/>
  <c r="AH239" i="2"/>
  <c r="AE129" i="2"/>
  <c r="AF129" i="2"/>
  <c r="AG129" i="2"/>
  <c r="AH129" i="2"/>
  <c r="AE224" i="2"/>
  <c r="AF224" i="2"/>
  <c r="AG224" i="2"/>
  <c r="AH224" i="2"/>
  <c r="AE12" i="2"/>
  <c r="AF12" i="2"/>
  <c r="AG12" i="2"/>
  <c r="AH12" i="2"/>
  <c r="AE391" i="2"/>
  <c r="AF391" i="2"/>
  <c r="AG391" i="2"/>
  <c r="AH391" i="2"/>
  <c r="AE145" i="2"/>
  <c r="AF145" i="2"/>
  <c r="AG145" i="2"/>
  <c r="AH145" i="2"/>
  <c r="AE250" i="2"/>
  <c r="AF250" i="2"/>
  <c r="AG250" i="2"/>
  <c r="AH250" i="2"/>
  <c r="AE324" i="2"/>
  <c r="AF324" i="2"/>
  <c r="AG324" i="2"/>
  <c r="AH324" i="2"/>
  <c r="AE620" i="2"/>
  <c r="AF620" i="2"/>
  <c r="AG620" i="2"/>
  <c r="AH620" i="2"/>
  <c r="AE642" i="2"/>
  <c r="AF642" i="2"/>
  <c r="AG642" i="2"/>
  <c r="AH642" i="2"/>
  <c r="AE425" i="2"/>
  <c r="AF425" i="2"/>
  <c r="AG425" i="2"/>
  <c r="AH425" i="2"/>
  <c r="AE672" i="2"/>
  <c r="AF672" i="2"/>
  <c r="AG672" i="2"/>
  <c r="AH672" i="2"/>
  <c r="AE519" i="2"/>
  <c r="AF519" i="2"/>
  <c r="AG519" i="2"/>
  <c r="AH519" i="2"/>
  <c r="AE414" i="2"/>
  <c r="AF414" i="2"/>
  <c r="AG414" i="2"/>
  <c r="AH414" i="2"/>
  <c r="AE358" i="2"/>
  <c r="AF358" i="2"/>
  <c r="AG358" i="2"/>
  <c r="AH358" i="2"/>
  <c r="AE561" i="2"/>
  <c r="AF561" i="2"/>
  <c r="AG561" i="2"/>
  <c r="AH561" i="2"/>
  <c r="AE253" i="2"/>
  <c r="AF253" i="2"/>
  <c r="AG253" i="2"/>
  <c r="AH253" i="2"/>
  <c r="AE417" i="2"/>
  <c r="AF417" i="2"/>
  <c r="AG417" i="2"/>
  <c r="AH417" i="2"/>
  <c r="AE482" i="2"/>
  <c r="AF482" i="2"/>
  <c r="AG482" i="2"/>
  <c r="AH482" i="2"/>
  <c r="AE28" i="2"/>
  <c r="AF28" i="2"/>
  <c r="AG28" i="2"/>
  <c r="AH28" i="2"/>
  <c r="AE206" i="2"/>
  <c r="AF206" i="2"/>
  <c r="AG206" i="2"/>
  <c r="AH206" i="2"/>
  <c r="AE466" i="2"/>
  <c r="AF466" i="2"/>
  <c r="AG466" i="2"/>
  <c r="AH466" i="2"/>
  <c r="AE133" i="2"/>
  <c r="AF133" i="2"/>
  <c r="AG133" i="2"/>
  <c r="AH133" i="2"/>
  <c r="AE398" i="2"/>
  <c r="AF398" i="2"/>
  <c r="AG398" i="2"/>
  <c r="AH398" i="2"/>
  <c r="AE438" i="2"/>
  <c r="AF438" i="2"/>
  <c r="AG438" i="2"/>
  <c r="AH438" i="2"/>
  <c r="AE529" i="2"/>
  <c r="AF529" i="2"/>
  <c r="AG529" i="2"/>
  <c r="AH529" i="2"/>
  <c r="AE733" i="2"/>
  <c r="AF733" i="2"/>
  <c r="AG733" i="2"/>
  <c r="AH733" i="2"/>
  <c r="AE149" i="2"/>
  <c r="AF149" i="2"/>
  <c r="AG149" i="2"/>
  <c r="AH149" i="2"/>
  <c r="AE460" i="2"/>
  <c r="AF460" i="2"/>
  <c r="AG460" i="2"/>
  <c r="AH460" i="2"/>
  <c r="AE671" i="2"/>
  <c r="AF671" i="2"/>
  <c r="AG671" i="2"/>
  <c r="AH671" i="2"/>
  <c r="AE397" i="2"/>
  <c r="AF397" i="2"/>
  <c r="AG397" i="2"/>
  <c r="AH397" i="2"/>
  <c r="AE276" i="2"/>
  <c r="AF276" i="2"/>
  <c r="AG276" i="2"/>
  <c r="AH276" i="2"/>
  <c r="AE212" i="2"/>
  <c r="AF212" i="2"/>
  <c r="AG212" i="2"/>
  <c r="AH212" i="2"/>
  <c r="AE215" i="2"/>
  <c r="AF215" i="2"/>
  <c r="AG215" i="2"/>
  <c r="AH215" i="2"/>
  <c r="AE497" i="2"/>
  <c r="AF497" i="2"/>
  <c r="AG497" i="2"/>
  <c r="AH497" i="2"/>
  <c r="AE24" i="2"/>
  <c r="AF24" i="2"/>
  <c r="AG24" i="2"/>
  <c r="AH24" i="2"/>
  <c r="AE290" i="2"/>
  <c r="AF290" i="2"/>
  <c r="AG290" i="2"/>
  <c r="AH290" i="2"/>
  <c r="AE478" i="2"/>
  <c r="AF478" i="2"/>
  <c r="AG478" i="2"/>
  <c r="AH478" i="2"/>
  <c r="AE607" i="2"/>
  <c r="AF607" i="2"/>
  <c r="AG607" i="2"/>
  <c r="AH607" i="2"/>
  <c r="AE485" i="2"/>
  <c r="AF485" i="2"/>
  <c r="AG485" i="2"/>
  <c r="AH485" i="2"/>
  <c r="AE124" i="2"/>
  <c r="AF124" i="2"/>
  <c r="AG124" i="2"/>
  <c r="AH124" i="2"/>
  <c r="AE281" i="2"/>
  <c r="AF281" i="2"/>
  <c r="AG281" i="2"/>
  <c r="AH281" i="2"/>
  <c r="AE74" i="2"/>
  <c r="AF74" i="2"/>
  <c r="AG74" i="2"/>
  <c r="AH74" i="2"/>
  <c r="AE637" i="2"/>
  <c r="AF637" i="2"/>
  <c r="AG637" i="2"/>
  <c r="AH637" i="2"/>
  <c r="AE72" i="2"/>
  <c r="AF72" i="2"/>
  <c r="AG72" i="2"/>
  <c r="AH72" i="2"/>
  <c r="AE500" i="2"/>
  <c r="AF500" i="2"/>
  <c r="AG500" i="2"/>
  <c r="AH500" i="2"/>
  <c r="AE543" i="2"/>
  <c r="AF543" i="2"/>
  <c r="AG543" i="2"/>
  <c r="AH543" i="2"/>
  <c r="AE537" i="2"/>
  <c r="AF537" i="2"/>
  <c r="AG537" i="2"/>
  <c r="AH537" i="2"/>
  <c r="AE530" i="2"/>
  <c r="AF530" i="2"/>
  <c r="AG530" i="2"/>
  <c r="AH530" i="2"/>
  <c r="AE413" i="2"/>
  <c r="AF413" i="2"/>
  <c r="AG413" i="2"/>
  <c r="AH413" i="2"/>
  <c r="AE208" i="2"/>
  <c r="AF208" i="2"/>
  <c r="AG208" i="2"/>
  <c r="AH208" i="2"/>
  <c r="AE640" i="2"/>
  <c r="AF640" i="2"/>
  <c r="AG640" i="2"/>
  <c r="AH640" i="2"/>
  <c r="AE269" i="2"/>
  <c r="AF269" i="2"/>
  <c r="AG269" i="2"/>
  <c r="AH269" i="2"/>
  <c r="AE429" i="2"/>
  <c r="AF429" i="2"/>
  <c r="AG429" i="2"/>
  <c r="AH429" i="2"/>
  <c r="AE75" i="2"/>
  <c r="AF75" i="2"/>
  <c r="AG75" i="2"/>
  <c r="AH75" i="2"/>
  <c r="AE626" i="2"/>
  <c r="AF626" i="2"/>
  <c r="AG626" i="2"/>
  <c r="AH626" i="2"/>
  <c r="AE691" i="2"/>
  <c r="AF691" i="2"/>
  <c r="AG691" i="2"/>
  <c r="AH691" i="2"/>
  <c r="AE609" i="2"/>
  <c r="AF609" i="2"/>
  <c r="AG609" i="2"/>
  <c r="AH609" i="2"/>
  <c r="AE675" i="2"/>
  <c r="AF675" i="2"/>
  <c r="AG675" i="2"/>
  <c r="AH675" i="2"/>
  <c r="AE586" i="2"/>
  <c r="AF586" i="2"/>
  <c r="AG586" i="2"/>
  <c r="AH586" i="2"/>
  <c r="AE16" i="2"/>
  <c r="AF16" i="2"/>
  <c r="AG16" i="2"/>
  <c r="AH16" i="2"/>
  <c r="AE408" i="2"/>
  <c r="AF408" i="2"/>
  <c r="AG408" i="2"/>
  <c r="AH408" i="2"/>
  <c r="AE54" i="2"/>
  <c r="AF54" i="2"/>
  <c r="AG54" i="2"/>
  <c r="AH54" i="2"/>
  <c r="AE351" i="2"/>
  <c r="AF351" i="2"/>
  <c r="AG351" i="2"/>
  <c r="AH351" i="2"/>
  <c r="AE186" i="2"/>
  <c r="AF186" i="2"/>
  <c r="AG186" i="2"/>
  <c r="AH186" i="2"/>
  <c r="AE196" i="2"/>
  <c r="AF196" i="2"/>
  <c r="AG196" i="2"/>
  <c r="AH196" i="2"/>
  <c r="AE44" i="2"/>
  <c r="AF44" i="2"/>
  <c r="AG44" i="2"/>
  <c r="AH44" i="2"/>
  <c r="AE680" i="2"/>
  <c r="AF680" i="2"/>
  <c r="AG680" i="2"/>
  <c r="AH680" i="2"/>
  <c r="AE43" i="2"/>
  <c r="AF43" i="2"/>
  <c r="AG43" i="2"/>
  <c r="AH43" i="2"/>
  <c r="AE382" i="2"/>
  <c r="AF382" i="2"/>
  <c r="AG382" i="2"/>
  <c r="AH382" i="2"/>
  <c r="AE412" i="2"/>
  <c r="AF412" i="2"/>
  <c r="AG412" i="2"/>
  <c r="AH412" i="2"/>
  <c r="AE437" i="2"/>
  <c r="AF437" i="2"/>
  <c r="AG437" i="2"/>
  <c r="AH437" i="2"/>
  <c r="AE284" i="2"/>
  <c r="AF284" i="2"/>
  <c r="AG284" i="2"/>
  <c r="AH284" i="2"/>
  <c r="AE666" i="2"/>
  <c r="AF666" i="2"/>
  <c r="AG666" i="2"/>
  <c r="AH666" i="2"/>
  <c r="AE524" i="2"/>
  <c r="AF524" i="2"/>
  <c r="AG524" i="2"/>
  <c r="AH524" i="2"/>
  <c r="AE653" i="2"/>
  <c r="AF653" i="2"/>
  <c r="AG653" i="2"/>
  <c r="AH653" i="2"/>
  <c r="AE594" i="2"/>
  <c r="AF594" i="2"/>
  <c r="AG594" i="2"/>
  <c r="AH594" i="2"/>
  <c r="AE405" i="2"/>
  <c r="AF405" i="2"/>
  <c r="AG405" i="2"/>
  <c r="AH405" i="2"/>
  <c r="AE285" i="2"/>
  <c r="AF285" i="2"/>
  <c r="AG285" i="2"/>
  <c r="AH285" i="2"/>
  <c r="AE694" i="2"/>
  <c r="AF694" i="2"/>
  <c r="AG694" i="2"/>
  <c r="AH694" i="2"/>
  <c r="AE369" i="2"/>
  <c r="AF369" i="2"/>
  <c r="AG369" i="2"/>
  <c r="AH369" i="2"/>
  <c r="AE459" i="2"/>
  <c r="AF459" i="2"/>
  <c r="AG459" i="2"/>
  <c r="AH459" i="2"/>
  <c r="AE48" i="2"/>
  <c r="AF48" i="2"/>
  <c r="AG48" i="2"/>
  <c r="AH48" i="2"/>
  <c r="AE219" i="2"/>
  <c r="AF219" i="2"/>
  <c r="AG219" i="2"/>
  <c r="AH219" i="2"/>
  <c r="AE217" i="2"/>
  <c r="AF217" i="2"/>
  <c r="AG217" i="2"/>
  <c r="AH217" i="2"/>
  <c r="AE288" i="2"/>
  <c r="AF288" i="2"/>
  <c r="AG288" i="2"/>
  <c r="AH288" i="2"/>
  <c r="AE275" i="2"/>
  <c r="AF275" i="2"/>
  <c r="AG275" i="2"/>
  <c r="AH275" i="2"/>
  <c r="AE474" i="2"/>
  <c r="AF474" i="2"/>
  <c r="AG474" i="2"/>
  <c r="AH474" i="2"/>
  <c r="AE685" i="2"/>
  <c r="AF685" i="2"/>
  <c r="AG685" i="2"/>
  <c r="AH685" i="2"/>
  <c r="AE59" i="2"/>
  <c r="AF59" i="2"/>
  <c r="AG59" i="2"/>
  <c r="AH59" i="2"/>
  <c r="AE303" i="2"/>
  <c r="AF303" i="2"/>
  <c r="AG303" i="2"/>
  <c r="AH303" i="2"/>
  <c r="AE156" i="2"/>
  <c r="AF156" i="2"/>
  <c r="AG156" i="2"/>
  <c r="AH156" i="2"/>
  <c r="AE5" i="2"/>
  <c r="AF5" i="2"/>
  <c r="AG5" i="2"/>
  <c r="AH5" i="2"/>
  <c r="AE419" i="2"/>
  <c r="AF419" i="2"/>
  <c r="AG419" i="2"/>
  <c r="AH419" i="2"/>
  <c r="AE289" i="2"/>
  <c r="AF289" i="2"/>
  <c r="AG289" i="2"/>
  <c r="AH289" i="2"/>
  <c r="AE652" i="2"/>
  <c r="AF652" i="2"/>
  <c r="AG652" i="2"/>
  <c r="AH652" i="2"/>
  <c r="AE183" i="2"/>
  <c r="AF183" i="2"/>
  <c r="AG183" i="2"/>
  <c r="AH183" i="2"/>
  <c r="AE107" i="2"/>
  <c r="AF107" i="2"/>
  <c r="AG107" i="2"/>
  <c r="AH107" i="2"/>
  <c r="AE516" i="2"/>
  <c r="AF516" i="2"/>
  <c r="AG516" i="2"/>
  <c r="AH516" i="2"/>
  <c r="AE540" i="2"/>
  <c r="AF540" i="2"/>
  <c r="AG540" i="2"/>
  <c r="AH540" i="2"/>
  <c r="AE386" i="2"/>
  <c r="AF386" i="2"/>
  <c r="AG386" i="2"/>
  <c r="AH386" i="2"/>
  <c r="AE635" i="2"/>
  <c r="AF635" i="2"/>
  <c r="AG635" i="2"/>
  <c r="AH635" i="2"/>
  <c r="AE347" i="2"/>
  <c r="AF347" i="2"/>
  <c r="AG347" i="2"/>
  <c r="AH347" i="2"/>
  <c r="AE180" i="2"/>
  <c r="AF180" i="2"/>
  <c r="AG180" i="2"/>
  <c r="AH180" i="2"/>
  <c r="AE84" i="2"/>
  <c r="AF84" i="2"/>
  <c r="AG84" i="2"/>
  <c r="AH84" i="2"/>
  <c r="AE319" i="2"/>
  <c r="AF319" i="2"/>
  <c r="AG319" i="2"/>
  <c r="AH319" i="2"/>
  <c r="AE484" i="2"/>
  <c r="AF484" i="2"/>
  <c r="AG484" i="2"/>
  <c r="AH484" i="2"/>
  <c r="AE401" i="2"/>
  <c r="AF401" i="2"/>
  <c r="AG401" i="2"/>
  <c r="AH401" i="2"/>
  <c r="AE423" i="2"/>
  <c r="AF423" i="2"/>
  <c r="AG423" i="2"/>
  <c r="AH423" i="2"/>
  <c r="AE100" i="2"/>
  <c r="AF100" i="2"/>
  <c r="AG100" i="2"/>
  <c r="AH100" i="2"/>
  <c r="AE254" i="2"/>
  <c r="AF254" i="2"/>
  <c r="AG254" i="2"/>
  <c r="AH254" i="2"/>
  <c r="AE665" i="2"/>
  <c r="AF665" i="2"/>
  <c r="AG665" i="2"/>
  <c r="AH665" i="2"/>
  <c r="AE469" i="2"/>
  <c r="AF469" i="2"/>
  <c r="AG469" i="2"/>
  <c r="AH469" i="2"/>
  <c r="AE333" i="2"/>
  <c r="AF333" i="2"/>
  <c r="AG333" i="2"/>
  <c r="AH333" i="2"/>
  <c r="AE140" i="2"/>
  <c r="AF140" i="2"/>
  <c r="AG140" i="2"/>
  <c r="AH140" i="2"/>
  <c r="AE514" i="2"/>
  <c r="AF514" i="2"/>
  <c r="AG514" i="2"/>
  <c r="AH514" i="2"/>
  <c r="AE40" i="2"/>
  <c r="AF40" i="2"/>
  <c r="AG40" i="2"/>
  <c r="AH40" i="2"/>
  <c r="AE87" i="2"/>
  <c r="AF87" i="2"/>
  <c r="AG87" i="2"/>
  <c r="AH87" i="2"/>
  <c r="AE440" i="2"/>
  <c r="AF440" i="2"/>
  <c r="AG440" i="2"/>
  <c r="AH440" i="2"/>
  <c r="AE646" i="2"/>
  <c r="AF646" i="2"/>
  <c r="AG646" i="2"/>
  <c r="AH646" i="2"/>
  <c r="AE36" i="2"/>
  <c r="AF36" i="2"/>
  <c r="AG36" i="2"/>
  <c r="AH36" i="2"/>
  <c r="AE60" i="2"/>
  <c r="AF60" i="2"/>
  <c r="AG60" i="2"/>
  <c r="AH60" i="2"/>
  <c r="AE33" i="2"/>
  <c r="AF33" i="2"/>
  <c r="AG33" i="2"/>
  <c r="AH33" i="2"/>
  <c r="AE266" i="2"/>
  <c r="AF266" i="2"/>
  <c r="AG266" i="2"/>
  <c r="AH266" i="2"/>
  <c r="AE392" i="2"/>
  <c r="AF392" i="2"/>
  <c r="AG392" i="2"/>
  <c r="AH392" i="2"/>
  <c r="AE331" i="2"/>
  <c r="AF331" i="2"/>
  <c r="AG331" i="2"/>
  <c r="AH331" i="2"/>
  <c r="AE365" i="2"/>
  <c r="AF365" i="2"/>
  <c r="AG365" i="2"/>
  <c r="AH365" i="2"/>
  <c r="AE125" i="2"/>
  <c r="AF125" i="2"/>
  <c r="AG125" i="2"/>
  <c r="AH125" i="2"/>
  <c r="AE349" i="2"/>
  <c r="AF349" i="2"/>
  <c r="AG349" i="2"/>
  <c r="AH349" i="2"/>
  <c r="AE104" i="2"/>
  <c r="AF104" i="2"/>
  <c r="AG104" i="2"/>
  <c r="AH104" i="2"/>
  <c r="AE158" i="2"/>
  <c r="AF158" i="2"/>
  <c r="M3" i="3" s="1"/>
  <c r="AG158" i="2"/>
  <c r="AH158" i="2"/>
  <c r="AE679" i="2"/>
  <c r="AF679" i="2"/>
  <c r="AG679" i="2"/>
  <c r="AH679" i="2"/>
  <c r="AE395" i="2"/>
  <c r="AF395" i="2"/>
  <c r="AG395" i="2"/>
  <c r="AH395" i="2"/>
  <c r="AE542" i="2"/>
  <c r="AF542" i="2"/>
  <c r="AG542" i="2"/>
  <c r="AH542" i="2"/>
  <c r="AE508" i="2"/>
  <c r="AF508" i="2"/>
  <c r="AG508" i="2"/>
  <c r="AH508" i="2"/>
  <c r="AE588" i="2"/>
  <c r="AF588" i="2"/>
  <c r="AG588" i="2"/>
  <c r="AH588" i="2"/>
  <c r="AE702" i="2"/>
  <c r="AF702" i="2"/>
  <c r="AG702" i="2"/>
  <c r="AH702" i="2"/>
  <c r="AE66" i="2"/>
  <c r="AF66" i="2"/>
  <c r="AG66" i="2"/>
  <c r="AH66" i="2"/>
  <c r="AE95" i="2"/>
  <c r="AF95" i="2"/>
  <c r="AG95" i="2"/>
  <c r="AH95" i="2"/>
  <c r="AE352" i="2"/>
  <c r="AF352" i="2"/>
  <c r="AG352" i="2"/>
  <c r="AH352" i="2"/>
  <c r="AE510" i="2"/>
  <c r="AF510" i="2"/>
  <c r="AG510" i="2"/>
  <c r="AH510" i="2"/>
  <c r="AE454" i="2"/>
  <c r="AF454" i="2"/>
  <c r="AG454" i="2"/>
  <c r="AH454" i="2"/>
  <c r="AE277" i="2"/>
  <c r="AF277" i="2"/>
  <c r="AG277" i="2"/>
  <c r="AH277" i="2"/>
  <c r="AE717" i="2"/>
  <c r="AF717" i="2"/>
  <c r="AG717" i="2"/>
  <c r="AH717" i="2"/>
  <c r="AE364" i="2"/>
  <c r="AF364" i="2"/>
  <c r="AG364" i="2"/>
  <c r="AH364" i="2"/>
  <c r="AE354" i="2"/>
  <c r="AF354" i="2"/>
  <c r="AG354" i="2"/>
  <c r="AH354" i="2"/>
  <c r="AE38" i="2"/>
  <c r="AF38" i="2"/>
  <c r="AG38" i="2"/>
  <c r="AH38" i="2"/>
  <c r="AE507" i="2"/>
  <c r="AF507" i="2"/>
  <c r="AG507" i="2"/>
  <c r="AH507" i="2"/>
  <c r="AE443" i="2"/>
  <c r="AF443" i="2"/>
  <c r="AG443" i="2"/>
  <c r="AH443" i="2"/>
  <c r="AE373" i="2"/>
  <c r="AF373" i="2"/>
  <c r="AG373" i="2"/>
  <c r="AH373" i="2"/>
  <c r="AE23" i="2"/>
  <c r="AF23" i="2"/>
  <c r="AG23" i="2"/>
  <c r="AH23" i="2"/>
  <c r="AE489" i="2"/>
  <c r="AF489" i="2"/>
  <c r="AG489" i="2"/>
  <c r="AH489" i="2"/>
  <c r="AE166" i="2"/>
  <c r="AF166" i="2"/>
  <c r="AG166" i="2"/>
  <c r="AH166" i="2"/>
  <c r="AE715" i="2"/>
  <c r="AF715" i="2"/>
  <c r="AG715" i="2"/>
  <c r="AH715" i="2"/>
  <c r="AE409" i="2"/>
  <c r="AF409" i="2"/>
  <c r="AG409" i="2"/>
  <c r="AH409" i="2"/>
  <c r="AE126" i="2"/>
  <c r="AF126" i="2"/>
  <c r="AG126" i="2"/>
  <c r="AH126" i="2"/>
  <c r="AE494" i="2"/>
  <c r="AF494" i="2"/>
  <c r="AG494" i="2"/>
  <c r="AH494" i="2"/>
  <c r="AE116" i="2"/>
  <c r="AF116" i="2"/>
  <c r="AG116" i="2"/>
  <c r="AH116" i="2"/>
  <c r="AE536" i="2"/>
  <c r="AF536" i="2"/>
  <c r="AG536" i="2"/>
  <c r="AH536" i="2"/>
  <c r="AE52" i="2"/>
  <c r="AF52" i="2"/>
  <c r="AG52" i="2"/>
  <c r="AH52" i="2"/>
  <c r="AE612" i="2"/>
  <c r="AF612" i="2"/>
  <c r="AG612" i="2"/>
  <c r="AH612" i="2"/>
  <c r="AE57" i="2"/>
  <c r="AF57" i="2"/>
  <c r="AG57" i="2"/>
  <c r="AH57" i="2"/>
  <c r="AE430" i="2"/>
  <c r="AF430" i="2"/>
  <c r="AG430" i="2"/>
  <c r="AH430" i="2"/>
  <c r="AE378" i="2"/>
  <c r="AF378" i="2"/>
  <c r="AG378" i="2"/>
  <c r="AH378" i="2"/>
  <c r="AE176" i="2"/>
  <c r="AF176" i="2"/>
  <c r="AG176" i="2"/>
  <c r="AH176" i="2"/>
  <c r="AE577" i="2"/>
  <c r="AF577" i="2"/>
  <c r="AG577" i="2"/>
  <c r="AH577" i="2"/>
  <c r="AE153" i="2"/>
  <c r="AF153" i="2"/>
  <c r="AG153" i="2"/>
  <c r="AH153" i="2"/>
  <c r="AE187" i="2"/>
  <c r="AF187" i="2"/>
  <c r="AG187" i="2"/>
  <c r="AH187" i="2"/>
  <c r="AE197" i="2"/>
  <c r="AF197" i="2"/>
  <c r="AG197" i="2"/>
  <c r="AH197" i="2"/>
  <c r="AE127" i="2"/>
  <c r="AF127" i="2"/>
  <c r="AG127" i="2"/>
  <c r="AH127" i="2"/>
  <c r="AE669" i="2"/>
  <c r="AF669" i="2"/>
  <c r="AG669" i="2"/>
  <c r="AH669" i="2"/>
  <c r="AE89" i="2"/>
  <c r="AF89" i="2"/>
  <c r="AG89" i="2"/>
  <c r="AH89" i="2"/>
  <c r="AE56" i="2"/>
  <c r="AF56" i="2"/>
  <c r="AG56" i="2"/>
  <c r="AH56" i="2"/>
  <c r="AE242" i="2"/>
  <c r="AF242" i="2"/>
  <c r="AG242" i="2"/>
  <c r="AH242" i="2"/>
  <c r="AE624" i="2"/>
  <c r="AF624" i="2"/>
  <c r="AG624" i="2"/>
  <c r="AH624" i="2"/>
  <c r="AE323" i="2"/>
  <c r="AF323" i="2"/>
  <c r="AG323" i="2"/>
  <c r="AH323" i="2"/>
  <c r="AE495" i="2"/>
  <c r="AF495" i="2"/>
  <c r="AG495" i="2"/>
  <c r="AH495" i="2"/>
  <c r="AE152" i="2"/>
  <c r="AF152" i="2"/>
  <c r="AG152" i="2"/>
  <c r="AH152" i="2"/>
  <c r="AE7" i="2"/>
  <c r="AF7" i="2"/>
  <c r="AG7" i="2"/>
  <c r="AH7" i="2"/>
  <c r="AE496" i="2"/>
  <c r="AF496" i="2"/>
  <c r="AG496" i="2"/>
  <c r="AH496" i="2"/>
  <c r="AE380" i="2"/>
  <c r="AF380" i="2"/>
  <c r="AG380" i="2"/>
  <c r="AH380" i="2"/>
  <c r="AE249" i="2"/>
  <c r="AF249" i="2"/>
  <c r="AG249" i="2"/>
  <c r="AH249" i="2"/>
  <c r="AE729" i="2"/>
  <c r="AF729" i="2"/>
  <c r="AG729" i="2"/>
  <c r="AH729" i="2"/>
  <c r="AE655" i="2"/>
  <c r="AF655" i="2"/>
  <c r="AG655" i="2"/>
  <c r="AH655" i="2"/>
  <c r="AE71" i="2"/>
  <c r="AF71" i="2"/>
  <c r="AG71" i="2"/>
  <c r="AH71" i="2"/>
  <c r="AE25" i="2"/>
  <c r="AF25" i="2"/>
  <c r="AG25" i="2"/>
  <c r="AH25" i="2"/>
  <c r="AE480" i="2"/>
  <c r="AF480" i="2"/>
  <c r="AG480" i="2"/>
  <c r="AH480" i="2"/>
  <c r="AE222" i="2"/>
  <c r="AF222" i="2"/>
  <c r="AG222" i="2"/>
  <c r="AH222" i="2"/>
  <c r="AE287" i="2"/>
  <c r="AF287" i="2"/>
  <c r="AG287" i="2"/>
  <c r="AH287" i="2"/>
  <c r="AE439" i="2"/>
  <c r="AF439" i="2"/>
  <c r="AG439" i="2"/>
  <c r="AH439" i="2"/>
  <c r="AE3" i="2"/>
  <c r="AF3" i="2"/>
  <c r="AG3" i="2"/>
  <c r="AH3" i="2"/>
  <c r="AE86" i="2"/>
  <c r="AF86" i="2"/>
  <c r="AG86" i="2"/>
  <c r="AH86" i="2"/>
  <c r="AE366" i="2"/>
  <c r="AF366" i="2"/>
  <c r="AG366" i="2"/>
  <c r="AH366" i="2"/>
  <c r="AE291" i="2"/>
  <c r="AF291" i="2"/>
  <c r="AG291" i="2"/>
  <c r="AH291" i="2"/>
  <c r="AE573" i="2"/>
  <c r="AF573" i="2"/>
  <c r="AG573" i="2"/>
  <c r="AH573" i="2"/>
  <c r="AE90" i="2"/>
  <c r="AF90" i="2"/>
  <c r="AG90" i="2"/>
  <c r="AH90" i="2"/>
  <c r="AE112" i="2"/>
  <c r="AF112" i="2"/>
  <c r="AG112" i="2"/>
  <c r="AH112" i="2"/>
  <c r="AE431" i="2"/>
  <c r="AF431" i="2"/>
  <c r="AG431" i="2"/>
  <c r="AH431" i="2"/>
  <c r="AE114" i="2"/>
  <c r="AF114" i="2"/>
  <c r="AG114" i="2"/>
  <c r="AH114" i="2"/>
  <c r="AE157" i="2"/>
  <c r="AF157" i="2"/>
  <c r="AG157" i="2"/>
  <c r="AH157" i="2"/>
  <c r="AE341" i="2"/>
  <c r="AF341" i="2"/>
  <c r="AG341" i="2"/>
  <c r="AH341" i="2"/>
  <c r="AE296" i="2"/>
  <c r="AF296" i="2"/>
  <c r="AG296" i="2"/>
  <c r="AH296" i="2"/>
  <c r="AE193" i="2"/>
  <c r="AF193" i="2"/>
  <c r="AG193" i="2"/>
  <c r="AH193" i="2"/>
  <c r="AE636" i="2"/>
  <c r="AF636" i="2"/>
  <c r="AG636" i="2"/>
  <c r="AH636" i="2"/>
  <c r="AE410" i="2"/>
  <c r="AF410" i="2"/>
  <c r="AG410" i="2"/>
  <c r="AH410" i="2"/>
  <c r="AE567" i="2"/>
  <c r="AF567" i="2"/>
  <c r="AG567" i="2"/>
  <c r="AH567" i="2"/>
  <c r="AE123" i="2"/>
  <c r="AF123" i="2"/>
  <c r="AG123" i="2"/>
  <c r="AH123" i="2"/>
  <c r="AE261" i="2"/>
  <c r="AF261" i="2"/>
  <c r="AG261" i="2"/>
  <c r="AH261" i="2"/>
  <c r="AE115" i="2"/>
  <c r="AF115" i="2"/>
  <c r="AG115" i="2"/>
  <c r="AH115" i="2"/>
  <c r="AE98" i="2"/>
  <c r="AF98" i="2"/>
  <c r="AG98" i="2"/>
  <c r="AH98" i="2"/>
  <c r="AE120" i="2"/>
  <c r="AF120" i="2"/>
  <c r="AG120" i="2"/>
  <c r="AH120" i="2"/>
  <c r="AE616" i="2"/>
  <c r="AF616" i="2"/>
  <c r="AG616" i="2"/>
  <c r="AH616" i="2"/>
  <c r="AE198" i="2"/>
  <c r="AF198" i="2"/>
  <c r="AG198" i="2"/>
  <c r="AH198" i="2"/>
  <c r="AE30" i="2"/>
  <c r="AF30" i="2"/>
  <c r="AG30" i="2"/>
  <c r="AH30" i="2"/>
  <c r="AE2" i="2"/>
  <c r="AF2" i="2"/>
  <c r="AG2" i="2"/>
  <c r="AH2" i="2"/>
  <c r="AE332" i="2"/>
  <c r="AF332" i="2"/>
  <c r="AG332" i="2"/>
  <c r="AH332" i="2"/>
  <c r="AE310" i="2"/>
  <c r="AF310" i="2"/>
  <c r="AG310" i="2"/>
  <c r="AH310" i="2"/>
  <c r="AE101" i="2"/>
  <c r="AF101" i="2"/>
  <c r="AG101" i="2"/>
  <c r="AH101" i="2"/>
  <c r="AE525" i="2"/>
  <c r="AF525" i="2"/>
  <c r="AG525" i="2"/>
  <c r="AH525" i="2"/>
  <c r="AE270" i="2"/>
  <c r="AF270" i="2"/>
  <c r="AG270" i="2"/>
  <c r="AH270" i="2"/>
  <c r="AE458" i="2"/>
  <c r="AF458" i="2"/>
  <c r="AG458" i="2"/>
  <c r="AH458" i="2"/>
  <c r="AE61" i="2"/>
  <c r="AF61" i="2"/>
  <c r="AG61" i="2"/>
  <c r="AH61" i="2"/>
  <c r="AE550" i="2"/>
  <c r="AF550" i="2"/>
  <c r="AG550" i="2"/>
  <c r="AH550" i="2"/>
  <c r="AE146" i="2"/>
  <c r="AF146" i="2"/>
  <c r="AG146" i="2"/>
  <c r="AH146" i="2"/>
  <c r="O2" i="3" s="1"/>
  <c r="AE552" i="2"/>
  <c r="AF552" i="2"/>
  <c r="AG552" i="2"/>
  <c r="AH552" i="2"/>
  <c r="AE421" i="2"/>
  <c r="AF421" i="2"/>
  <c r="AG421" i="2"/>
  <c r="AH421" i="2"/>
  <c r="AE108" i="2"/>
  <c r="AF108" i="2"/>
  <c r="AG108" i="2"/>
  <c r="AH108" i="2"/>
  <c r="AE678" i="2"/>
  <c r="AF678" i="2"/>
  <c r="AG678" i="2"/>
  <c r="AH678" i="2"/>
  <c r="AE483" i="2"/>
  <c r="AF483" i="2"/>
  <c r="AG483" i="2"/>
  <c r="AH483" i="2"/>
  <c r="AE160" i="2"/>
  <c r="AF160" i="2"/>
  <c r="AG160" i="2"/>
  <c r="AH160" i="2"/>
  <c r="AE227" i="2"/>
  <c r="AF227" i="2"/>
  <c r="AG227" i="2"/>
  <c r="AH227" i="2"/>
  <c r="AE299" i="2"/>
  <c r="AF299" i="2"/>
  <c r="AG299" i="2"/>
  <c r="AH299" i="2"/>
  <c r="AE390" i="2"/>
  <c r="AF390" i="2"/>
  <c r="AG390" i="2"/>
  <c r="AH390" i="2"/>
  <c r="AE521" i="2"/>
  <c r="AF521" i="2"/>
  <c r="AG521" i="2"/>
  <c r="AH521" i="2"/>
  <c r="AE62" i="2"/>
  <c r="AF62" i="2"/>
  <c r="AG62" i="2"/>
  <c r="AH62" i="2"/>
  <c r="AE613" i="2"/>
  <c r="AF613" i="2"/>
  <c r="AG613" i="2"/>
  <c r="AH613" i="2"/>
  <c r="AE31" i="2"/>
  <c r="AF31" i="2"/>
  <c r="AG31" i="2"/>
  <c r="AH31" i="2"/>
  <c r="AE6" i="2"/>
  <c r="AF6" i="2"/>
  <c r="AG6" i="2"/>
  <c r="AH6" i="2"/>
  <c r="AE88" i="2"/>
  <c r="AF88" i="2"/>
  <c r="AG88" i="2"/>
  <c r="AH88" i="2"/>
  <c r="AE426" i="2"/>
  <c r="AF426" i="2"/>
  <c r="AG426" i="2"/>
  <c r="AH426" i="2"/>
  <c r="AE165" i="2"/>
  <c r="AF165" i="2"/>
  <c r="AG165" i="2"/>
  <c r="AH165" i="2"/>
  <c r="AE647" i="2"/>
  <c r="AF647" i="2"/>
  <c r="AG647" i="2"/>
  <c r="AH647" i="2"/>
  <c r="AE130" i="2"/>
  <c r="AF130" i="2"/>
  <c r="AG130" i="2"/>
  <c r="AH130" i="2"/>
  <c r="AE34" i="2"/>
  <c r="AF34" i="2"/>
  <c r="AG34" i="2"/>
  <c r="AH34" i="2"/>
  <c r="AE512" i="2"/>
  <c r="AF512" i="2"/>
  <c r="AG512" i="2"/>
  <c r="AH512" i="2"/>
  <c r="AE91" i="2"/>
  <c r="AF91" i="2"/>
  <c r="AG91" i="2"/>
  <c r="AH91" i="2"/>
  <c r="AE590" i="2"/>
  <c r="AF590" i="2"/>
  <c r="AG590" i="2"/>
  <c r="AH590" i="2"/>
  <c r="AE205" i="2"/>
  <c r="AF205" i="2"/>
  <c r="AG205" i="2"/>
  <c r="AH205" i="2"/>
  <c r="AE683" i="2"/>
  <c r="AF683" i="2"/>
  <c r="AG683" i="2"/>
  <c r="AH683" i="2"/>
  <c r="AE389" i="2"/>
  <c r="AF389" i="2"/>
  <c r="AG389" i="2"/>
  <c r="AH389" i="2"/>
  <c r="AE698" i="2"/>
  <c r="AF698" i="2"/>
  <c r="AG698" i="2"/>
  <c r="AH698" i="2"/>
  <c r="AE728" i="2"/>
  <c r="AF728" i="2"/>
  <c r="AG728" i="2"/>
  <c r="AH728" i="2"/>
  <c r="AE191" i="2"/>
  <c r="AF191" i="2"/>
  <c r="AG191" i="2"/>
  <c r="AH191" i="2"/>
  <c r="AE131" i="2"/>
  <c r="AF131" i="2"/>
  <c r="AG131" i="2"/>
  <c r="AH131" i="2"/>
  <c r="AE73" i="2"/>
  <c r="AF73" i="2"/>
  <c r="AG73" i="2"/>
  <c r="AH73" i="2"/>
  <c r="AE481" i="2"/>
  <c r="AF481" i="2"/>
  <c r="AG481" i="2"/>
  <c r="AH481" i="2"/>
  <c r="AE46" i="2"/>
  <c r="AF46" i="2"/>
  <c r="AG46" i="2"/>
  <c r="AH46" i="2"/>
  <c r="AE316" i="2"/>
  <c r="AF316" i="2"/>
  <c r="AG316" i="2"/>
  <c r="AH316" i="2"/>
  <c r="AE167" i="2"/>
  <c r="AF167" i="2"/>
  <c r="AG167" i="2"/>
  <c r="AH167" i="2"/>
  <c r="AE258" i="2"/>
  <c r="AF258" i="2"/>
  <c r="AG258" i="2"/>
  <c r="AH258" i="2"/>
  <c r="AE568" i="2"/>
  <c r="AF568" i="2"/>
  <c r="AG568" i="2"/>
  <c r="AH568" i="2"/>
  <c r="AE99" i="2"/>
  <c r="AF99" i="2"/>
  <c r="AG99" i="2"/>
  <c r="AH99" i="2"/>
  <c r="AE67" i="2"/>
  <c r="AF67" i="2"/>
  <c r="AG67" i="2"/>
  <c r="AH67" i="2"/>
  <c r="AE58" i="2"/>
  <c r="AF58" i="2"/>
  <c r="AG58" i="2"/>
  <c r="AH58" i="2"/>
  <c r="AE375" i="2"/>
  <c r="AF375" i="2"/>
  <c r="AG375" i="2"/>
  <c r="AH375" i="2"/>
  <c r="AE581" i="2"/>
  <c r="AF581" i="2"/>
  <c r="AG581" i="2"/>
  <c r="AH581" i="2"/>
  <c r="AE179" i="2"/>
  <c r="AF179" i="2"/>
  <c r="AG179" i="2"/>
  <c r="AH179" i="2"/>
  <c r="AE657" i="2"/>
  <c r="AF657" i="2"/>
  <c r="AG657" i="2"/>
  <c r="AH657" i="2"/>
  <c r="AE8" i="2"/>
  <c r="AF8" i="2"/>
  <c r="AG8" i="2"/>
  <c r="AH8" i="2"/>
  <c r="AE456" i="2"/>
  <c r="AF456" i="2"/>
  <c r="AG456" i="2"/>
  <c r="AH456" i="2"/>
  <c r="AE479" i="2"/>
  <c r="AF479" i="2"/>
  <c r="AG479" i="2"/>
  <c r="AH479" i="2"/>
  <c r="AE236" i="2"/>
  <c r="AF236" i="2"/>
  <c r="AG236" i="2"/>
  <c r="AH236" i="2"/>
  <c r="AE535" i="2"/>
  <c r="AF535" i="2"/>
  <c r="AG535" i="2"/>
  <c r="AH535" i="2"/>
  <c r="AE27" i="2"/>
  <c r="AF27" i="2"/>
  <c r="AG27" i="2"/>
  <c r="AH27" i="2"/>
  <c r="AE148" i="2"/>
  <c r="AF148" i="2"/>
  <c r="AG148" i="2"/>
  <c r="AH148" i="2"/>
  <c r="AE452" i="2"/>
  <c r="AF452" i="2"/>
  <c r="AG452" i="2"/>
  <c r="AH452" i="2"/>
  <c r="AE14" i="2"/>
  <c r="AF14" i="2"/>
  <c r="AG14" i="2"/>
  <c r="AH14" i="2"/>
  <c r="AE4" i="2"/>
  <c r="AF4" i="2"/>
  <c r="AG4" i="2"/>
  <c r="AH4" i="2"/>
  <c r="AE575" i="2"/>
  <c r="AF575" i="2"/>
  <c r="AG575" i="2"/>
  <c r="AH575" i="2"/>
  <c r="AE151" i="2"/>
  <c r="AF151" i="2"/>
  <c r="AG151" i="2"/>
  <c r="AH151" i="2"/>
  <c r="AE320" i="2"/>
  <c r="AF320" i="2"/>
  <c r="AG320" i="2"/>
  <c r="AH320" i="2"/>
  <c r="AE558" i="2"/>
  <c r="AF558" i="2"/>
  <c r="AG558" i="2"/>
  <c r="AH558" i="2"/>
  <c r="AE172" i="2"/>
  <c r="AF172" i="2"/>
  <c r="AG172" i="2"/>
  <c r="AH172" i="2"/>
  <c r="AE376" i="2"/>
  <c r="AF376" i="2"/>
  <c r="AG376" i="2"/>
  <c r="AH376" i="2"/>
  <c r="AE237" i="2"/>
  <c r="AF237" i="2"/>
  <c r="AG237" i="2"/>
  <c r="AH237" i="2"/>
  <c r="AE688" i="2"/>
  <c r="AF688" i="2"/>
  <c r="AG688" i="2"/>
  <c r="AH688" i="2"/>
  <c r="AE139" i="2"/>
  <c r="AF139" i="2"/>
  <c r="AG139" i="2"/>
  <c r="AH139" i="2"/>
  <c r="AE20" i="2"/>
  <c r="AF20" i="2"/>
  <c r="AG20" i="2"/>
  <c r="AH20" i="2"/>
  <c r="AE493" i="2"/>
  <c r="AF493" i="2"/>
  <c r="AG493" i="2"/>
  <c r="AH493" i="2"/>
  <c r="AE682" i="2"/>
  <c r="AF682" i="2"/>
  <c r="AG682" i="2"/>
  <c r="AH682" i="2"/>
  <c r="AE476" i="2"/>
  <c r="AF476" i="2"/>
  <c r="AG476" i="2"/>
  <c r="AH476" i="2"/>
  <c r="AE428" i="2"/>
  <c r="AF428" i="2"/>
  <c r="AG428" i="2"/>
  <c r="AH428" i="2"/>
  <c r="AE661" i="2"/>
  <c r="AF661" i="2"/>
  <c r="AG661" i="2"/>
  <c r="AH661" i="2"/>
  <c r="AE304" i="2"/>
  <c r="AF304" i="2"/>
  <c r="AG304" i="2"/>
  <c r="AH304" i="2"/>
  <c r="AE159" i="2"/>
  <c r="AF159" i="2"/>
  <c r="AG159" i="2"/>
  <c r="AH159" i="2"/>
  <c r="AE32" i="2"/>
  <c r="AF32" i="2"/>
  <c r="AG32" i="2"/>
  <c r="AH32" i="2"/>
  <c r="AE585" i="2"/>
  <c r="AF585" i="2"/>
  <c r="AG585" i="2"/>
  <c r="AH585" i="2"/>
  <c r="AE357" i="2"/>
  <c r="AF357" i="2"/>
  <c r="AG357" i="2"/>
  <c r="AH357" i="2"/>
  <c r="AE641" i="2"/>
  <c r="AF641" i="2"/>
  <c r="AG641" i="2"/>
  <c r="AH641" i="2"/>
  <c r="AE306" i="2"/>
  <c r="AF306" i="2"/>
  <c r="AG306" i="2"/>
  <c r="AH306" i="2"/>
  <c r="AE273" i="2"/>
  <c r="AF273" i="2"/>
  <c r="AG273" i="2"/>
  <c r="AH273" i="2"/>
  <c r="AE453" i="2"/>
  <c r="AF453" i="2"/>
  <c r="AG453" i="2"/>
  <c r="AH453" i="2"/>
  <c r="AE118" i="2"/>
  <c r="AF118" i="2"/>
  <c r="AG118" i="2"/>
  <c r="AH118" i="2"/>
  <c r="AE448" i="2"/>
  <c r="AF448" i="2"/>
  <c r="AG448" i="2"/>
  <c r="AH448" i="2"/>
  <c r="AE221" i="2"/>
  <c r="AF221" i="2"/>
  <c r="AG221" i="2"/>
  <c r="AH221" i="2"/>
  <c r="AE17" i="2"/>
  <c r="AF17" i="2"/>
  <c r="AG17" i="2"/>
  <c r="AH17" i="2"/>
  <c r="AE565" i="2"/>
  <c r="AF565" i="2"/>
  <c r="AG565" i="2"/>
  <c r="AH565" i="2"/>
  <c r="AE615" i="2"/>
  <c r="AF615" i="2"/>
  <c r="AG615" i="2"/>
  <c r="AH615" i="2"/>
  <c r="AE189" i="2"/>
  <c r="AF189" i="2"/>
  <c r="AG189" i="2"/>
  <c r="AH189" i="2"/>
  <c r="AE184" i="2"/>
  <c r="AF184" i="2"/>
  <c r="AG184" i="2"/>
  <c r="AH184" i="2"/>
  <c r="AE623" i="2"/>
  <c r="AF623" i="2"/>
  <c r="AG623" i="2"/>
  <c r="AH623" i="2"/>
  <c r="AE326" i="2"/>
  <c r="AF326" i="2"/>
  <c r="AG326" i="2"/>
  <c r="AH326" i="2"/>
  <c r="AE402" i="2"/>
  <c r="AF402" i="2"/>
  <c r="AG402" i="2"/>
  <c r="AH402" i="2"/>
  <c r="AE92" i="2"/>
  <c r="AF92" i="2"/>
  <c r="AG92" i="2"/>
  <c r="AH92" i="2"/>
  <c r="AE232" i="2"/>
  <c r="AF232" i="2"/>
  <c r="AG232" i="2"/>
  <c r="AH232" i="2"/>
  <c r="AE105" i="2"/>
  <c r="AF105" i="2"/>
  <c r="AG105" i="2"/>
  <c r="AH105" i="2"/>
  <c r="AE177" i="2"/>
  <c r="AF177" i="2"/>
  <c r="AG177" i="2"/>
  <c r="AH177" i="2"/>
  <c r="AE630" i="2"/>
  <c r="AF630" i="2"/>
  <c r="AG630" i="2"/>
  <c r="AH630" i="2"/>
  <c r="AE731" i="2"/>
  <c r="AF731" i="2"/>
  <c r="AG731" i="2"/>
  <c r="AH731" i="2"/>
  <c r="AE260" i="2"/>
  <c r="AF260" i="2"/>
  <c r="AG260" i="2"/>
  <c r="AH260" i="2"/>
  <c r="AE556" i="2"/>
  <c r="AF556" i="2"/>
  <c r="AG556" i="2"/>
  <c r="AH556" i="2"/>
  <c r="AE161" i="2"/>
  <c r="AF161" i="2"/>
  <c r="AG161" i="2"/>
  <c r="AH161" i="2"/>
  <c r="AE527" i="2"/>
  <c r="AF527" i="2"/>
  <c r="AG527" i="2"/>
  <c r="AH527" i="2"/>
  <c r="AE256" i="2"/>
  <c r="AF256" i="2"/>
  <c r="AG256" i="2"/>
  <c r="AH256" i="2"/>
  <c r="AE449" i="2"/>
  <c r="AF449" i="2"/>
  <c r="AG449" i="2"/>
  <c r="AH449" i="2"/>
  <c r="AE9" i="2"/>
  <c r="AF9" i="2"/>
  <c r="AG9" i="2"/>
  <c r="AH9" i="2"/>
  <c r="AE136" i="2"/>
  <c r="AF136" i="2"/>
  <c r="AG136" i="2"/>
  <c r="AH136" i="2"/>
  <c r="AE309" i="2"/>
  <c r="AF309" i="2"/>
  <c r="AG309" i="2"/>
  <c r="AH309" i="2"/>
  <c r="AE117" i="2"/>
  <c r="AF117" i="2"/>
  <c r="AG117" i="2"/>
  <c r="AH117" i="2"/>
  <c r="AE490" i="2"/>
  <c r="AF490" i="2"/>
  <c r="AG490" i="2"/>
  <c r="AH490" i="2"/>
  <c r="AE509" i="2"/>
  <c r="AF509" i="2"/>
  <c r="AG509" i="2"/>
  <c r="AH509" i="2"/>
  <c r="AE10" i="2"/>
  <c r="AF10" i="2"/>
  <c r="AG10" i="2"/>
  <c r="AH10" i="2"/>
  <c r="AE432" i="2"/>
  <c r="AF432" i="2"/>
  <c r="AG432" i="2"/>
  <c r="AH432" i="2"/>
  <c r="AE64" i="2"/>
  <c r="AF64" i="2"/>
  <c r="AG64" i="2"/>
  <c r="AH64" i="2"/>
  <c r="AE700" i="2"/>
  <c r="AF700" i="2"/>
  <c r="AG700" i="2"/>
  <c r="AH700" i="2"/>
  <c r="AE664" i="2"/>
  <c r="AF664" i="2"/>
  <c r="AG664" i="2"/>
  <c r="AH664" i="2"/>
  <c r="AE85" i="2"/>
  <c r="AF85" i="2"/>
  <c r="AG85" i="2"/>
  <c r="AH85" i="2"/>
  <c r="AE190" i="2"/>
  <c r="AF190" i="2"/>
  <c r="AG190" i="2"/>
  <c r="AH190" i="2"/>
  <c r="AE627" i="2"/>
  <c r="AF627" i="2"/>
  <c r="AG627" i="2"/>
  <c r="AH627" i="2"/>
  <c r="AE65" i="2"/>
  <c r="AF65" i="2"/>
  <c r="AG65" i="2"/>
  <c r="AH65" i="2"/>
  <c r="AE350" i="2"/>
  <c r="AF350" i="2"/>
  <c r="AG350" i="2"/>
  <c r="AH350" i="2"/>
  <c r="AE582" i="2"/>
  <c r="AF582" i="2"/>
  <c r="AG582" i="2"/>
  <c r="AH582" i="2"/>
  <c r="AE262" i="2"/>
  <c r="AF262" i="2"/>
  <c r="AG262" i="2"/>
  <c r="AH262" i="2"/>
  <c r="AE629" i="2"/>
  <c r="AF629" i="2"/>
  <c r="AG629" i="2"/>
  <c r="AH629" i="2"/>
  <c r="AE13" i="2"/>
  <c r="AF13" i="2"/>
  <c r="AG13" i="2"/>
  <c r="AH13" i="2"/>
  <c r="AE11" i="2"/>
  <c r="AF11" i="2"/>
  <c r="AG11" i="2"/>
  <c r="AH11" i="2"/>
  <c r="AE185" i="2"/>
  <c r="AF185" i="2"/>
  <c r="AG185" i="2"/>
  <c r="AH185" i="2"/>
  <c r="AE383" i="2"/>
  <c r="AF383" i="2"/>
  <c r="AG383" i="2"/>
  <c r="AH383" i="2"/>
  <c r="AE396" i="2"/>
  <c r="AF396" i="2"/>
  <c r="AG396" i="2"/>
  <c r="AH396" i="2"/>
  <c r="AE18" i="2"/>
  <c r="AF18" i="2"/>
  <c r="AG18" i="2"/>
  <c r="AH18" i="2"/>
  <c r="AE97" i="2"/>
  <c r="AF97" i="2"/>
  <c r="AG97" i="2"/>
  <c r="AH97" i="2"/>
  <c r="AE549" i="2"/>
  <c r="AF549" i="2"/>
  <c r="AG549" i="2"/>
  <c r="AH549" i="2"/>
  <c r="AE203" i="2"/>
  <c r="AF203" i="2"/>
  <c r="AG203" i="2"/>
  <c r="AH203" i="2"/>
  <c r="AE551" i="2"/>
  <c r="AF551" i="2"/>
  <c r="AG551" i="2"/>
  <c r="AH551" i="2"/>
  <c r="AE446" i="2"/>
  <c r="AF446" i="2"/>
  <c r="AG446" i="2"/>
  <c r="AH446" i="2"/>
  <c r="AE26" i="2"/>
  <c r="AF26" i="2"/>
  <c r="AG26" i="2"/>
  <c r="AH26" i="2"/>
  <c r="AE441" i="2"/>
  <c r="AF441" i="2"/>
  <c r="AG441" i="2"/>
  <c r="AH441" i="2"/>
  <c r="AE211" i="2"/>
  <c r="AF211" i="2"/>
  <c r="AG211" i="2"/>
  <c r="AH211" i="2"/>
  <c r="AE293" i="2"/>
  <c r="AF293" i="2"/>
  <c r="AG293" i="2"/>
  <c r="AH293" i="2"/>
  <c r="AE370" i="2"/>
  <c r="AF370" i="2"/>
  <c r="AG370" i="2"/>
  <c r="AH370" i="2"/>
  <c r="AE667" i="2"/>
  <c r="AF667" i="2"/>
  <c r="AG667" i="2"/>
  <c r="AH667" i="2"/>
  <c r="AE651" i="2"/>
  <c r="AF651" i="2"/>
  <c r="AG651" i="2"/>
  <c r="AH651" i="2"/>
  <c r="AE294" i="2"/>
  <c r="AF294" i="2"/>
  <c r="AG294" i="2"/>
  <c r="AH294" i="2"/>
  <c r="AE132" i="2"/>
  <c r="AF132" i="2"/>
  <c r="AG132" i="2"/>
  <c r="AH132" i="2"/>
  <c r="AE77" i="2"/>
  <c r="AF77" i="2"/>
  <c r="AG77" i="2"/>
  <c r="AH77" i="2"/>
  <c r="AE301" i="2"/>
  <c r="AF301" i="2"/>
  <c r="AG301" i="2"/>
  <c r="AH301" i="2"/>
  <c r="AE21" i="2"/>
  <c r="AF21" i="2"/>
  <c r="AG21" i="2"/>
  <c r="AH21" i="2"/>
  <c r="AE721" i="2"/>
  <c r="AF721" i="2"/>
  <c r="AG721" i="2"/>
  <c r="AH721" i="2"/>
  <c r="AE243" i="2"/>
  <c r="AF243" i="2"/>
  <c r="AG243" i="2"/>
  <c r="AH243" i="2"/>
  <c r="AE400" i="2"/>
  <c r="AF400" i="2"/>
  <c r="AG400" i="2"/>
  <c r="AH400" i="2"/>
  <c r="AE307" i="2"/>
  <c r="AF307" i="2"/>
  <c r="AG307" i="2"/>
  <c r="AH307" i="2"/>
  <c r="AE638" i="2"/>
  <c r="AF638" i="2"/>
  <c r="AG638" i="2"/>
  <c r="AH638" i="2"/>
  <c r="AE726" i="2"/>
  <c r="AF726" i="2"/>
  <c r="AG726" i="2"/>
  <c r="AH726" i="2"/>
  <c r="AE338" i="2"/>
  <c r="AF338" i="2"/>
  <c r="AG338" i="2"/>
  <c r="AH338" i="2"/>
  <c r="AE625" i="2"/>
  <c r="AF625" i="2"/>
  <c r="AG625" i="2"/>
  <c r="AH625" i="2"/>
  <c r="AE234" i="2"/>
  <c r="AF234" i="2"/>
  <c r="AG234" i="2"/>
  <c r="AH234" i="2"/>
  <c r="AE670" i="2"/>
  <c r="AF670" i="2"/>
  <c r="AG670" i="2"/>
  <c r="AH670" i="2"/>
  <c r="AE606" i="2"/>
  <c r="AF606" i="2"/>
  <c r="AG606" i="2"/>
  <c r="AH606" i="2"/>
  <c r="AE554" i="2"/>
  <c r="AF554" i="2"/>
  <c r="AG554" i="2"/>
  <c r="AH554" i="2"/>
  <c r="AE532" i="2"/>
  <c r="AF532" i="2"/>
  <c r="AG532" i="2"/>
  <c r="AH532" i="2"/>
  <c r="AE611" i="2"/>
  <c r="AF611" i="2"/>
  <c r="AG611" i="2"/>
  <c r="AH611" i="2"/>
  <c r="AE435" i="2"/>
  <c r="AF435" i="2"/>
  <c r="AG435" i="2"/>
  <c r="AH435" i="2"/>
  <c r="AE518" i="2"/>
  <c r="AF518" i="2"/>
  <c r="AG518" i="2"/>
  <c r="AH518" i="2"/>
  <c r="AE557" i="2"/>
  <c r="AF557" i="2"/>
  <c r="AG557" i="2"/>
  <c r="AH557" i="2"/>
  <c r="AE259" i="2"/>
  <c r="AF259" i="2"/>
  <c r="AG259" i="2"/>
  <c r="AH259" i="2"/>
  <c r="AE574" i="2"/>
  <c r="AF574" i="2"/>
  <c r="AG574" i="2"/>
  <c r="AH574" i="2"/>
  <c r="AE511" i="2"/>
  <c r="AF511" i="2"/>
  <c r="AG511" i="2"/>
  <c r="AH511" i="2"/>
  <c r="AE109" i="2"/>
  <c r="AF109" i="2"/>
  <c r="AG109" i="2"/>
  <c r="AH109" i="2"/>
  <c r="AE340" i="2"/>
  <c r="AF340" i="2"/>
  <c r="AG340" i="2"/>
  <c r="AH340" i="2"/>
  <c r="AE272" i="2"/>
  <c r="AF272" i="2"/>
  <c r="AG272" i="2"/>
  <c r="AH272" i="2"/>
  <c r="AE247" i="2"/>
  <c r="AF247" i="2"/>
  <c r="AG247" i="2"/>
  <c r="AH247" i="2"/>
  <c r="AE618" i="2"/>
  <c r="AF618" i="2"/>
  <c r="AG618" i="2"/>
  <c r="AH618" i="2"/>
  <c r="AE225" i="2"/>
  <c r="AF225" i="2"/>
  <c r="AG225" i="2"/>
  <c r="AH225" i="2"/>
  <c r="AE436" i="2"/>
  <c r="AF436" i="2"/>
  <c r="AG436" i="2"/>
  <c r="AH436" i="2"/>
  <c r="AE710" i="2"/>
  <c r="AF710" i="2"/>
  <c r="AG710" i="2"/>
  <c r="AH710" i="2"/>
  <c r="AE245" i="2"/>
  <c r="AF245" i="2"/>
  <c r="AG245" i="2"/>
  <c r="AH245" i="2"/>
  <c r="AE719" i="2"/>
  <c r="AF719" i="2"/>
  <c r="AG719" i="2"/>
  <c r="AH719" i="2"/>
  <c r="AE713" i="2"/>
  <c r="AF713" i="2"/>
  <c r="AG713" i="2"/>
  <c r="AH713" i="2"/>
  <c r="AE648" i="2"/>
  <c r="AF648" i="2"/>
  <c r="AG648" i="2"/>
  <c r="AH648" i="2"/>
  <c r="AE80" i="2"/>
  <c r="AF80" i="2"/>
  <c r="AG80" i="2"/>
  <c r="AH80" i="2"/>
  <c r="AE42" i="2"/>
  <c r="AF42" i="2"/>
  <c r="AG42" i="2"/>
  <c r="AH42" i="2"/>
  <c r="AE55" i="2"/>
  <c r="AF55" i="2"/>
  <c r="AG55" i="2"/>
  <c r="AH55" i="2"/>
  <c r="AE367" i="2"/>
  <c r="AF367" i="2"/>
  <c r="AG367" i="2"/>
  <c r="AH367" i="2"/>
  <c r="AE169" i="2"/>
  <c r="AF169" i="2"/>
  <c r="AG169" i="2"/>
  <c r="AH169" i="2"/>
  <c r="AE450" i="2"/>
  <c r="AF450" i="2"/>
  <c r="AG450" i="2"/>
  <c r="AH450" i="2"/>
  <c r="AE342" i="2"/>
  <c r="AF342" i="2"/>
  <c r="AG342" i="2"/>
  <c r="AH342" i="2"/>
  <c r="AE580" i="2"/>
  <c r="AF580" i="2"/>
  <c r="AG580" i="2"/>
  <c r="AH580" i="2"/>
  <c r="AE110" i="2"/>
  <c r="AF110" i="2"/>
  <c r="AG110" i="2"/>
  <c r="AH110" i="2"/>
  <c r="AE569" i="2"/>
  <c r="AF569" i="2"/>
  <c r="AG569" i="2"/>
  <c r="AH569" i="2"/>
  <c r="AE154" i="2"/>
  <c r="AF154" i="2"/>
  <c r="AG154" i="2"/>
  <c r="AH154" i="2"/>
  <c r="AE51" i="2"/>
  <c r="AF51" i="2"/>
  <c r="AG51" i="2"/>
  <c r="AH51" i="2"/>
  <c r="AE336" i="2"/>
  <c r="AF336" i="2"/>
  <c r="AG336" i="2"/>
  <c r="AH336" i="2"/>
  <c r="AE94" i="2"/>
  <c r="AF94" i="2"/>
  <c r="AG94" i="2"/>
  <c r="AH94" i="2"/>
  <c r="AE604" i="2"/>
  <c r="AF604" i="2"/>
  <c r="AG604" i="2"/>
  <c r="AH604" i="2"/>
  <c r="AE255" i="2"/>
  <c r="AF255" i="2"/>
  <c r="AG255" i="2"/>
  <c r="AH255" i="2"/>
  <c r="AE318" i="2"/>
  <c r="AF318" i="2"/>
  <c r="AG318" i="2"/>
  <c r="AH318" i="2"/>
  <c r="AE463" i="2"/>
  <c r="AF463" i="2"/>
  <c r="AG463" i="2"/>
  <c r="AH463" i="2"/>
  <c r="AE371" i="2"/>
  <c r="AF371" i="2"/>
  <c r="AG371" i="2"/>
  <c r="AH371" i="2"/>
  <c r="AE384" i="2"/>
  <c r="AF384" i="2"/>
  <c r="AG384" i="2"/>
  <c r="AH384" i="2"/>
  <c r="AE513" i="2"/>
  <c r="AF513" i="2"/>
  <c r="AG513" i="2"/>
  <c r="AH513" i="2"/>
  <c r="AE19" i="2"/>
  <c r="AF19" i="2"/>
  <c r="AG19" i="2"/>
  <c r="AH19" i="2"/>
  <c r="AE278" i="2"/>
  <c r="AF278" i="2"/>
  <c r="AG278" i="2"/>
  <c r="AH278" i="2"/>
  <c r="AE503" i="2"/>
  <c r="AF503" i="2"/>
  <c r="AG503" i="2"/>
  <c r="AH503" i="2"/>
  <c r="AE35" i="2"/>
  <c r="AF35" i="2"/>
  <c r="AG35" i="2"/>
  <c r="AH35" i="2"/>
  <c r="AE681" i="2"/>
  <c r="AF681" i="2"/>
  <c r="AG681" i="2"/>
  <c r="AH681" i="2"/>
  <c r="AE531" i="2"/>
  <c r="AF531" i="2"/>
  <c r="AG531" i="2"/>
  <c r="AH531" i="2"/>
  <c r="AE50" i="2"/>
  <c r="AF50" i="2"/>
  <c r="AG50" i="2"/>
  <c r="AH50" i="2"/>
  <c r="AE252" i="2"/>
  <c r="AF252" i="2"/>
  <c r="AG252" i="2"/>
  <c r="AH252" i="2"/>
  <c r="AE418" i="2"/>
  <c r="AF418" i="2"/>
  <c r="AG418" i="2"/>
  <c r="AH418" i="2"/>
  <c r="AE368" i="2"/>
  <c r="AF368" i="2"/>
  <c r="AG368" i="2"/>
  <c r="AH368" i="2"/>
  <c r="AE181" i="2"/>
  <c r="AF181" i="2"/>
  <c r="AG181" i="2"/>
  <c r="AH181" i="2"/>
  <c r="AE602" i="2"/>
  <c r="AF602" i="2"/>
  <c r="AG602" i="2"/>
  <c r="AH602" i="2"/>
  <c r="AE547" i="2"/>
  <c r="AF547" i="2"/>
  <c r="AG547" i="2"/>
  <c r="AH547" i="2"/>
  <c r="AE78" i="2"/>
  <c r="AF78" i="2"/>
  <c r="AG78" i="2"/>
  <c r="AH78" i="2"/>
  <c r="AE223" i="2"/>
  <c r="AF223" i="2"/>
  <c r="AG223" i="2"/>
  <c r="AH223" i="2"/>
  <c r="AE576" i="2"/>
  <c r="AF576" i="2"/>
  <c r="AG576" i="2"/>
  <c r="AH576" i="2"/>
  <c r="AE359" i="2"/>
  <c r="AF359" i="2"/>
  <c r="AG359" i="2"/>
  <c r="AH359" i="2"/>
  <c r="AE714" i="2"/>
  <c r="AF714" i="2"/>
  <c r="AG714" i="2"/>
  <c r="AH714" i="2"/>
  <c r="AE473" i="2"/>
  <c r="AF473" i="2"/>
  <c r="AG473" i="2"/>
  <c r="AH473" i="2"/>
  <c r="AE716" i="2"/>
  <c r="AF716" i="2"/>
  <c r="AG716" i="2"/>
  <c r="AH716" i="2"/>
  <c r="AE83" i="2"/>
  <c r="AF83" i="2"/>
  <c r="AG83" i="2"/>
  <c r="AH83" i="2"/>
  <c r="AE135" i="2"/>
  <c r="AF135" i="2"/>
  <c r="AG135" i="2"/>
  <c r="AH135" i="2"/>
  <c r="AE271" i="2"/>
  <c r="AF271" i="2"/>
  <c r="AG271" i="2"/>
  <c r="AH271" i="2"/>
  <c r="AE427" i="2"/>
  <c r="AF427" i="2"/>
  <c r="AG427" i="2"/>
  <c r="AH427" i="2"/>
  <c r="AE461" i="2"/>
  <c r="AF461" i="2"/>
  <c r="AG461" i="2"/>
  <c r="AH461" i="2"/>
  <c r="AE578" i="2"/>
  <c r="AF578" i="2"/>
  <c r="AG578" i="2"/>
  <c r="AH578" i="2"/>
  <c r="AE345" i="2"/>
  <c r="AF345" i="2"/>
  <c r="AG345" i="2"/>
  <c r="AH345" i="2"/>
  <c r="AE608" i="2"/>
  <c r="AF608" i="2"/>
  <c r="AG608" i="2"/>
  <c r="AH608" i="2"/>
  <c r="AE49" i="2"/>
  <c r="AF49" i="2"/>
  <c r="AG49" i="2"/>
  <c r="AH49" i="2"/>
  <c r="AE343" i="2"/>
  <c r="AF343" i="2"/>
  <c r="AG343" i="2"/>
  <c r="AH343" i="2"/>
  <c r="AE562" i="2"/>
  <c r="AF562" i="2"/>
  <c r="AG562" i="2"/>
  <c r="AH562" i="2"/>
  <c r="AE722" i="2"/>
  <c r="AF722" i="2"/>
  <c r="AG722" i="2"/>
  <c r="AH722" i="2"/>
  <c r="AE76" i="2"/>
  <c r="AF76" i="2"/>
  <c r="AG76" i="2"/>
  <c r="AH76" i="2"/>
  <c r="AE663" i="2"/>
  <c r="AF663" i="2"/>
  <c r="AG663" i="2"/>
  <c r="AH663" i="2"/>
  <c r="AE515" i="2"/>
  <c r="AF515" i="2"/>
  <c r="AG515" i="2"/>
  <c r="AH515" i="2"/>
  <c r="AE434" i="2"/>
  <c r="AF434" i="2"/>
  <c r="AG434" i="2"/>
  <c r="AH434" i="2"/>
  <c r="AE214" i="2"/>
  <c r="AF214" i="2"/>
  <c r="AG214" i="2"/>
  <c r="AH214" i="2"/>
  <c r="AE735" i="2"/>
  <c r="AF735" i="2"/>
  <c r="AG735" i="2"/>
  <c r="AH735" i="2"/>
  <c r="AE610" i="2"/>
  <c r="AF610" i="2"/>
  <c r="AG610" i="2"/>
  <c r="AH610" i="2"/>
  <c r="AE170" i="2"/>
  <c r="AF170" i="2"/>
  <c r="AG170" i="2"/>
  <c r="AH170" i="2"/>
  <c r="AE144" i="2"/>
  <c r="AF144" i="2"/>
  <c r="AG144" i="2"/>
  <c r="AH144" i="2"/>
  <c r="AE302" i="2"/>
  <c r="AF302" i="2"/>
  <c r="AG302" i="2"/>
  <c r="AH302" i="2"/>
  <c r="AE138" i="2"/>
  <c r="AF138" i="2"/>
  <c r="AG138" i="2"/>
  <c r="AH138" i="2"/>
  <c r="AE662" i="2"/>
  <c r="AF662" i="2"/>
  <c r="AG662" i="2"/>
  <c r="AH662" i="2"/>
  <c r="AE257" i="2"/>
  <c r="AF257" i="2"/>
  <c r="AG257" i="2"/>
  <c r="AH257" i="2"/>
  <c r="AE587" i="2"/>
  <c r="AF587" i="2"/>
  <c r="AG587" i="2"/>
  <c r="AH587" i="2"/>
  <c r="AE106" i="2"/>
  <c r="AF106" i="2"/>
  <c r="AG106" i="2"/>
  <c r="AH106" i="2"/>
  <c r="AE596" i="2"/>
  <c r="AF596" i="2"/>
  <c r="AG596" i="2"/>
  <c r="AH596" i="2"/>
  <c r="AE498" i="2"/>
  <c r="AF498" i="2"/>
  <c r="AG498" i="2"/>
  <c r="AH498" i="2"/>
  <c r="AE339" i="2"/>
  <c r="AF339" i="2"/>
  <c r="AG339" i="2"/>
  <c r="AH339" i="2"/>
  <c r="AE102" i="2"/>
  <c r="AF102" i="2"/>
  <c r="AG102" i="2"/>
  <c r="AH102" i="2"/>
  <c r="AE538" i="2"/>
  <c r="AF538" i="2"/>
  <c r="AG538" i="2"/>
  <c r="AH538" i="2"/>
  <c r="AE548" i="2"/>
  <c r="AF548" i="2"/>
  <c r="AG548" i="2"/>
  <c r="AH548" i="2"/>
  <c r="AE658" i="2"/>
  <c r="AF658" i="2"/>
  <c r="AG658" i="2"/>
  <c r="AH658" i="2"/>
  <c r="AE677" i="2"/>
  <c r="AF677" i="2"/>
  <c r="AG677" i="2"/>
  <c r="AH677" i="2"/>
  <c r="AE600" i="2"/>
  <c r="AF600" i="2"/>
  <c r="AG600" i="2"/>
  <c r="AH600" i="2"/>
  <c r="AE246" i="2"/>
  <c r="AF246" i="2"/>
  <c r="AG246" i="2"/>
  <c r="AH246" i="2"/>
  <c r="AE282" i="2"/>
  <c r="AF282" i="2"/>
  <c r="AG282" i="2"/>
  <c r="AH282" i="2"/>
  <c r="AE279" i="2"/>
  <c r="AF279" i="2"/>
  <c r="AG279" i="2"/>
  <c r="AH279" i="2"/>
  <c r="AE545" i="2"/>
  <c r="AF545" i="2"/>
  <c r="AG545" i="2"/>
  <c r="AH545" i="2"/>
  <c r="AE70" i="2"/>
  <c r="AF70" i="2"/>
  <c r="AG70" i="2"/>
  <c r="AH70" i="2"/>
  <c r="AE628" i="2"/>
  <c r="AF628" i="2"/>
  <c r="AG628" i="2"/>
  <c r="AH628" i="2"/>
  <c r="AE475" i="2"/>
  <c r="AF475" i="2"/>
  <c r="AG475" i="2"/>
  <c r="AH475" i="2"/>
  <c r="AE571" i="2"/>
  <c r="AF571" i="2"/>
  <c r="AG571" i="2"/>
  <c r="AH571" i="2"/>
  <c r="AE442" i="2"/>
  <c r="AF442" i="2"/>
  <c r="AG442" i="2"/>
  <c r="AH442" i="2"/>
  <c r="AE68" i="2"/>
  <c r="AF68" i="2"/>
  <c r="AG68" i="2"/>
  <c r="AH68" i="2"/>
  <c r="AE467" i="2"/>
  <c r="AF467" i="2"/>
  <c r="AG467" i="2"/>
  <c r="AH467" i="2"/>
  <c r="AE491" i="2"/>
  <c r="AF491" i="2"/>
  <c r="AG491" i="2"/>
  <c r="AH491" i="2"/>
  <c r="AE150" i="2"/>
  <c r="AF150" i="2"/>
  <c r="AG150" i="2"/>
  <c r="AH150" i="2"/>
  <c r="AE486" i="2"/>
  <c r="AF486" i="2"/>
  <c r="AG486" i="2"/>
  <c r="AH486" i="2"/>
  <c r="AE601" i="2"/>
  <c r="AF601" i="2"/>
  <c r="AG601" i="2"/>
  <c r="AH601" i="2"/>
  <c r="AE162" i="2"/>
  <c r="AF162" i="2"/>
  <c r="AG162" i="2"/>
  <c r="AH162" i="2"/>
  <c r="AE121" i="2"/>
  <c r="AF121" i="2"/>
  <c r="AG121" i="2"/>
  <c r="AH121" i="2"/>
  <c r="AE263" i="2"/>
  <c r="AF263" i="2"/>
  <c r="AG263" i="2"/>
  <c r="AH263" i="2"/>
  <c r="AE422" i="2"/>
  <c r="AF422" i="2"/>
  <c r="AG422" i="2"/>
  <c r="AH422" i="2"/>
  <c r="AE63" i="2"/>
  <c r="AF63" i="2"/>
  <c r="AG63" i="2"/>
  <c r="AH63" i="2"/>
  <c r="AE188" i="2"/>
  <c r="AF188" i="2"/>
  <c r="AG188" i="2"/>
  <c r="AH188" i="2"/>
  <c r="AE659" i="2"/>
  <c r="AF659" i="2"/>
  <c r="AG659" i="2"/>
  <c r="AH659" i="2"/>
  <c r="AE286" i="2"/>
  <c r="AF286" i="2"/>
  <c r="AG286" i="2"/>
  <c r="AH286" i="2"/>
  <c r="AE218" i="2"/>
  <c r="AF218" i="2"/>
  <c r="AG218" i="2"/>
  <c r="AH218" i="2"/>
  <c r="AE703" i="2"/>
  <c r="AF703" i="2"/>
  <c r="AG703" i="2"/>
  <c r="AH703" i="2"/>
  <c r="AE541" i="2"/>
  <c r="AF541" i="2"/>
  <c r="AG541" i="2"/>
  <c r="AH541" i="2"/>
  <c r="AE693" i="2"/>
  <c r="AF693" i="2"/>
  <c r="AG693" i="2"/>
  <c r="AH693" i="2"/>
  <c r="AE346" i="2"/>
  <c r="AF346" i="2"/>
  <c r="AG346" i="2"/>
  <c r="AH346" i="2"/>
  <c r="AE643" i="2"/>
  <c r="AF643" i="2"/>
  <c r="AG643" i="2"/>
  <c r="AH643" i="2"/>
  <c r="AE82" i="2"/>
  <c r="AF82" i="2"/>
  <c r="AG82" i="2"/>
  <c r="AH82" i="2"/>
  <c r="AE406" i="2"/>
  <c r="AF406" i="2"/>
  <c r="AG406" i="2"/>
  <c r="AH406" i="2"/>
  <c r="AE265" i="2"/>
  <c r="AF265" i="2"/>
  <c r="AG265" i="2"/>
  <c r="AH265" i="2"/>
  <c r="AE617" i="2"/>
  <c r="AF617" i="2"/>
  <c r="AG617" i="2"/>
  <c r="AH617" i="2"/>
  <c r="AE599" i="2"/>
  <c r="AF599" i="2"/>
  <c r="AG599" i="2"/>
  <c r="AH599" i="2"/>
  <c r="AE689" i="2"/>
  <c r="AF689" i="2"/>
  <c r="AG689" i="2"/>
  <c r="AH689" i="2"/>
  <c r="AE708" i="2"/>
  <c r="AF708" i="2"/>
  <c r="AG708" i="2"/>
  <c r="AH708" i="2"/>
  <c r="AE201" i="2"/>
  <c r="AF201" i="2"/>
  <c r="AG201" i="2"/>
  <c r="AH201" i="2"/>
  <c r="AE143" i="2"/>
  <c r="AF143" i="2"/>
  <c r="AG143" i="2"/>
  <c r="AH143" i="2"/>
  <c r="AE718" i="2"/>
  <c r="AF718" i="2"/>
  <c r="AG718" i="2"/>
  <c r="AH718" i="2"/>
  <c r="AE241" i="2"/>
  <c r="AF241" i="2"/>
  <c r="AG241" i="2"/>
  <c r="AH241" i="2"/>
  <c r="AE674" i="2"/>
  <c r="AF674" i="2"/>
  <c r="AG674" i="2"/>
  <c r="AH674" i="2"/>
  <c r="AE592" i="2"/>
  <c r="AF592" i="2"/>
  <c r="AG592" i="2"/>
  <c r="AH592" i="2"/>
  <c r="AE274" i="2"/>
  <c r="AF274" i="2"/>
  <c r="AG274" i="2"/>
  <c r="AH274" i="2"/>
  <c r="AE229" i="2"/>
  <c r="AF229" i="2"/>
  <c r="AG229" i="2"/>
  <c r="AH229" i="2"/>
  <c r="AE645" i="2"/>
  <c r="AF645" i="2"/>
  <c r="AG645" i="2"/>
  <c r="AH645" i="2"/>
  <c r="AE407" i="2"/>
  <c r="AF407" i="2"/>
  <c r="AG407" i="2"/>
  <c r="AH407" i="2"/>
  <c r="AE598" i="2"/>
  <c r="AF598" i="2"/>
  <c r="AG598" i="2"/>
  <c r="AH598" i="2"/>
  <c r="AE355" i="2"/>
  <c r="AF355" i="2"/>
  <c r="AG355" i="2"/>
  <c r="AH355" i="2"/>
  <c r="AE595" i="2"/>
  <c r="AF595" i="2"/>
  <c r="AG595" i="2"/>
  <c r="AH595" i="2"/>
  <c r="AE155" i="2"/>
  <c r="AF155" i="2"/>
  <c r="AG155" i="2"/>
  <c r="AH155" i="2"/>
  <c r="AE379" i="2"/>
  <c r="AF379" i="2"/>
  <c r="AG379" i="2"/>
  <c r="AH379" i="2"/>
  <c r="AE546" i="2"/>
  <c r="AF546" i="2"/>
  <c r="AG546" i="2"/>
  <c r="AH546" i="2"/>
  <c r="AE614" i="2"/>
  <c r="AF614" i="2"/>
  <c r="AG614" i="2"/>
  <c r="AH614" i="2"/>
  <c r="AE563" i="2"/>
  <c r="AF563" i="2"/>
  <c r="AG563" i="2"/>
  <c r="AH563" i="2"/>
  <c r="AE335" i="2"/>
  <c r="AF335" i="2"/>
  <c r="AG335" i="2"/>
  <c r="AH335" i="2"/>
  <c r="AE399" i="2"/>
  <c r="AF399" i="2"/>
  <c r="AG399" i="2"/>
  <c r="AH399" i="2"/>
  <c r="AE737" i="2"/>
  <c r="AF737" i="2"/>
  <c r="AG737" i="2"/>
  <c r="AH737" i="2"/>
  <c r="AE730" i="2"/>
  <c r="AF730" i="2"/>
  <c r="AG730" i="2"/>
  <c r="AH730" i="2"/>
  <c r="AE572" i="2"/>
  <c r="AF572" i="2"/>
  <c r="AG572" i="2"/>
  <c r="AH572" i="2"/>
  <c r="AE564" i="2"/>
  <c r="AF564" i="2"/>
  <c r="AG564" i="2"/>
  <c r="AH564" i="2"/>
  <c r="AE248" i="2"/>
  <c r="AF248" i="2"/>
  <c r="AG248" i="2"/>
  <c r="AH248" i="2"/>
  <c r="AE505" i="2"/>
  <c r="AF505" i="2"/>
  <c r="AG505" i="2"/>
  <c r="AH505" i="2"/>
  <c r="AE195" i="2"/>
  <c r="AF195" i="2"/>
  <c r="AG195" i="2"/>
  <c r="AH195" i="2"/>
  <c r="AE96" i="2"/>
  <c r="AF96" i="2"/>
  <c r="AG96" i="2"/>
  <c r="AH96" i="2"/>
  <c r="AE147" i="2"/>
  <c r="AF147" i="2"/>
  <c r="AG147" i="2"/>
  <c r="AH147" i="2"/>
  <c r="AE328" i="2"/>
  <c r="AF328" i="2"/>
  <c r="AG328" i="2"/>
  <c r="AH328" i="2"/>
  <c r="AE182" i="2"/>
  <c r="AF182" i="2"/>
  <c r="AG182" i="2"/>
  <c r="AH182" i="2"/>
  <c r="AE240" i="2"/>
  <c r="AF240" i="2"/>
  <c r="AG240" i="2"/>
  <c r="AH240" i="2"/>
  <c r="AE213" i="2"/>
  <c r="AF213" i="2"/>
  <c r="AG213" i="2"/>
  <c r="AH213" i="2"/>
  <c r="AE523" i="2"/>
  <c r="AF523" i="2"/>
  <c r="AG523" i="2"/>
  <c r="AH523" i="2"/>
  <c r="AE264" i="2"/>
  <c r="AF264" i="2"/>
  <c r="AG264" i="2"/>
  <c r="AH264" i="2"/>
  <c r="AE560" i="2"/>
  <c r="AF560" i="2"/>
  <c r="AG560" i="2"/>
  <c r="AH560" i="2"/>
  <c r="AE268" i="2"/>
  <c r="AF268" i="2"/>
  <c r="AG268" i="2"/>
  <c r="AH268" i="2"/>
  <c r="AE313" i="2"/>
  <c r="AF313" i="2"/>
  <c r="AG313" i="2"/>
  <c r="AH313" i="2"/>
  <c r="AE504" i="2"/>
  <c r="AF504" i="2"/>
  <c r="AG504" i="2"/>
  <c r="AH504" i="2"/>
  <c r="AE415" i="2"/>
  <c r="AF415" i="2"/>
  <c r="AG415" i="2"/>
  <c r="AH415" i="2"/>
  <c r="AE134" i="2"/>
  <c r="AF134" i="2"/>
  <c r="AG134" i="2"/>
  <c r="AH134" i="2"/>
  <c r="AE559" i="2"/>
  <c r="AF559" i="2"/>
  <c r="AG559" i="2"/>
  <c r="AH559" i="2"/>
  <c r="AE724" i="2"/>
  <c r="AF724" i="2"/>
  <c r="AG724" i="2"/>
  <c r="AH724" i="2"/>
  <c r="AE387" i="2"/>
  <c r="AF387" i="2"/>
  <c r="AG387" i="2"/>
  <c r="AH387" i="2"/>
  <c r="AE656" i="2"/>
  <c r="AF656" i="2"/>
  <c r="AG656" i="2"/>
  <c r="AH656" i="2"/>
  <c r="AE697" i="2"/>
  <c r="AF697" i="2"/>
  <c r="AG697" i="2"/>
  <c r="AH697" i="2"/>
  <c r="AE706" i="2"/>
  <c r="AF706" i="2"/>
  <c r="AG706" i="2"/>
  <c r="AH706" i="2"/>
  <c r="AE194" i="2"/>
  <c r="AF194" i="2"/>
  <c r="AG194" i="2"/>
  <c r="AH194" i="2"/>
  <c r="AE314" i="2"/>
  <c r="AF314" i="2"/>
  <c r="AG314" i="2"/>
  <c r="AH314" i="2"/>
  <c r="AE553" i="2"/>
  <c r="AF553" i="2"/>
  <c r="AG553" i="2"/>
  <c r="AH553" i="2"/>
  <c r="AE295" i="2"/>
  <c r="AF295" i="2"/>
  <c r="AG295" i="2"/>
  <c r="AH295" i="2"/>
  <c r="AE470" i="2"/>
  <c r="AF470" i="2"/>
  <c r="AG470" i="2"/>
  <c r="AH470" i="2"/>
  <c r="AE178" i="2"/>
  <c r="AF178" i="2"/>
  <c r="AG178" i="2"/>
  <c r="AH178" i="2"/>
  <c r="AE381" i="2"/>
  <c r="AF381" i="2"/>
  <c r="AG381" i="2"/>
  <c r="AH381" i="2"/>
  <c r="AE705" i="2"/>
  <c r="AF705" i="2"/>
  <c r="AG705" i="2"/>
  <c r="AH705" i="2"/>
  <c r="AE579" i="2"/>
  <c r="AF579" i="2"/>
  <c r="AG579" i="2"/>
  <c r="AH579" i="2"/>
  <c r="AE534" i="2"/>
  <c r="AF534" i="2"/>
  <c r="AG534" i="2"/>
  <c r="AH534" i="2"/>
  <c r="AE444" i="2"/>
  <c r="AF444" i="2"/>
  <c r="AG444" i="2"/>
  <c r="AH444" i="2"/>
  <c r="AE164" i="2"/>
  <c r="AF164" i="2"/>
  <c r="AG164" i="2"/>
  <c r="AH164" i="2"/>
  <c r="AE526" i="2"/>
  <c r="AF526" i="2"/>
  <c r="AG526" i="2"/>
  <c r="AH526" i="2"/>
  <c r="AE584" i="2"/>
  <c r="AF584" i="2"/>
  <c r="AG584" i="2"/>
  <c r="AH584" i="2"/>
  <c r="AE451" i="2"/>
  <c r="AF451" i="2"/>
  <c r="AG451" i="2"/>
  <c r="AH451" i="2"/>
  <c r="AE329" i="2"/>
  <c r="AF329" i="2"/>
  <c r="AG329" i="2"/>
  <c r="AH329" i="2"/>
  <c r="AE163" i="2"/>
  <c r="AF163" i="2"/>
  <c r="AG163" i="2"/>
  <c r="AH163" i="2"/>
  <c r="AE622" i="2"/>
  <c r="AF622" i="2"/>
  <c r="AG622" i="2"/>
  <c r="AH622" i="2"/>
  <c r="AE668" i="2"/>
  <c r="AF668" i="2"/>
  <c r="AG668" i="2"/>
  <c r="AH668" i="2"/>
  <c r="AE267" i="2"/>
  <c r="AF267" i="2"/>
  <c r="AG267" i="2"/>
  <c r="AH267" i="2"/>
  <c r="AE506" i="2"/>
  <c r="AF506" i="2"/>
  <c r="AG506" i="2"/>
  <c r="AH506" i="2"/>
  <c r="AE361" i="2"/>
  <c r="AF361" i="2"/>
  <c r="AG361" i="2"/>
  <c r="AH361" i="2"/>
  <c r="AE363" i="2"/>
  <c r="AF363" i="2"/>
  <c r="AG363" i="2"/>
  <c r="AH363" i="2"/>
  <c r="AE634" i="2"/>
  <c r="AF634" i="2"/>
  <c r="AG634" i="2"/>
  <c r="AH634" i="2"/>
  <c r="AE687" i="2"/>
  <c r="AF687" i="2"/>
  <c r="AG687" i="2"/>
  <c r="AH687" i="2"/>
  <c r="AE736" i="2"/>
  <c r="AF736" i="2"/>
  <c r="AG736" i="2"/>
  <c r="AH736" i="2"/>
  <c r="AE283" i="2"/>
  <c r="AF283" i="2"/>
  <c r="AG283" i="2"/>
  <c r="AH283" i="2"/>
  <c r="AE649" i="2"/>
  <c r="AF649" i="2"/>
  <c r="AG649" i="2"/>
  <c r="AH649" i="2"/>
  <c r="AE684" i="2"/>
  <c r="AF684" i="2"/>
  <c r="AG684" i="2"/>
  <c r="AH684" i="2"/>
  <c r="AE492" i="2"/>
  <c r="AF492" i="2"/>
  <c r="AG492" i="2"/>
  <c r="AH492" i="2"/>
  <c r="AE692" i="2"/>
  <c r="AF692" i="2"/>
  <c r="AG692" i="2"/>
  <c r="AH692" i="2"/>
  <c r="AE650" i="2"/>
  <c r="AF650" i="2"/>
  <c r="AG650" i="2"/>
  <c r="AH650" i="2"/>
  <c r="AE455" i="2"/>
  <c r="AF455" i="2"/>
  <c r="AG455" i="2"/>
  <c r="AH455" i="2"/>
  <c r="AE676" i="2"/>
  <c r="AF676" i="2"/>
  <c r="AG676" i="2"/>
  <c r="AH676" i="2"/>
  <c r="AE695" i="2"/>
  <c r="AF695" i="2"/>
  <c r="AG695" i="2"/>
  <c r="AH695" i="2"/>
  <c r="AE589" i="2"/>
  <c r="AF589" i="2"/>
  <c r="AG589" i="2"/>
  <c r="AH589" i="2"/>
  <c r="AE544" i="2"/>
  <c r="AF544" i="2"/>
  <c r="AG544" i="2"/>
  <c r="AH544" i="2"/>
  <c r="AE727" i="2"/>
  <c r="AF727" i="2"/>
  <c r="AG727" i="2"/>
  <c r="AH727" i="2"/>
  <c r="AE605" i="2"/>
  <c r="AF605" i="2"/>
  <c r="AG605" i="2"/>
  <c r="AH605" i="2"/>
  <c r="AE468" i="2"/>
  <c r="AF468" i="2"/>
  <c r="AG468" i="2"/>
  <c r="AH468" i="2"/>
  <c r="AE699" i="2"/>
  <c r="AF699" i="2"/>
  <c r="AG699" i="2"/>
  <c r="AH699" i="2"/>
  <c r="AE725" i="2"/>
  <c r="AF725" i="2"/>
  <c r="AG725" i="2"/>
  <c r="AH725" i="2"/>
  <c r="AE696" i="2"/>
  <c r="AF696" i="2"/>
  <c r="AG696" i="2"/>
  <c r="AH696" i="2"/>
  <c r="AE639" i="2"/>
  <c r="AF639" i="2"/>
  <c r="AG639" i="2"/>
  <c r="AH639" i="2"/>
  <c r="AE686" i="2"/>
  <c r="AF686" i="2"/>
  <c r="AG686" i="2"/>
  <c r="AH686" i="2"/>
  <c r="AE701" i="2"/>
  <c r="AF701" i="2"/>
  <c r="AG701" i="2"/>
  <c r="AH701" i="2"/>
  <c r="AE720" i="2"/>
  <c r="AF720" i="2"/>
  <c r="AG720" i="2"/>
  <c r="AH720" i="2"/>
  <c r="AE690" i="2"/>
  <c r="AF690" i="2"/>
  <c r="AG690" i="2"/>
  <c r="AH690" i="2"/>
  <c r="AE631" i="2"/>
  <c r="AF631" i="2"/>
  <c r="AG631" i="2"/>
  <c r="AH631" i="2"/>
  <c r="AE707" i="2"/>
  <c r="AF707" i="2"/>
  <c r="AG707" i="2"/>
  <c r="AH707" i="2"/>
  <c r="AE732" i="2"/>
  <c r="AF732" i="2"/>
  <c r="AG732" i="2"/>
  <c r="AH732" i="2"/>
  <c r="AE738" i="2"/>
  <c r="AF738" i="2"/>
  <c r="AG738" i="2"/>
  <c r="AH738" i="2"/>
  <c r="U632" i="2"/>
  <c r="U447" i="2"/>
  <c r="U472" i="2"/>
  <c r="U122" i="2"/>
  <c r="U204" i="2"/>
  <c r="U362" i="2"/>
  <c r="U300" i="2"/>
  <c r="U298" i="2"/>
  <c r="U597" i="2"/>
  <c r="U566" i="2"/>
  <c r="U209" i="2"/>
  <c r="U312" i="2"/>
  <c r="U128" i="2"/>
  <c r="U660" i="2"/>
  <c r="U53" i="2"/>
  <c r="U228" i="2"/>
  <c r="U464" i="2"/>
  <c r="U603" i="2"/>
  <c r="U583" i="2"/>
  <c r="U360" i="2"/>
  <c r="U433" i="2"/>
  <c r="U200" i="2"/>
  <c r="U353" i="2"/>
  <c r="U192" i="2"/>
  <c r="U570" i="2"/>
  <c r="U555" i="2"/>
  <c r="U644" i="2"/>
  <c r="U103" i="2"/>
  <c r="U499" i="2"/>
  <c r="U420" i="2"/>
  <c r="U202" i="2"/>
  <c r="U633" i="2"/>
  <c r="U69" i="2"/>
  <c r="U15" i="2"/>
  <c r="U712" i="2"/>
  <c r="U709" i="2"/>
  <c r="U393" i="2"/>
  <c r="U93" i="2"/>
  <c r="U654" i="2"/>
  <c r="U465" i="2"/>
  <c r="U477" i="2"/>
  <c r="U174" i="2"/>
  <c r="U315" i="2"/>
  <c r="U517" i="2"/>
  <c r="U235" i="2"/>
  <c r="U501" i="2"/>
  <c r="U457" i="2"/>
  <c r="U591" i="2"/>
  <c r="U327" i="2"/>
  <c r="U317" i="2"/>
  <c r="U308" i="2"/>
  <c r="U233" i="2"/>
  <c r="U207" i="2"/>
  <c r="U216" i="2"/>
  <c r="U238" i="2"/>
  <c r="U704" i="2"/>
  <c r="U471" i="2"/>
  <c r="U522" i="2"/>
  <c r="U416" i="2"/>
  <c r="U520" i="2"/>
  <c r="U220" i="2"/>
  <c r="U311" i="2"/>
  <c r="U322" i="2"/>
  <c r="U502" i="2"/>
  <c r="U280" i="2"/>
  <c r="U356" i="2"/>
  <c r="U334" i="2"/>
  <c r="U445" i="2"/>
  <c r="U593" i="2"/>
  <c r="U403" i="2"/>
  <c r="U539" i="2"/>
  <c r="U394" i="2"/>
  <c r="U226" i="2"/>
  <c r="U81" i="2"/>
  <c r="U171" i="2"/>
  <c r="U230" i="2"/>
  <c r="U199" i="2"/>
  <c r="U142" i="2"/>
  <c r="U37" i="2"/>
  <c r="U210" i="2"/>
  <c r="U137" i="2"/>
  <c r="U528" i="2"/>
  <c r="U168" i="2"/>
  <c r="U374" i="2"/>
  <c r="U231" i="2"/>
  <c r="U39" i="2"/>
  <c r="U141" i="2"/>
  <c r="U330" i="2"/>
  <c r="U372" i="2"/>
  <c r="U462" i="2"/>
  <c r="U533" i="2"/>
  <c r="U411" i="2"/>
  <c r="U113" i="2"/>
  <c r="U344" i="2"/>
  <c r="U175" i="2"/>
  <c r="U337" i="2"/>
  <c r="U619" i="2"/>
  <c r="U29" i="2"/>
  <c r="U487" i="2"/>
  <c r="U673" i="2"/>
  <c r="U173" i="2"/>
  <c r="U404" i="2"/>
  <c r="U305" i="2"/>
  <c r="U388" i="2"/>
  <c r="U621" i="2"/>
  <c r="U41" i="2"/>
  <c r="U119" i="2"/>
  <c r="U297" i="2"/>
  <c r="U45" i="2"/>
  <c r="U22" i="2"/>
  <c r="U385" i="2"/>
  <c r="U424" i="2"/>
  <c r="U47" i="2"/>
  <c r="U377" i="2"/>
  <c r="U292" i="2"/>
  <c r="U111" i="2"/>
  <c r="U488" i="2"/>
  <c r="U348" i="2"/>
  <c r="U79" i="2"/>
  <c r="U244" i="2"/>
  <c r="U251" i="2"/>
  <c r="U734" i="2"/>
  <c r="U321" i="2"/>
  <c r="U723" i="2"/>
  <c r="U325" i="2"/>
  <c r="U711" i="2"/>
  <c r="U239" i="2"/>
  <c r="U129" i="2"/>
  <c r="U224" i="2"/>
  <c r="U12" i="2"/>
  <c r="U391" i="2"/>
  <c r="U145" i="2"/>
  <c r="U250" i="2"/>
  <c r="U324" i="2"/>
  <c r="U620" i="2"/>
  <c r="U642" i="2"/>
  <c r="U425" i="2"/>
  <c r="U672" i="2"/>
  <c r="U519" i="2"/>
  <c r="U414" i="2"/>
  <c r="U358" i="2"/>
  <c r="U561" i="2"/>
  <c r="U253" i="2"/>
  <c r="U417" i="2"/>
  <c r="U482" i="2"/>
  <c r="U28" i="2"/>
  <c r="U206" i="2"/>
  <c r="U466" i="2"/>
  <c r="U133" i="2"/>
  <c r="U398" i="2"/>
  <c r="U438" i="2"/>
  <c r="U529" i="2"/>
  <c r="U733" i="2"/>
  <c r="U149" i="2"/>
  <c r="U460" i="2"/>
  <c r="U671" i="2"/>
  <c r="U397" i="2"/>
  <c r="U276" i="2"/>
  <c r="U212" i="2"/>
  <c r="U215" i="2"/>
  <c r="U497" i="2"/>
  <c r="U24" i="2"/>
  <c r="U290" i="2"/>
  <c r="U478" i="2"/>
  <c r="U607" i="2"/>
  <c r="U485" i="2"/>
  <c r="U124" i="2"/>
  <c r="U281" i="2"/>
  <c r="U74" i="2"/>
  <c r="U637" i="2"/>
  <c r="U72" i="2"/>
  <c r="U500" i="2"/>
  <c r="U543" i="2"/>
  <c r="U537" i="2"/>
  <c r="U530" i="2"/>
  <c r="U413" i="2"/>
  <c r="U208" i="2"/>
  <c r="U640" i="2"/>
  <c r="U269" i="2"/>
  <c r="U429" i="2"/>
  <c r="U75" i="2"/>
  <c r="U626" i="2"/>
  <c r="U691" i="2"/>
  <c r="U609" i="2"/>
  <c r="U675" i="2"/>
  <c r="U586" i="2"/>
  <c r="U16" i="2"/>
  <c r="U408" i="2"/>
  <c r="U54" i="2"/>
  <c r="U351" i="2"/>
  <c r="U186" i="2"/>
  <c r="U196" i="2"/>
  <c r="U44" i="2"/>
  <c r="U680" i="2"/>
  <c r="U43" i="2"/>
  <c r="U382" i="2"/>
  <c r="U412" i="2"/>
  <c r="U437" i="2"/>
  <c r="U284" i="2"/>
  <c r="U666" i="2"/>
  <c r="U524" i="2"/>
  <c r="U653" i="2"/>
  <c r="U594" i="2"/>
  <c r="U405" i="2"/>
  <c r="U285" i="2"/>
  <c r="U694" i="2"/>
  <c r="U369" i="2"/>
  <c r="U459" i="2"/>
  <c r="U48" i="2"/>
  <c r="U219" i="2"/>
  <c r="U217" i="2"/>
  <c r="U288" i="2"/>
  <c r="U275" i="2"/>
  <c r="U474" i="2"/>
  <c r="U685" i="2"/>
  <c r="U59" i="2"/>
  <c r="U303" i="2"/>
  <c r="U156" i="2"/>
  <c r="U5" i="2"/>
  <c r="U419" i="2"/>
  <c r="U289" i="2"/>
  <c r="U652" i="2"/>
  <c r="U183" i="2"/>
  <c r="U107" i="2"/>
  <c r="U516" i="2"/>
  <c r="U540" i="2"/>
  <c r="U386" i="2"/>
  <c r="U635" i="2"/>
  <c r="U347" i="2"/>
  <c r="U180" i="2"/>
  <c r="U84" i="2"/>
  <c r="U319" i="2"/>
  <c r="U484" i="2"/>
  <c r="U401" i="2"/>
  <c r="U423" i="2"/>
  <c r="U100" i="2"/>
  <c r="U254" i="2"/>
  <c r="U665" i="2"/>
  <c r="U469" i="2"/>
  <c r="U333" i="2"/>
  <c r="U140" i="2"/>
  <c r="U514" i="2"/>
  <c r="U40" i="2"/>
  <c r="U87" i="2"/>
  <c r="U440" i="2"/>
  <c r="U646" i="2"/>
  <c r="U36" i="2"/>
  <c r="U60" i="2"/>
  <c r="U33" i="2"/>
  <c r="U266" i="2"/>
  <c r="U392" i="2"/>
  <c r="U331" i="2"/>
  <c r="U365" i="2"/>
  <c r="U125" i="2"/>
  <c r="U349" i="2"/>
  <c r="U104" i="2"/>
  <c r="U158" i="2"/>
  <c r="U679" i="2"/>
  <c r="U395" i="2"/>
  <c r="U542" i="2"/>
  <c r="U508" i="2"/>
  <c r="U588" i="2"/>
  <c r="U702" i="2"/>
  <c r="U66" i="2"/>
  <c r="U95" i="2"/>
  <c r="U352" i="2"/>
  <c r="U510" i="2"/>
  <c r="U454" i="2"/>
  <c r="U277" i="2"/>
  <c r="U717" i="2"/>
  <c r="U364" i="2"/>
  <c r="U354" i="2"/>
  <c r="U38" i="2"/>
  <c r="U507" i="2"/>
  <c r="U443" i="2"/>
  <c r="U373" i="2"/>
  <c r="U23" i="2"/>
  <c r="U489" i="2"/>
  <c r="U166" i="2"/>
  <c r="U715" i="2"/>
  <c r="U409" i="2"/>
  <c r="U126" i="2"/>
  <c r="U494" i="2"/>
  <c r="U116" i="2"/>
  <c r="U536" i="2"/>
  <c r="U52" i="2"/>
  <c r="U612" i="2"/>
  <c r="U57" i="2"/>
  <c r="U430" i="2"/>
  <c r="U378" i="2"/>
  <c r="U176" i="2"/>
  <c r="U577" i="2"/>
  <c r="U153" i="2"/>
  <c r="U187" i="2"/>
  <c r="U197" i="2"/>
  <c r="U127" i="2"/>
  <c r="U669" i="2"/>
  <c r="U89" i="2"/>
  <c r="U56" i="2"/>
  <c r="U242" i="2"/>
  <c r="U624" i="2"/>
  <c r="U323" i="2"/>
  <c r="U495" i="2"/>
  <c r="U152" i="2"/>
  <c r="U7" i="2"/>
  <c r="U496" i="2"/>
  <c r="U380" i="2"/>
  <c r="U249" i="2"/>
  <c r="U729" i="2"/>
  <c r="U655" i="2"/>
  <c r="U71" i="2"/>
  <c r="U25" i="2"/>
  <c r="U480" i="2"/>
  <c r="U222" i="2"/>
  <c r="U287" i="2"/>
  <c r="U439" i="2"/>
  <c r="U3" i="2"/>
  <c r="U86" i="2"/>
  <c r="U366" i="2"/>
  <c r="U291" i="2"/>
  <c r="U573" i="2"/>
  <c r="U90" i="2"/>
  <c r="U112" i="2"/>
  <c r="U431" i="2"/>
  <c r="U114" i="2"/>
  <c r="U157" i="2"/>
  <c r="U341" i="2"/>
  <c r="U296" i="2"/>
  <c r="U193" i="2"/>
  <c r="U636" i="2"/>
  <c r="U410" i="2"/>
  <c r="U567" i="2"/>
  <c r="U123" i="2"/>
  <c r="U261" i="2"/>
  <c r="U115" i="2"/>
  <c r="U98" i="2"/>
  <c r="U120" i="2"/>
  <c r="U616" i="2"/>
  <c r="U198" i="2"/>
  <c r="U30" i="2"/>
  <c r="U2" i="2"/>
  <c r="U332" i="2"/>
  <c r="U310" i="2"/>
  <c r="U101" i="2"/>
  <c r="U525" i="2"/>
  <c r="U270" i="2"/>
  <c r="U458" i="2"/>
  <c r="U61" i="2"/>
  <c r="U550" i="2"/>
  <c r="U146" i="2"/>
  <c r="U552" i="2"/>
  <c r="U421" i="2"/>
  <c r="U108" i="2"/>
  <c r="U678" i="2"/>
  <c r="U483" i="2"/>
  <c r="U160" i="2"/>
  <c r="U227" i="2"/>
  <c r="U299" i="2"/>
  <c r="U390" i="2"/>
  <c r="U521" i="2"/>
  <c r="U62" i="2"/>
  <c r="U613" i="2"/>
  <c r="U31" i="2"/>
  <c r="U6" i="2"/>
  <c r="U88" i="2"/>
  <c r="U426" i="2"/>
  <c r="U165" i="2"/>
  <c r="U647" i="2"/>
  <c r="U130" i="2"/>
  <c r="U34" i="2"/>
  <c r="U512" i="2"/>
  <c r="U91" i="2"/>
  <c r="U590" i="2"/>
  <c r="U205" i="2"/>
  <c r="U683" i="2"/>
  <c r="U389" i="2"/>
  <c r="U698" i="2"/>
  <c r="U728" i="2"/>
  <c r="U191" i="2"/>
  <c r="U131" i="2"/>
  <c r="U73" i="2"/>
  <c r="U481" i="2"/>
  <c r="U46" i="2"/>
  <c r="U316" i="2"/>
  <c r="U167" i="2"/>
  <c r="U258" i="2"/>
  <c r="U568" i="2"/>
  <c r="U99" i="2"/>
  <c r="U67" i="2"/>
  <c r="U58" i="2"/>
  <c r="U375" i="2"/>
  <c r="U581" i="2"/>
  <c r="U179" i="2"/>
  <c r="U657" i="2"/>
  <c r="U8" i="2"/>
  <c r="U456" i="2"/>
  <c r="U479" i="2"/>
  <c r="U236" i="2"/>
  <c r="U535" i="2"/>
  <c r="U27" i="2"/>
  <c r="U148" i="2"/>
  <c r="U452" i="2"/>
  <c r="U14" i="2"/>
  <c r="U4" i="2"/>
  <c r="U575" i="2"/>
  <c r="U151" i="2"/>
  <c r="U320" i="2"/>
  <c r="U558" i="2"/>
  <c r="U172" i="2"/>
  <c r="U376" i="2"/>
  <c r="U237" i="2"/>
  <c r="U688" i="2"/>
  <c r="U139" i="2"/>
  <c r="U20" i="2"/>
  <c r="U493" i="2"/>
  <c r="U682" i="2"/>
  <c r="U476" i="2"/>
  <c r="U428" i="2"/>
  <c r="U661" i="2"/>
  <c r="U304" i="2"/>
  <c r="U159" i="2"/>
  <c r="U32" i="2"/>
  <c r="U585" i="2"/>
  <c r="U357" i="2"/>
  <c r="U641" i="2"/>
  <c r="U306" i="2"/>
  <c r="U273" i="2"/>
  <c r="U453" i="2"/>
  <c r="U118" i="2"/>
  <c r="U448" i="2"/>
  <c r="U221" i="2"/>
  <c r="U17" i="2"/>
  <c r="U565" i="2"/>
  <c r="U615" i="2"/>
  <c r="U189" i="2"/>
  <c r="U184" i="2"/>
  <c r="U623" i="2"/>
  <c r="U326" i="2"/>
  <c r="U402" i="2"/>
  <c r="U92" i="2"/>
  <c r="U232" i="2"/>
  <c r="U105" i="2"/>
  <c r="U177" i="2"/>
  <c r="U630" i="2"/>
  <c r="U731" i="2"/>
  <c r="U260" i="2"/>
  <c r="U556" i="2"/>
  <c r="U161" i="2"/>
  <c r="U527" i="2"/>
  <c r="U256" i="2"/>
  <c r="U449" i="2"/>
  <c r="U9" i="2"/>
  <c r="U136" i="2"/>
  <c r="U309" i="2"/>
  <c r="U117" i="2"/>
  <c r="U490" i="2"/>
  <c r="U509" i="2"/>
  <c r="U10" i="2"/>
  <c r="U432" i="2"/>
  <c r="U64" i="2"/>
  <c r="U700" i="2"/>
  <c r="U664" i="2"/>
  <c r="U85" i="2"/>
  <c r="U190" i="2"/>
  <c r="U627" i="2"/>
  <c r="U65" i="2"/>
  <c r="U350" i="2"/>
  <c r="U582" i="2"/>
  <c r="U262" i="2"/>
  <c r="U629" i="2"/>
  <c r="U13" i="2"/>
  <c r="U11" i="2"/>
  <c r="U185" i="2"/>
  <c r="U383" i="2"/>
  <c r="U396" i="2"/>
  <c r="U18" i="2"/>
  <c r="U97" i="2"/>
  <c r="U549" i="2"/>
  <c r="U203" i="2"/>
  <c r="U551" i="2"/>
  <c r="U446" i="2"/>
  <c r="U26" i="2"/>
  <c r="U441" i="2"/>
  <c r="U211" i="2"/>
  <c r="U293" i="2"/>
  <c r="U370" i="2"/>
  <c r="U667" i="2"/>
  <c r="U651" i="2"/>
  <c r="U294" i="2"/>
  <c r="U132" i="2"/>
  <c r="U77" i="2"/>
  <c r="U301" i="2"/>
  <c r="U21" i="2"/>
  <c r="U721" i="2"/>
  <c r="U243" i="2"/>
  <c r="U400" i="2"/>
  <c r="U307" i="2"/>
  <c r="U638" i="2"/>
  <c r="U726" i="2"/>
  <c r="U338" i="2"/>
  <c r="U625" i="2"/>
  <c r="U234" i="2"/>
  <c r="U670" i="2"/>
  <c r="U606" i="2"/>
  <c r="U554" i="2"/>
  <c r="U532" i="2"/>
  <c r="U611" i="2"/>
  <c r="U435" i="2"/>
  <c r="U518" i="2"/>
  <c r="U557" i="2"/>
  <c r="U259" i="2"/>
  <c r="U574" i="2"/>
  <c r="U511" i="2"/>
  <c r="U109" i="2"/>
  <c r="U340" i="2"/>
  <c r="U272" i="2"/>
  <c r="U247" i="2"/>
  <c r="U618" i="2"/>
  <c r="U225" i="2"/>
  <c r="U436" i="2"/>
  <c r="U710" i="2"/>
  <c r="U245" i="2"/>
  <c r="U719" i="2"/>
  <c r="U713" i="2"/>
  <c r="U648" i="2"/>
  <c r="U80" i="2"/>
  <c r="U42" i="2"/>
  <c r="U55" i="2"/>
  <c r="U367" i="2"/>
  <c r="U169" i="2"/>
  <c r="U450" i="2"/>
  <c r="U342" i="2"/>
  <c r="U580" i="2"/>
  <c r="U110" i="2"/>
  <c r="U569" i="2"/>
  <c r="U154" i="2"/>
  <c r="U51" i="2"/>
  <c r="U336" i="2"/>
  <c r="U94" i="2"/>
  <c r="U604" i="2"/>
  <c r="U255" i="2"/>
  <c r="U318" i="2"/>
  <c r="U463" i="2"/>
  <c r="U371" i="2"/>
  <c r="U384" i="2"/>
  <c r="U513" i="2"/>
  <c r="U19" i="2"/>
  <c r="U278" i="2"/>
  <c r="U503" i="2"/>
  <c r="U35" i="2"/>
  <c r="U681" i="2"/>
  <c r="U531" i="2"/>
  <c r="U50" i="2"/>
  <c r="U252" i="2"/>
  <c r="U418" i="2"/>
  <c r="U368" i="2"/>
  <c r="U181" i="2"/>
  <c r="U602" i="2"/>
  <c r="U547" i="2"/>
  <c r="U78" i="2"/>
  <c r="U223" i="2"/>
  <c r="U576" i="2"/>
  <c r="U359" i="2"/>
  <c r="U714" i="2"/>
  <c r="U473" i="2"/>
  <c r="U716" i="2"/>
  <c r="U83" i="2"/>
  <c r="U135" i="2"/>
  <c r="U271" i="2"/>
  <c r="U427" i="2"/>
  <c r="U461" i="2"/>
  <c r="U578" i="2"/>
  <c r="U345" i="2"/>
  <c r="U608" i="2"/>
  <c r="U49" i="2"/>
  <c r="U343" i="2"/>
  <c r="U562" i="2"/>
  <c r="U722" i="2"/>
  <c r="U76" i="2"/>
  <c r="U663" i="2"/>
  <c r="U515" i="2"/>
  <c r="U434" i="2"/>
  <c r="U214" i="2"/>
  <c r="U735" i="2"/>
  <c r="U610" i="2"/>
  <c r="U170" i="2"/>
  <c r="U144" i="2"/>
  <c r="U302" i="2"/>
  <c r="U138" i="2"/>
  <c r="U662" i="2"/>
  <c r="U257" i="2"/>
  <c r="U587" i="2"/>
  <c r="U106" i="2"/>
  <c r="U596" i="2"/>
  <c r="U498" i="2"/>
  <c r="U339" i="2"/>
  <c r="U102" i="2"/>
  <c r="U538" i="2"/>
  <c r="U548" i="2"/>
  <c r="U658" i="2"/>
  <c r="U677" i="2"/>
  <c r="U600" i="2"/>
  <c r="U246" i="2"/>
  <c r="U282" i="2"/>
  <c r="U279" i="2"/>
  <c r="U545" i="2"/>
  <c r="U70" i="2"/>
  <c r="U628" i="2"/>
  <c r="U475" i="2"/>
  <c r="U571" i="2"/>
  <c r="U442" i="2"/>
  <c r="U68" i="2"/>
  <c r="U467" i="2"/>
  <c r="U491" i="2"/>
  <c r="U150" i="2"/>
  <c r="U486" i="2"/>
  <c r="U601" i="2"/>
  <c r="U162" i="2"/>
  <c r="U121" i="2"/>
  <c r="U263" i="2"/>
  <c r="U422" i="2"/>
  <c r="U63" i="2"/>
  <c r="U188" i="2"/>
  <c r="U659" i="2"/>
  <c r="U286" i="2"/>
  <c r="U218" i="2"/>
  <c r="U703" i="2"/>
  <c r="U541" i="2"/>
  <c r="U693" i="2"/>
  <c r="U346" i="2"/>
  <c r="U643" i="2"/>
  <c r="U82" i="2"/>
  <c r="U406" i="2"/>
  <c r="U265" i="2"/>
  <c r="U617" i="2"/>
  <c r="U599" i="2"/>
  <c r="U689" i="2"/>
  <c r="U708" i="2"/>
  <c r="U201" i="2"/>
  <c r="U143" i="2"/>
  <c r="U718" i="2"/>
  <c r="U241" i="2"/>
  <c r="U674" i="2"/>
  <c r="U592" i="2"/>
  <c r="U274" i="2"/>
  <c r="U229" i="2"/>
  <c r="U645" i="2"/>
  <c r="U407" i="2"/>
  <c r="U598" i="2"/>
  <c r="U355" i="2"/>
  <c r="U595" i="2"/>
  <c r="U155" i="2"/>
  <c r="U379" i="2"/>
  <c r="U546" i="2"/>
  <c r="U614" i="2"/>
  <c r="U563" i="2"/>
  <c r="U335" i="2"/>
  <c r="U399" i="2"/>
  <c r="U737" i="2"/>
  <c r="U730" i="2"/>
  <c r="U572" i="2"/>
  <c r="U564" i="2"/>
  <c r="U248" i="2"/>
  <c r="U505" i="2"/>
  <c r="U195" i="2"/>
  <c r="U96" i="2"/>
  <c r="U147" i="2"/>
  <c r="U328" i="2"/>
  <c r="U182" i="2"/>
  <c r="U240" i="2"/>
  <c r="U213" i="2"/>
  <c r="U523" i="2"/>
  <c r="U264" i="2"/>
  <c r="U560" i="2"/>
  <c r="U268" i="2"/>
  <c r="U313" i="2"/>
  <c r="U504" i="2"/>
  <c r="U415" i="2"/>
  <c r="U134" i="2"/>
  <c r="U559" i="2"/>
  <c r="U724" i="2"/>
  <c r="U387" i="2"/>
  <c r="U656" i="2"/>
  <c r="U697" i="2"/>
  <c r="U706" i="2"/>
  <c r="U194" i="2"/>
  <c r="U314" i="2"/>
  <c r="U553" i="2"/>
  <c r="U295" i="2"/>
  <c r="U470" i="2"/>
  <c r="U178" i="2"/>
  <c r="U381" i="2"/>
  <c r="U705" i="2"/>
  <c r="U579" i="2"/>
  <c r="U534" i="2"/>
  <c r="U444" i="2"/>
  <c r="U164" i="2"/>
  <c r="U526" i="2"/>
  <c r="U584" i="2"/>
  <c r="U451" i="2"/>
  <c r="U329" i="2"/>
  <c r="U163" i="2"/>
  <c r="U622" i="2"/>
  <c r="U668" i="2"/>
  <c r="U267" i="2"/>
  <c r="U506" i="2"/>
  <c r="U361" i="2"/>
  <c r="U363" i="2"/>
  <c r="U634" i="2"/>
  <c r="U687" i="2"/>
  <c r="U736" i="2"/>
  <c r="U283" i="2"/>
  <c r="U649" i="2"/>
  <c r="U684" i="2"/>
  <c r="U492" i="2"/>
  <c r="U692" i="2"/>
  <c r="U650" i="2"/>
  <c r="U455" i="2"/>
  <c r="U676" i="2"/>
  <c r="U695" i="2"/>
  <c r="U589" i="2"/>
  <c r="U544" i="2"/>
  <c r="U727" i="2"/>
  <c r="U605" i="2"/>
  <c r="U468" i="2"/>
  <c r="U699" i="2"/>
  <c r="U725" i="2"/>
  <c r="U696" i="2"/>
  <c r="U639" i="2"/>
  <c r="U686" i="2"/>
  <c r="U701" i="2"/>
  <c r="U720" i="2"/>
  <c r="U690" i="2"/>
  <c r="U631" i="2"/>
  <c r="U707" i="2"/>
  <c r="U732" i="2"/>
  <c r="U738" i="2"/>
  <c r="T632" i="2"/>
  <c r="T447" i="2"/>
  <c r="T472" i="2"/>
  <c r="T122" i="2"/>
  <c r="T204" i="2"/>
  <c r="T362" i="2"/>
  <c r="T300" i="2"/>
  <c r="T298" i="2"/>
  <c r="T597" i="2"/>
  <c r="T566" i="2"/>
  <c r="T209" i="2"/>
  <c r="T312" i="2"/>
  <c r="T128" i="2"/>
  <c r="T660" i="2"/>
  <c r="T53" i="2"/>
  <c r="T228" i="2"/>
  <c r="T464" i="2"/>
  <c r="T603" i="2"/>
  <c r="T583" i="2"/>
  <c r="T360" i="2"/>
  <c r="T433" i="2"/>
  <c r="T200" i="2"/>
  <c r="T353" i="2"/>
  <c r="T192" i="2"/>
  <c r="T570" i="2"/>
  <c r="T555" i="2"/>
  <c r="T644" i="2"/>
  <c r="T103" i="2"/>
  <c r="T499" i="2"/>
  <c r="T420" i="2"/>
  <c r="T202" i="2"/>
  <c r="T633" i="2"/>
  <c r="T69" i="2"/>
  <c r="T15" i="2"/>
  <c r="T712" i="2"/>
  <c r="T709" i="2"/>
  <c r="T393" i="2"/>
  <c r="T93" i="2"/>
  <c r="T654" i="2"/>
  <c r="T465" i="2"/>
  <c r="T477" i="2"/>
  <c r="T174" i="2"/>
  <c r="T315" i="2"/>
  <c r="T517" i="2"/>
  <c r="T235" i="2"/>
  <c r="T501" i="2"/>
  <c r="T457" i="2"/>
  <c r="T591" i="2"/>
  <c r="T327" i="2"/>
  <c r="T317" i="2"/>
  <c r="T308" i="2"/>
  <c r="T233" i="2"/>
  <c r="T207" i="2"/>
  <c r="T216" i="2"/>
  <c r="T238" i="2"/>
  <c r="T704" i="2"/>
  <c r="T471" i="2"/>
  <c r="T522" i="2"/>
  <c r="T416" i="2"/>
  <c r="T520" i="2"/>
  <c r="T220" i="2"/>
  <c r="T311" i="2"/>
  <c r="T322" i="2"/>
  <c r="T502" i="2"/>
  <c r="T280" i="2"/>
  <c r="T356" i="2"/>
  <c r="T334" i="2"/>
  <c r="T445" i="2"/>
  <c r="T593" i="2"/>
  <c r="T403" i="2"/>
  <c r="T539" i="2"/>
  <c r="T394" i="2"/>
  <c r="T226" i="2"/>
  <c r="T81" i="2"/>
  <c r="T171" i="2"/>
  <c r="T230" i="2"/>
  <c r="T199" i="2"/>
  <c r="T142" i="2"/>
  <c r="T37" i="2"/>
  <c r="T210" i="2"/>
  <c r="T137" i="2"/>
  <c r="T528" i="2"/>
  <c r="T168" i="2"/>
  <c r="T374" i="2"/>
  <c r="T231" i="2"/>
  <c r="T39" i="2"/>
  <c r="T141" i="2"/>
  <c r="T330" i="2"/>
  <c r="T372" i="2"/>
  <c r="T462" i="2"/>
  <c r="T533" i="2"/>
  <c r="T411" i="2"/>
  <c r="T113" i="2"/>
  <c r="T344" i="2"/>
  <c r="T175" i="2"/>
  <c r="T337" i="2"/>
  <c r="T619" i="2"/>
  <c r="T29" i="2"/>
  <c r="T487" i="2"/>
  <c r="T673" i="2"/>
  <c r="T173" i="2"/>
  <c r="T404" i="2"/>
  <c r="T305" i="2"/>
  <c r="T388" i="2"/>
  <c r="T621" i="2"/>
  <c r="T41" i="2"/>
  <c r="T119" i="2"/>
  <c r="T297" i="2"/>
  <c r="T45" i="2"/>
  <c r="T22" i="2"/>
  <c r="T385" i="2"/>
  <c r="T424" i="2"/>
  <c r="T47" i="2"/>
  <c r="T377" i="2"/>
  <c r="T292" i="2"/>
  <c r="T111" i="2"/>
  <c r="T488" i="2"/>
  <c r="T348" i="2"/>
  <c r="T79" i="2"/>
  <c r="T244" i="2"/>
  <c r="T251" i="2"/>
  <c r="T734" i="2"/>
  <c r="T321" i="2"/>
  <c r="T723" i="2"/>
  <c r="T325" i="2"/>
  <c r="T711" i="2"/>
  <c r="T239" i="2"/>
  <c r="T129" i="2"/>
  <c r="T224" i="2"/>
  <c r="T12" i="2"/>
  <c r="T391" i="2"/>
  <c r="T145" i="2"/>
  <c r="T250" i="2"/>
  <c r="T324" i="2"/>
  <c r="T620" i="2"/>
  <c r="T642" i="2"/>
  <c r="T425" i="2"/>
  <c r="T672" i="2"/>
  <c r="T519" i="2"/>
  <c r="T414" i="2"/>
  <c r="T358" i="2"/>
  <c r="T561" i="2"/>
  <c r="T253" i="2"/>
  <c r="T417" i="2"/>
  <c r="T482" i="2"/>
  <c r="T28" i="2"/>
  <c r="T206" i="2"/>
  <c r="T466" i="2"/>
  <c r="T133" i="2"/>
  <c r="T398" i="2"/>
  <c r="T438" i="2"/>
  <c r="T529" i="2"/>
  <c r="T733" i="2"/>
  <c r="T149" i="2"/>
  <c r="T460" i="2"/>
  <c r="T671" i="2"/>
  <c r="T397" i="2"/>
  <c r="T276" i="2"/>
  <c r="T212" i="2"/>
  <c r="T215" i="2"/>
  <c r="T497" i="2"/>
  <c r="T24" i="2"/>
  <c r="T290" i="2"/>
  <c r="T478" i="2"/>
  <c r="T607" i="2"/>
  <c r="T485" i="2"/>
  <c r="T124" i="2"/>
  <c r="T281" i="2"/>
  <c r="T74" i="2"/>
  <c r="T637" i="2"/>
  <c r="T72" i="2"/>
  <c r="T500" i="2"/>
  <c r="T543" i="2"/>
  <c r="T537" i="2"/>
  <c r="T530" i="2"/>
  <c r="T413" i="2"/>
  <c r="T208" i="2"/>
  <c r="T640" i="2"/>
  <c r="T269" i="2"/>
  <c r="T429" i="2"/>
  <c r="T75" i="2"/>
  <c r="T626" i="2"/>
  <c r="T691" i="2"/>
  <c r="T609" i="2"/>
  <c r="T675" i="2"/>
  <c r="T586" i="2"/>
  <c r="T16" i="2"/>
  <c r="T408" i="2"/>
  <c r="T54" i="2"/>
  <c r="T351" i="2"/>
  <c r="T186" i="2"/>
  <c r="T196" i="2"/>
  <c r="T44" i="2"/>
  <c r="T680" i="2"/>
  <c r="T43" i="2"/>
  <c r="T382" i="2"/>
  <c r="T412" i="2"/>
  <c r="T437" i="2"/>
  <c r="T284" i="2"/>
  <c r="T666" i="2"/>
  <c r="T524" i="2"/>
  <c r="T653" i="2"/>
  <c r="T594" i="2"/>
  <c r="T405" i="2"/>
  <c r="T285" i="2"/>
  <c r="T694" i="2"/>
  <c r="T369" i="2"/>
  <c r="T459" i="2"/>
  <c r="T48" i="2"/>
  <c r="T219" i="2"/>
  <c r="T217" i="2"/>
  <c r="T288" i="2"/>
  <c r="T275" i="2"/>
  <c r="T474" i="2"/>
  <c r="T685" i="2"/>
  <c r="T59" i="2"/>
  <c r="T303" i="2"/>
  <c r="T156" i="2"/>
  <c r="T5" i="2"/>
  <c r="T419" i="2"/>
  <c r="T289" i="2"/>
  <c r="T652" i="2"/>
  <c r="T183" i="2"/>
  <c r="T107" i="2"/>
  <c r="T516" i="2"/>
  <c r="T540" i="2"/>
  <c r="T386" i="2"/>
  <c r="T635" i="2"/>
  <c r="T347" i="2"/>
  <c r="T180" i="2"/>
  <c r="T84" i="2"/>
  <c r="T319" i="2"/>
  <c r="T484" i="2"/>
  <c r="T401" i="2"/>
  <c r="T423" i="2"/>
  <c r="T100" i="2"/>
  <c r="T254" i="2"/>
  <c r="T665" i="2"/>
  <c r="T469" i="2"/>
  <c r="T333" i="2"/>
  <c r="T140" i="2"/>
  <c r="T514" i="2"/>
  <c r="T40" i="2"/>
  <c r="T87" i="2"/>
  <c r="T440" i="2"/>
  <c r="T646" i="2"/>
  <c r="T36" i="2"/>
  <c r="T60" i="2"/>
  <c r="T33" i="2"/>
  <c r="T266" i="2"/>
  <c r="T392" i="2"/>
  <c r="T331" i="2"/>
  <c r="T365" i="2"/>
  <c r="T125" i="2"/>
  <c r="T349" i="2"/>
  <c r="T104" i="2"/>
  <c r="T158" i="2"/>
  <c r="T679" i="2"/>
  <c r="T395" i="2"/>
  <c r="T542" i="2"/>
  <c r="T508" i="2"/>
  <c r="T588" i="2"/>
  <c r="T702" i="2"/>
  <c r="T66" i="2"/>
  <c r="T95" i="2"/>
  <c r="T352" i="2"/>
  <c r="T510" i="2"/>
  <c r="T454" i="2"/>
  <c r="T277" i="2"/>
  <c r="T717" i="2"/>
  <c r="T364" i="2"/>
  <c r="T354" i="2"/>
  <c r="T38" i="2"/>
  <c r="T507" i="2"/>
  <c r="T443" i="2"/>
  <c r="T373" i="2"/>
  <c r="T23" i="2"/>
  <c r="T489" i="2"/>
  <c r="T166" i="2"/>
  <c r="T715" i="2"/>
  <c r="T409" i="2"/>
  <c r="T126" i="2"/>
  <c r="T494" i="2"/>
  <c r="T116" i="2"/>
  <c r="T536" i="2"/>
  <c r="T52" i="2"/>
  <c r="T612" i="2"/>
  <c r="T57" i="2"/>
  <c r="T430" i="2"/>
  <c r="T378" i="2"/>
  <c r="T176" i="2"/>
  <c r="T577" i="2"/>
  <c r="T153" i="2"/>
  <c r="T187" i="2"/>
  <c r="T197" i="2"/>
  <c r="T127" i="2"/>
  <c r="T669" i="2"/>
  <c r="T89" i="2"/>
  <c r="T56" i="2"/>
  <c r="T242" i="2"/>
  <c r="T624" i="2"/>
  <c r="T323" i="2"/>
  <c r="T495" i="2"/>
  <c r="T152" i="2"/>
  <c r="T7" i="2"/>
  <c r="T496" i="2"/>
  <c r="T380" i="2"/>
  <c r="T249" i="2"/>
  <c r="T729" i="2"/>
  <c r="T655" i="2"/>
  <c r="T71" i="2"/>
  <c r="T25" i="2"/>
  <c r="T480" i="2"/>
  <c r="T222" i="2"/>
  <c r="T287" i="2"/>
  <c r="T439" i="2"/>
  <c r="T3" i="2"/>
  <c r="T86" i="2"/>
  <c r="T366" i="2"/>
  <c r="T291" i="2"/>
  <c r="T573" i="2"/>
  <c r="T90" i="2"/>
  <c r="T112" i="2"/>
  <c r="T431" i="2"/>
  <c r="T114" i="2"/>
  <c r="T157" i="2"/>
  <c r="T341" i="2"/>
  <c r="T296" i="2"/>
  <c r="T193" i="2"/>
  <c r="T636" i="2"/>
  <c r="T410" i="2"/>
  <c r="T567" i="2"/>
  <c r="T123" i="2"/>
  <c r="T261" i="2"/>
  <c r="T115" i="2"/>
  <c r="T98" i="2"/>
  <c r="T120" i="2"/>
  <c r="T616" i="2"/>
  <c r="T198" i="2"/>
  <c r="T30" i="2"/>
  <c r="T2" i="2"/>
  <c r="T332" i="2"/>
  <c r="T310" i="2"/>
  <c r="T101" i="2"/>
  <c r="T525" i="2"/>
  <c r="T270" i="2"/>
  <c r="T458" i="2"/>
  <c r="T61" i="2"/>
  <c r="T550" i="2"/>
  <c r="T146" i="2"/>
  <c r="T552" i="2"/>
  <c r="T421" i="2"/>
  <c r="T108" i="2"/>
  <c r="T678" i="2"/>
  <c r="T483" i="2"/>
  <c r="T160" i="2"/>
  <c r="T227" i="2"/>
  <c r="T299" i="2"/>
  <c r="T390" i="2"/>
  <c r="T521" i="2"/>
  <c r="T62" i="2"/>
  <c r="T613" i="2"/>
  <c r="T31" i="2"/>
  <c r="T6" i="2"/>
  <c r="T88" i="2"/>
  <c r="T426" i="2"/>
  <c r="T165" i="2"/>
  <c r="T647" i="2"/>
  <c r="T130" i="2"/>
  <c r="T34" i="2"/>
  <c r="T512" i="2"/>
  <c r="T91" i="2"/>
  <c r="T590" i="2"/>
  <c r="T205" i="2"/>
  <c r="T683" i="2"/>
  <c r="T389" i="2"/>
  <c r="T698" i="2"/>
  <c r="T728" i="2"/>
  <c r="T191" i="2"/>
  <c r="T131" i="2"/>
  <c r="T73" i="2"/>
  <c r="T481" i="2"/>
  <c r="T46" i="2"/>
  <c r="T316" i="2"/>
  <c r="T167" i="2"/>
  <c r="T258" i="2"/>
  <c r="T568" i="2"/>
  <c r="T99" i="2"/>
  <c r="T67" i="2"/>
  <c r="T58" i="2"/>
  <c r="T375" i="2"/>
  <c r="T581" i="2"/>
  <c r="T179" i="2"/>
  <c r="T657" i="2"/>
  <c r="T8" i="2"/>
  <c r="T456" i="2"/>
  <c r="T479" i="2"/>
  <c r="T236" i="2"/>
  <c r="T535" i="2"/>
  <c r="T27" i="2"/>
  <c r="T148" i="2"/>
  <c r="T452" i="2"/>
  <c r="T14" i="2"/>
  <c r="T4" i="2"/>
  <c r="T575" i="2"/>
  <c r="T151" i="2"/>
  <c r="T320" i="2"/>
  <c r="T558" i="2"/>
  <c r="T172" i="2"/>
  <c r="T376" i="2"/>
  <c r="T237" i="2"/>
  <c r="T688" i="2"/>
  <c r="T139" i="2"/>
  <c r="T20" i="2"/>
  <c r="T493" i="2"/>
  <c r="T682" i="2"/>
  <c r="T476" i="2"/>
  <c r="T428" i="2"/>
  <c r="T661" i="2"/>
  <c r="T304" i="2"/>
  <c r="T159" i="2"/>
  <c r="T32" i="2"/>
  <c r="T585" i="2"/>
  <c r="T357" i="2"/>
  <c r="T641" i="2"/>
  <c r="T306" i="2"/>
  <c r="T273" i="2"/>
  <c r="T453" i="2"/>
  <c r="T118" i="2"/>
  <c r="T448" i="2"/>
  <c r="T221" i="2"/>
  <c r="T17" i="2"/>
  <c r="T565" i="2"/>
  <c r="T615" i="2"/>
  <c r="T189" i="2"/>
  <c r="T184" i="2"/>
  <c r="T623" i="2"/>
  <c r="T326" i="2"/>
  <c r="T402" i="2"/>
  <c r="T92" i="2"/>
  <c r="T232" i="2"/>
  <c r="T105" i="2"/>
  <c r="T177" i="2"/>
  <c r="T630" i="2"/>
  <c r="T731" i="2"/>
  <c r="T260" i="2"/>
  <c r="T556" i="2"/>
  <c r="T161" i="2"/>
  <c r="T527" i="2"/>
  <c r="T256" i="2"/>
  <c r="T449" i="2"/>
  <c r="T9" i="2"/>
  <c r="T136" i="2"/>
  <c r="T309" i="2"/>
  <c r="T117" i="2"/>
  <c r="T490" i="2"/>
  <c r="T509" i="2"/>
  <c r="T10" i="2"/>
  <c r="T432" i="2"/>
  <c r="T64" i="2"/>
  <c r="T700" i="2"/>
  <c r="T664" i="2"/>
  <c r="T85" i="2"/>
  <c r="T190" i="2"/>
  <c r="T627" i="2"/>
  <c r="T65" i="2"/>
  <c r="T350" i="2"/>
  <c r="T582" i="2"/>
  <c r="T262" i="2"/>
  <c r="T629" i="2"/>
  <c r="T13" i="2"/>
  <c r="T11" i="2"/>
  <c r="T185" i="2"/>
  <c r="T383" i="2"/>
  <c r="T396" i="2"/>
  <c r="T18" i="2"/>
  <c r="T97" i="2"/>
  <c r="T549" i="2"/>
  <c r="T203" i="2"/>
  <c r="T551" i="2"/>
  <c r="T446" i="2"/>
  <c r="T26" i="2"/>
  <c r="T441" i="2"/>
  <c r="T211" i="2"/>
  <c r="T293" i="2"/>
  <c r="T370" i="2"/>
  <c r="T667" i="2"/>
  <c r="T651" i="2"/>
  <c r="T294" i="2"/>
  <c r="T132" i="2"/>
  <c r="T77" i="2"/>
  <c r="T301" i="2"/>
  <c r="T21" i="2"/>
  <c r="T721" i="2"/>
  <c r="T243" i="2"/>
  <c r="T400" i="2"/>
  <c r="T307" i="2"/>
  <c r="T638" i="2"/>
  <c r="T726" i="2"/>
  <c r="T338" i="2"/>
  <c r="T625" i="2"/>
  <c r="T234" i="2"/>
  <c r="T670" i="2"/>
  <c r="T606" i="2"/>
  <c r="T554" i="2"/>
  <c r="T532" i="2"/>
  <c r="T611" i="2"/>
  <c r="T435" i="2"/>
  <c r="T518" i="2"/>
  <c r="T557" i="2"/>
  <c r="T259" i="2"/>
  <c r="T574" i="2"/>
  <c r="T511" i="2"/>
  <c r="T109" i="2"/>
  <c r="T340" i="2"/>
  <c r="T272" i="2"/>
  <c r="T247" i="2"/>
  <c r="T618" i="2"/>
  <c r="T225" i="2"/>
  <c r="T436" i="2"/>
  <c r="T710" i="2"/>
  <c r="T245" i="2"/>
  <c r="T719" i="2"/>
  <c r="T713" i="2"/>
  <c r="T648" i="2"/>
  <c r="T80" i="2"/>
  <c r="T42" i="2"/>
  <c r="T55" i="2"/>
  <c r="T367" i="2"/>
  <c r="T169" i="2"/>
  <c r="T450" i="2"/>
  <c r="T342" i="2"/>
  <c r="T580" i="2"/>
  <c r="T110" i="2"/>
  <c r="T569" i="2"/>
  <c r="T154" i="2"/>
  <c r="T51" i="2"/>
  <c r="T336" i="2"/>
  <c r="T94" i="2"/>
  <c r="T604" i="2"/>
  <c r="T255" i="2"/>
  <c r="T318" i="2"/>
  <c r="T463" i="2"/>
  <c r="T371" i="2"/>
  <c r="T384" i="2"/>
  <c r="T513" i="2"/>
  <c r="T19" i="2"/>
  <c r="T278" i="2"/>
  <c r="T503" i="2"/>
  <c r="T35" i="2"/>
  <c r="T681" i="2"/>
  <c r="T531" i="2"/>
  <c r="T50" i="2"/>
  <c r="T252" i="2"/>
  <c r="T418" i="2"/>
  <c r="T368" i="2"/>
  <c r="T181" i="2"/>
  <c r="T602" i="2"/>
  <c r="T547" i="2"/>
  <c r="T78" i="2"/>
  <c r="T223" i="2"/>
  <c r="T576" i="2"/>
  <c r="T359" i="2"/>
  <c r="T714" i="2"/>
  <c r="T473" i="2"/>
  <c r="T716" i="2"/>
  <c r="T83" i="2"/>
  <c r="T135" i="2"/>
  <c r="T271" i="2"/>
  <c r="T427" i="2"/>
  <c r="T461" i="2"/>
  <c r="T578" i="2"/>
  <c r="T345" i="2"/>
  <c r="T608" i="2"/>
  <c r="T49" i="2"/>
  <c r="T343" i="2"/>
  <c r="T562" i="2"/>
  <c r="T722" i="2"/>
  <c r="T76" i="2"/>
  <c r="T663" i="2"/>
  <c r="T515" i="2"/>
  <c r="T434" i="2"/>
  <c r="T214" i="2"/>
  <c r="T735" i="2"/>
  <c r="T610" i="2"/>
  <c r="T170" i="2"/>
  <c r="T144" i="2"/>
  <c r="T302" i="2"/>
  <c r="T138" i="2"/>
  <c r="T662" i="2"/>
  <c r="T257" i="2"/>
  <c r="T587" i="2"/>
  <c r="T106" i="2"/>
  <c r="T596" i="2"/>
  <c r="T498" i="2"/>
  <c r="T339" i="2"/>
  <c r="T102" i="2"/>
  <c r="T538" i="2"/>
  <c r="T548" i="2"/>
  <c r="T658" i="2"/>
  <c r="T677" i="2"/>
  <c r="T600" i="2"/>
  <c r="T246" i="2"/>
  <c r="T282" i="2"/>
  <c r="T279" i="2"/>
  <c r="T545" i="2"/>
  <c r="T70" i="2"/>
  <c r="T628" i="2"/>
  <c r="T475" i="2"/>
  <c r="T571" i="2"/>
  <c r="T442" i="2"/>
  <c r="T68" i="2"/>
  <c r="T467" i="2"/>
  <c r="T491" i="2"/>
  <c r="T150" i="2"/>
  <c r="T486" i="2"/>
  <c r="T601" i="2"/>
  <c r="T162" i="2"/>
  <c r="T121" i="2"/>
  <c r="T263" i="2"/>
  <c r="T422" i="2"/>
  <c r="T63" i="2"/>
  <c r="T188" i="2"/>
  <c r="T659" i="2"/>
  <c r="T286" i="2"/>
  <c r="T218" i="2"/>
  <c r="T703" i="2"/>
  <c r="T541" i="2"/>
  <c r="T693" i="2"/>
  <c r="T346" i="2"/>
  <c r="T643" i="2"/>
  <c r="T82" i="2"/>
  <c r="T406" i="2"/>
  <c r="T265" i="2"/>
  <c r="T617" i="2"/>
  <c r="T599" i="2"/>
  <c r="T689" i="2"/>
  <c r="T708" i="2"/>
  <c r="T201" i="2"/>
  <c r="T143" i="2"/>
  <c r="T718" i="2"/>
  <c r="T241" i="2"/>
  <c r="T674" i="2"/>
  <c r="T592" i="2"/>
  <c r="T274" i="2"/>
  <c r="T229" i="2"/>
  <c r="T645" i="2"/>
  <c r="T407" i="2"/>
  <c r="T598" i="2"/>
  <c r="T355" i="2"/>
  <c r="T595" i="2"/>
  <c r="T155" i="2"/>
  <c r="T379" i="2"/>
  <c r="T546" i="2"/>
  <c r="T614" i="2"/>
  <c r="T563" i="2"/>
  <c r="T335" i="2"/>
  <c r="T399" i="2"/>
  <c r="T737" i="2"/>
  <c r="T730" i="2"/>
  <c r="T572" i="2"/>
  <c r="T564" i="2"/>
  <c r="T248" i="2"/>
  <c r="T505" i="2"/>
  <c r="T195" i="2"/>
  <c r="T96" i="2"/>
  <c r="T147" i="2"/>
  <c r="T328" i="2"/>
  <c r="T182" i="2"/>
  <c r="T240" i="2"/>
  <c r="T213" i="2"/>
  <c r="T523" i="2"/>
  <c r="T264" i="2"/>
  <c r="T560" i="2"/>
  <c r="T268" i="2"/>
  <c r="T313" i="2"/>
  <c r="T504" i="2"/>
  <c r="T415" i="2"/>
  <c r="T134" i="2"/>
  <c r="T559" i="2"/>
  <c r="T724" i="2"/>
  <c r="T387" i="2"/>
  <c r="T656" i="2"/>
  <c r="T697" i="2"/>
  <c r="T706" i="2"/>
  <c r="T194" i="2"/>
  <c r="T314" i="2"/>
  <c r="T553" i="2"/>
  <c r="T295" i="2"/>
  <c r="T470" i="2"/>
  <c r="T178" i="2"/>
  <c r="T381" i="2"/>
  <c r="T705" i="2"/>
  <c r="T579" i="2"/>
  <c r="T534" i="2"/>
  <c r="T444" i="2"/>
  <c r="T164" i="2"/>
  <c r="T526" i="2"/>
  <c r="T584" i="2"/>
  <c r="T451" i="2"/>
  <c r="T329" i="2"/>
  <c r="T163" i="2"/>
  <c r="T622" i="2"/>
  <c r="T668" i="2"/>
  <c r="T267" i="2"/>
  <c r="T506" i="2"/>
  <c r="T361" i="2"/>
  <c r="T363" i="2"/>
  <c r="T634" i="2"/>
  <c r="T687" i="2"/>
  <c r="T736" i="2"/>
  <c r="T283" i="2"/>
  <c r="T649" i="2"/>
  <c r="T684" i="2"/>
  <c r="T492" i="2"/>
  <c r="T692" i="2"/>
  <c r="T650" i="2"/>
  <c r="T455" i="2"/>
  <c r="T676" i="2"/>
  <c r="T695" i="2"/>
  <c r="T589" i="2"/>
  <c r="T544" i="2"/>
  <c r="T727" i="2"/>
  <c r="T605" i="2"/>
  <c r="T468" i="2"/>
  <c r="T699" i="2"/>
  <c r="T725" i="2"/>
  <c r="T696" i="2"/>
  <c r="T639" i="2"/>
  <c r="T686" i="2"/>
  <c r="T701" i="2"/>
  <c r="T720" i="2"/>
  <c r="T690" i="2"/>
  <c r="T631" i="2"/>
  <c r="T707" i="2"/>
  <c r="T732" i="2"/>
  <c r="T738" i="2"/>
  <c r="S632" i="2"/>
  <c r="S447" i="2"/>
  <c r="S472" i="2"/>
  <c r="S122" i="2"/>
  <c r="S204" i="2"/>
  <c r="S362" i="2"/>
  <c r="S300" i="2"/>
  <c r="S298" i="2"/>
  <c r="S597" i="2"/>
  <c r="S566" i="2"/>
  <c r="S209" i="2"/>
  <c r="S312" i="2"/>
  <c r="S128" i="2"/>
  <c r="S660" i="2"/>
  <c r="S53" i="2"/>
  <c r="S228" i="2"/>
  <c r="S464" i="2"/>
  <c r="S603" i="2"/>
  <c r="S583" i="2"/>
  <c r="S360" i="2"/>
  <c r="S433" i="2"/>
  <c r="S200" i="2"/>
  <c r="S353" i="2"/>
  <c r="S192" i="2"/>
  <c r="S570" i="2"/>
  <c r="S555" i="2"/>
  <c r="S644" i="2"/>
  <c r="S103" i="2"/>
  <c r="S499" i="2"/>
  <c r="S420" i="2"/>
  <c r="S202" i="2"/>
  <c r="S633" i="2"/>
  <c r="S69" i="2"/>
  <c r="S15" i="2"/>
  <c r="S712" i="2"/>
  <c r="S709" i="2"/>
  <c r="S393" i="2"/>
  <c r="S93" i="2"/>
  <c r="S654" i="2"/>
  <c r="S465" i="2"/>
  <c r="S477" i="2"/>
  <c r="S174" i="2"/>
  <c r="S315" i="2"/>
  <c r="S517" i="2"/>
  <c r="S235" i="2"/>
  <c r="S501" i="2"/>
  <c r="S457" i="2"/>
  <c r="S591" i="2"/>
  <c r="S327" i="2"/>
  <c r="S317" i="2"/>
  <c r="S308" i="2"/>
  <c r="S233" i="2"/>
  <c r="S207" i="2"/>
  <c r="S216" i="2"/>
  <c r="S238" i="2"/>
  <c r="S704" i="2"/>
  <c r="S471" i="2"/>
  <c r="S522" i="2"/>
  <c r="S416" i="2"/>
  <c r="S520" i="2"/>
  <c r="S220" i="2"/>
  <c r="S311" i="2"/>
  <c r="S322" i="2"/>
  <c r="S502" i="2"/>
  <c r="S280" i="2"/>
  <c r="S356" i="2"/>
  <c r="S334" i="2"/>
  <c r="S445" i="2"/>
  <c r="S593" i="2"/>
  <c r="S403" i="2"/>
  <c r="S539" i="2"/>
  <c r="S394" i="2"/>
  <c r="S226" i="2"/>
  <c r="S81" i="2"/>
  <c r="S171" i="2"/>
  <c r="S230" i="2"/>
  <c r="S199" i="2"/>
  <c r="S142" i="2"/>
  <c r="S37" i="2"/>
  <c r="S210" i="2"/>
  <c r="S137" i="2"/>
  <c r="S528" i="2"/>
  <c r="S168" i="2"/>
  <c r="S374" i="2"/>
  <c r="S231" i="2"/>
  <c r="S39" i="2"/>
  <c r="S141" i="2"/>
  <c r="S330" i="2"/>
  <c r="S372" i="2"/>
  <c r="S462" i="2"/>
  <c r="S533" i="2"/>
  <c r="S411" i="2"/>
  <c r="S113" i="2"/>
  <c r="S344" i="2"/>
  <c r="S175" i="2"/>
  <c r="S337" i="2"/>
  <c r="S619" i="2"/>
  <c r="S29" i="2"/>
  <c r="S487" i="2"/>
  <c r="S673" i="2"/>
  <c r="S173" i="2"/>
  <c r="S404" i="2"/>
  <c r="S305" i="2"/>
  <c r="S388" i="2"/>
  <c r="S621" i="2"/>
  <c r="S41" i="2"/>
  <c r="S119" i="2"/>
  <c r="S297" i="2"/>
  <c r="S45" i="2"/>
  <c r="S22" i="2"/>
  <c r="S385" i="2"/>
  <c r="S424" i="2"/>
  <c r="S47" i="2"/>
  <c r="S377" i="2"/>
  <c r="S292" i="2"/>
  <c r="S111" i="2"/>
  <c r="S488" i="2"/>
  <c r="S348" i="2"/>
  <c r="S79" i="2"/>
  <c r="S244" i="2"/>
  <c r="S251" i="2"/>
  <c r="S734" i="2"/>
  <c r="S321" i="2"/>
  <c r="S723" i="2"/>
  <c r="S325" i="2"/>
  <c r="S711" i="2"/>
  <c r="S239" i="2"/>
  <c r="S129" i="2"/>
  <c r="S224" i="2"/>
  <c r="S12" i="2"/>
  <c r="S391" i="2"/>
  <c r="S145" i="2"/>
  <c r="S250" i="2"/>
  <c r="S324" i="2"/>
  <c r="S620" i="2"/>
  <c r="S642" i="2"/>
  <c r="S425" i="2"/>
  <c r="S672" i="2"/>
  <c r="S519" i="2"/>
  <c r="S414" i="2"/>
  <c r="S358" i="2"/>
  <c r="S561" i="2"/>
  <c r="S253" i="2"/>
  <c r="S417" i="2"/>
  <c r="S482" i="2"/>
  <c r="S28" i="2"/>
  <c r="S206" i="2"/>
  <c r="S466" i="2"/>
  <c r="S133" i="2"/>
  <c r="S398" i="2"/>
  <c r="S438" i="2"/>
  <c r="S529" i="2"/>
  <c r="S733" i="2"/>
  <c r="S149" i="2"/>
  <c r="S460" i="2"/>
  <c r="S671" i="2"/>
  <c r="S397" i="2"/>
  <c r="S276" i="2"/>
  <c r="S212" i="2"/>
  <c r="S215" i="2"/>
  <c r="S497" i="2"/>
  <c r="S24" i="2"/>
  <c r="S290" i="2"/>
  <c r="S478" i="2"/>
  <c r="S607" i="2"/>
  <c r="S485" i="2"/>
  <c r="S124" i="2"/>
  <c r="S281" i="2"/>
  <c r="S74" i="2"/>
  <c r="S637" i="2"/>
  <c r="S72" i="2"/>
  <c r="S500" i="2"/>
  <c r="S543" i="2"/>
  <c r="S537" i="2"/>
  <c r="S530" i="2"/>
  <c r="S413" i="2"/>
  <c r="S208" i="2"/>
  <c r="S640" i="2"/>
  <c r="S269" i="2"/>
  <c r="S429" i="2"/>
  <c r="S75" i="2"/>
  <c r="S626" i="2"/>
  <c r="S691" i="2"/>
  <c r="S609" i="2"/>
  <c r="S675" i="2"/>
  <c r="S586" i="2"/>
  <c r="S16" i="2"/>
  <c r="S408" i="2"/>
  <c r="S54" i="2"/>
  <c r="S351" i="2"/>
  <c r="S186" i="2"/>
  <c r="S196" i="2"/>
  <c r="S44" i="2"/>
  <c r="S680" i="2"/>
  <c r="S43" i="2"/>
  <c r="S382" i="2"/>
  <c r="S412" i="2"/>
  <c r="S437" i="2"/>
  <c r="S284" i="2"/>
  <c r="S666" i="2"/>
  <c r="S524" i="2"/>
  <c r="S653" i="2"/>
  <c r="S594" i="2"/>
  <c r="S405" i="2"/>
  <c r="S285" i="2"/>
  <c r="S694" i="2"/>
  <c r="S369" i="2"/>
  <c r="S459" i="2"/>
  <c r="S48" i="2"/>
  <c r="S219" i="2"/>
  <c r="S217" i="2"/>
  <c r="S288" i="2"/>
  <c r="S275" i="2"/>
  <c r="S474" i="2"/>
  <c r="S685" i="2"/>
  <c r="S59" i="2"/>
  <c r="S303" i="2"/>
  <c r="S156" i="2"/>
  <c r="S5" i="2"/>
  <c r="S419" i="2"/>
  <c r="S289" i="2"/>
  <c r="S652" i="2"/>
  <c r="S183" i="2"/>
  <c r="S107" i="2"/>
  <c r="S516" i="2"/>
  <c r="S540" i="2"/>
  <c r="S386" i="2"/>
  <c r="S635" i="2"/>
  <c r="S347" i="2"/>
  <c r="S180" i="2"/>
  <c r="S84" i="2"/>
  <c r="S319" i="2"/>
  <c r="S484" i="2"/>
  <c r="S401" i="2"/>
  <c r="S423" i="2"/>
  <c r="S100" i="2"/>
  <c r="S254" i="2"/>
  <c r="S665" i="2"/>
  <c r="S469" i="2"/>
  <c r="S333" i="2"/>
  <c r="S140" i="2"/>
  <c r="S514" i="2"/>
  <c r="S40" i="2"/>
  <c r="S87" i="2"/>
  <c r="S440" i="2"/>
  <c r="S646" i="2"/>
  <c r="S36" i="2"/>
  <c r="S60" i="2"/>
  <c r="S33" i="2"/>
  <c r="S266" i="2"/>
  <c r="S392" i="2"/>
  <c r="S331" i="2"/>
  <c r="S365" i="2"/>
  <c r="S125" i="2"/>
  <c r="S349" i="2"/>
  <c r="S104" i="2"/>
  <c r="S158" i="2"/>
  <c r="S679" i="2"/>
  <c r="S395" i="2"/>
  <c r="S542" i="2"/>
  <c r="S508" i="2"/>
  <c r="S588" i="2"/>
  <c r="S702" i="2"/>
  <c r="S66" i="2"/>
  <c r="S95" i="2"/>
  <c r="S352" i="2"/>
  <c r="S510" i="2"/>
  <c r="S454" i="2"/>
  <c r="S277" i="2"/>
  <c r="S717" i="2"/>
  <c r="S364" i="2"/>
  <c r="S354" i="2"/>
  <c r="S38" i="2"/>
  <c r="S507" i="2"/>
  <c r="S443" i="2"/>
  <c r="S373" i="2"/>
  <c r="S23" i="2"/>
  <c r="S489" i="2"/>
  <c r="S166" i="2"/>
  <c r="S715" i="2"/>
  <c r="S409" i="2"/>
  <c r="S126" i="2"/>
  <c r="S494" i="2"/>
  <c r="S116" i="2"/>
  <c r="S536" i="2"/>
  <c r="S52" i="2"/>
  <c r="S612" i="2"/>
  <c r="S57" i="2"/>
  <c r="S430" i="2"/>
  <c r="S378" i="2"/>
  <c r="S176" i="2"/>
  <c r="S577" i="2"/>
  <c r="S153" i="2"/>
  <c r="S187" i="2"/>
  <c r="S197" i="2"/>
  <c r="S127" i="2"/>
  <c r="S669" i="2"/>
  <c r="S89" i="2"/>
  <c r="S56" i="2"/>
  <c r="S242" i="2"/>
  <c r="S624" i="2"/>
  <c r="S323" i="2"/>
  <c r="S495" i="2"/>
  <c r="S152" i="2"/>
  <c r="S7" i="2"/>
  <c r="S496" i="2"/>
  <c r="S380" i="2"/>
  <c r="S249" i="2"/>
  <c r="S729" i="2"/>
  <c r="S655" i="2"/>
  <c r="S71" i="2"/>
  <c r="S25" i="2"/>
  <c r="S480" i="2"/>
  <c r="S222" i="2"/>
  <c r="S287" i="2"/>
  <c r="S439" i="2"/>
  <c r="S3" i="2"/>
  <c r="S86" i="2"/>
  <c r="S366" i="2"/>
  <c r="S291" i="2"/>
  <c r="S573" i="2"/>
  <c r="S90" i="2"/>
  <c r="S112" i="2"/>
  <c r="S431" i="2"/>
  <c r="S114" i="2"/>
  <c r="S157" i="2"/>
  <c r="S341" i="2"/>
  <c r="S296" i="2"/>
  <c r="S193" i="2"/>
  <c r="S636" i="2"/>
  <c r="S410" i="2"/>
  <c r="S567" i="2"/>
  <c r="S123" i="2"/>
  <c r="S261" i="2"/>
  <c r="S115" i="2"/>
  <c r="S98" i="2"/>
  <c r="S120" i="2"/>
  <c r="S616" i="2"/>
  <c r="S198" i="2"/>
  <c r="S30" i="2"/>
  <c r="S2" i="2"/>
  <c r="S332" i="2"/>
  <c r="S310" i="2"/>
  <c r="S101" i="2"/>
  <c r="S525" i="2"/>
  <c r="S270" i="2"/>
  <c r="S458" i="2"/>
  <c r="S61" i="2"/>
  <c r="S550" i="2"/>
  <c r="S146" i="2"/>
  <c r="S552" i="2"/>
  <c r="S421" i="2"/>
  <c r="S108" i="2"/>
  <c r="S678" i="2"/>
  <c r="S483" i="2"/>
  <c r="S160" i="2"/>
  <c r="S227" i="2"/>
  <c r="S299" i="2"/>
  <c r="S390" i="2"/>
  <c r="S521" i="2"/>
  <c r="S62" i="2"/>
  <c r="S613" i="2"/>
  <c r="S31" i="2"/>
  <c r="S6" i="2"/>
  <c r="S88" i="2"/>
  <c r="S426" i="2"/>
  <c r="S165" i="2"/>
  <c r="S647" i="2"/>
  <c r="S130" i="2"/>
  <c r="S34" i="2"/>
  <c r="S512" i="2"/>
  <c r="S91" i="2"/>
  <c r="S590" i="2"/>
  <c r="S205" i="2"/>
  <c r="S683" i="2"/>
  <c r="S389" i="2"/>
  <c r="S698" i="2"/>
  <c r="S728" i="2"/>
  <c r="S191" i="2"/>
  <c r="S131" i="2"/>
  <c r="S73" i="2"/>
  <c r="S481" i="2"/>
  <c r="S46" i="2"/>
  <c r="S316" i="2"/>
  <c r="S167" i="2"/>
  <c r="S258" i="2"/>
  <c r="S568" i="2"/>
  <c r="S99" i="2"/>
  <c r="S67" i="2"/>
  <c r="S58" i="2"/>
  <c r="S375" i="2"/>
  <c r="S581" i="2"/>
  <c r="S179" i="2"/>
  <c r="S657" i="2"/>
  <c r="S8" i="2"/>
  <c r="S456" i="2"/>
  <c r="S479" i="2"/>
  <c r="S236" i="2"/>
  <c r="S535" i="2"/>
  <c r="S27" i="2"/>
  <c r="S148" i="2"/>
  <c r="S452" i="2"/>
  <c r="S14" i="2"/>
  <c r="S4" i="2"/>
  <c r="S575" i="2"/>
  <c r="S151" i="2"/>
  <c r="S320" i="2"/>
  <c r="S558" i="2"/>
  <c r="S172" i="2"/>
  <c r="S376" i="2"/>
  <c r="S237" i="2"/>
  <c r="S688" i="2"/>
  <c r="S139" i="2"/>
  <c r="S20" i="2"/>
  <c r="S493" i="2"/>
  <c r="S682" i="2"/>
  <c r="S476" i="2"/>
  <c r="S428" i="2"/>
  <c r="S661" i="2"/>
  <c r="S304" i="2"/>
  <c r="S159" i="2"/>
  <c r="S32" i="2"/>
  <c r="S585" i="2"/>
  <c r="S357" i="2"/>
  <c r="S641" i="2"/>
  <c r="S306" i="2"/>
  <c r="S273" i="2"/>
  <c r="S453" i="2"/>
  <c r="S118" i="2"/>
  <c r="S448" i="2"/>
  <c r="S221" i="2"/>
  <c r="S17" i="2"/>
  <c r="S565" i="2"/>
  <c r="S615" i="2"/>
  <c r="S189" i="2"/>
  <c r="S184" i="2"/>
  <c r="S623" i="2"/>
  <c r="S326" i="2"/>
  <c r="S402" i="2"/>
  <c r="S92" i="2"/>
  <c r="S232" i="2"/>
  <c r="S105" i="2"/>
  <c r="S177" i="2"/>
  <c r="S630" i="2"/>
  <c r="S731" i="2"/>
  <c r="S260" i="2"/>
  <c r="S556" i="2"/>
  <c r="S161" i="2"/>
  <c r="S527" i="2"/>
  <c r="S256" i="2"/>
  <c r="S449" i="2"/>
  <c r="S9" i="2"/>
  <c r="S136" i="2"/>
  <c r="S309" i="2"/>
  <c r="S117" i="2"/>
  <c r="S490" i="2"/>
  <c r="S509" i="2"/>
  <c r="S10" i="2"/>
  <c r="S432" i="2"/>
  <c r="S64" i="2"/>
  <c r="S700" i="2"/>
  <c r="S664" i="2"/>
  <c r="S85" i="2"/>
  <c r="S190" i="2"/>
  <c r="S627" i="2"/>
  <c r="S65" i="2"/>
  <c r="S350" i="2"/>
  <c r="S582" i="2"/>
  <c r="S262" i="2"/>
  <c r="S629" i="2"/>
  <c r="S13" i="2"/>
  <c r="S11" i="2"/>
  <c r="S185" i="2"/>
  <c r="S383" i="2"/>
  <c r="S396" i="2"/>
  <c r="S18" i="2"/>
  <c r="S97" i="2"/>
  <c r="S549" i="2"/>
  <c r="S203" i="2"/>
  <c r="S551" i="2"/>
  <c r="S446" i="2"/>
  <c r="S26" i="2"/>
  <c r="S441" i="2"/>
  <c r="S211" i="2"/>
  <c r="S293" i="2"/>
  <c r="S370" i="2"/>
  <c r="S667" i="2"/>
  <c r="S651" i="2"/>
  <c r="S294" i="2"/>
  <c r="S132" i="2"/>
  <c r="S77" i="2"/>
  <c r="S301" i="2"/>
  <c r="S21" i="2"/>
  <c r="S721" i="2"/>
  <c r="S243" i="2"/>
  <c r="S400" i="2"/>
  <c r="S307" i="2"/>
  <c r="S638" i="2"/>
  <c r="S726" i="2"/>
  <c r="S338" i="2"/>
  <c r="S625" i="2"/>
  <c r="S234" i="2"/>
  <c r="S670" i="2"/>
  <c r="S606" i="2"/>
  <c r="S554" i="2"/>
  <c r="S532" i="2"/>
  <c r="S611" i="2"/>
  <c r="S435" i="2"/>
  <c r="S518" i="2"/>
  <c r="S557" i="2"/>
  <c r="S259" i="2"/>
  <c r="S574" i="2"/>
  <c r="S511" i="2"/>
  <c r="S109" i="2"/>
  <c r="S340" i="2"/>
  <c r="S272" i="2"/>
  <c r="S247" i="2"/>
  <c r="S618" i="2"/>
  <c r="S225" i="2"/>
  <c r="S436" i="2"/>
  <c r="S710" i="2"/>
  <c r="S245" i="2"/>
  <c r="S719" i="2"/>
  <c r="S713" i="2"/>
  <c r="S648" i="2"/>
  <c r="S80" i="2"/>
  <c r="S42" i="2"/>
  <c r="S55" i="2"/>
  <c r="S367" i="2"/>
  <c r="S169" i="2"/>
  <c r="S450" i="2"/>
  <c r="S342" i="2"/>
  <c r="S580" i="2"/>
  <c r="S110" i="2"/>
  <c r="S569" i="2"/>
  <c r="S154" i="2"/>
  <c r="S51" i="2"/>
  <c r="S336" i="2"/>
  <c r="S94" i="2"/>
  <c r="S604" i="2"/>
  <c r="S255" i="2"/>
  <c r="S318" i="2"/>
  <c r="S463" i="2"/>
  <c r="S371" i="2"/>
  <c r="S384" i="2"/>
  <c r="S513" i="2"/>
  <c r="S19" i="2"/>
  <c r="S278" i="2"/>
  <c r="S503" i="2"/>
  <c r="S35" i="2"/>
  <c r="S681" i="2"/>
  <c r="S531" i="2"/>
  <c r="S50" i="2"/>
  <c r="S252" i="2"/>
  <c r="S418" i="2"/>
  <c r="S368" i="2"/>
  <c r="S181" i="2"/>
  <c r="S602" i="2"/>
  <c r="S547" i="2"/>
  <c r="S78" i="2"/>
  <c r="S223" i="2"/>
  <c r="S576" i="2"/>
  <c r="S359" i="2"/>
  <c r="S714" i="2"/>
  <c r="S473" i="2"/>
  <c r="S716" i="2"/>
  <c r="S83" i="2"/>
  <c r="S135" i="2"/>
  <c r="S271" i="2"/>
  <c r="S427" i="2"/>
  <c r="S461" i="2"/>
  <c r="S578" i="2"/>
  <c r="S345" i="2"/>
  <c r="S608" i="2"/>
  <c r="S49" i="2"/>
  <c r="S343" i="2"/>
  <c r="S562" i="2"/>
  <c r="S722" i="2"/>
  <c r="S76" i="2"/>
  <c r="S663" i="2"/>
  <c r="S515" i="2"/>
  <c r="S434" i="2"/>
  <c r="S214" i="2"/>
  <c r="S735" i="2"/>
  <c r="S610" i="2"/>
  <c r="S170" i="2"/>
  <c r="S144" i="2"/>
  <c r="S302" i="2"/>
  <c r="S138" i="2"/>
  <c r="S662" i="2"/>
  <c r="S257" i="2"/>
  <c r="S587" i="2"/>
  <c r="S106" i="2"/>
  <c r="S596" i="2"/>
  <c r="S498" i="2"/>
  <c r="S339" i="2"/>
  <c r="S102" i="2"/>
  <c r="S538" i="2"/>
  <c r="S548" i="2"/>
  <c r="S658" i="2"/>
  <c r="S677" i="2"/>
  <c r="S600" i="2"/>
  <c r="S246" i="2"/>
  <c r="S282" i="2"/>
  <c r="S279" i="2"/>
  <c r="S545" i="2"/>
  <c r="S70" i="2"/>
  <c r="S628" i="2"/>
  <c r="S475" i="2"/>
  <c r="S571" i="2"/>
  <c r="S442" i="2"/>
  <c r="S68" i="2"/>
  <c r="S467" i="2"/>
  <c r="S491" i="2"/>
  <c r="S150" i="2"/>
  <c r="S486" i="2"/>
  <c r="S601" i="2"/>
  <c r="S162" i="2"/>
  <c r="S121" i="2"/>
  <c r="S263" i="2"/>
  <c r="S422" i="2"/>
  <c r="S63" i="2"/>
  <c r="S188" i="2"/>
  <c r="S659" i="2"/>
  <c r="S286" i="2"/>
  <c r="S218" i="2"/>
  <c r="S703" i="2"/>
  <c r="S541" i="2"/>
  <c r="S693" i="2"/>
  <c r="S346" i="2"/>
  <c r="S643" i="2"/>
  <c r="S82" i="2"/>
  <c r="S406" i="2"/>
  <c r="S265" i="2"/>
  <c r="S617" i="2"/>
  <c r="S599" i="2"/>
  <c r="S689" i="2"/>
  <c r="S708" i="2"/>
  <c r="S201" i="2"/>
  <c r="S143" i="2"/>
  <c r="S718" i="2"/>
  <c r="S241" i="2"/>
  <c r="S674" i="2"/>
  <c r="S592" i="2"/>
  <c r="S274" i="2"/>
  <c r="S229" i="2"/>
  <c r="S645" i="2"/>
  <c r="S407" i="2"/>
  <c r="S598" i="2"/>
  <c r="S355" i="2"/>
  <c r="S595" i="2"/>
  <c r="S155" i="2"/>
  <c r="S379" i="2"/>
  <c r="S546" i="2"/>
  <c r="S614" i="2"/>
  <c r="S563" i="2"/>
  <c r="S335" i="2"/>
  <c r="S399" i="2"/>
  <c r="S737" i="2"/>
  <c r="S730" i="2"/>
  <c r="S572" i="2"/>
  <c r="S564" i="2"/>
  <c r="S248" i="2"/>
  <c r="S505" i="2"/>
  <c r="S195" i="2"/>
  <c r="S96" i="2"/>
  <c r="S147" i="2"/>
  <c r="S328" i="2"/>
  <c r="S182" i="2"/>
  <c r="S240" i="2"/>
  <c r="S213" i="2"/>
  <c r="S523" i="2"/>
  <c r="S264" i="2"/>
  <c r="S560" i="2"/>
  <c r="S268" i="2"/>
  <c r="S313" i="2"/>
  <c r="S504" i="2"/>
  <c r="S415" i="2"/>
  <c r="S134" i="2"/>
  <c r="S559" i="2"/>
  <c r="S724" i="2"/>
  <c r="S387" i="2"/>
  <c r="S656" i="2"/>
  <c r="S697" i="2"/>
  <c r="S706" i="2"/>
  <c r="S194" i="2"/>
  <c r="S314" i="2"/>
  <c r="S553" i="2"/>
  <c r="S295" i="2"/>
  <c r="S470" i="2"/>
  <c r="S178" i="2"/>
  <c r="S381" i="2"/>
  <c r="S705" i="2"/>
  <c r="S579" i="2"/>
  <c r="S534" i="2"/>
  <c r="S444" i="2"/>
  <c r="S164" i="2"/>
  <c r="S526" i="2"/>
  <c r="S584" i="2"/>
  <c r="S451" i="2"/>
  <c r="S329" i="2"/>
  <c r="S163" i="2"/>
  <c r="S622" i="2"/>
  <c r="S668" i="2"/>
  <c r="S267" i="2"/>
  <c r="S506" i="2"/>
  <c r="S361" i="2"/>
  <c r="S363" i="2"/>
  <c r="S634" i="2"/>
  <c r="S687" i="2"/>
  <c r="S736" i="2"/>
  <c r="S283" i="2"/>
  <c r="S649" i="2"/>
  <c r="S684" i="2"/>
  <c r="S492" i="2"/>
  <c r="S692" i="2"/>
  <c r="S650" i="2"/>
  <c r="S455" i="2"/>
  <c r="S676" i="2"/>
  <c r="S695" i="2"/>
  <c r="S589" i="2"/>
  <c r="S544" i="2"/>
  <c r="S727" i="2"/>
  <c r="S605" i="2"/>
  <c r="S468" i="2"/>
  <c r="S699" i="2"/>
  <c r="S725" i="2"/>
  <c r="S696" i="2"/>
  <c r="S639" i="2"/>
  <c r="S686" i="2"/>
  <c r="S701" i="2"/>
  <c r="S720" i="2"/>
  <c r="S690" i="2"/>
  <c r="S631" i="2"/>
  <c r="S707" i="2"/>
  <c r="S732" i="2"/>
  <c r="S738" i="2"/>
  <c r="N632" i="2"/>
  <c r="N447" i="2"/>
  <c r="N472" i="2"/>
  <c r="N122" i="2"/>
  <c r="N204" i="2"/>
  <c r="N362" i="2"/>
  <c r="N300" i="2"/>
  <c r="N298" i="2"/>
  <c r="N597" i="2"/>
  <c r="N566" i="2"/>
  <c r="N209" i="2"/>
  <c r="N312" i="2"/>
  <c r="N128" i="2"/>
  <c r="N660" i="2"/>
  <c r="N53" i="2"/>
  <c r="N228" i="2"/>
  <c r="N464" i="2"/>
  <c r="N603" i="2"/>
  <c r="N583" i="2"/>
  <c r="N360" i="2"/>
  <c r="N433" i="2"/>
  <c r="N200" i="2"/>
  <c r="N353" i="2"/>
  <c r="N192" i="2"/>
  <c r="N570" i="2"/>
  <c r="N555" i="2"/>
  <c r="N644" i="2"/>
  <c r="N103" i="2"/>
  <c r="N499" i="2"/>
  <c r="N420" i="2"/>
  <c r="N202" i="2"/>
  <c r="N633" i="2"/>
  <c r="N69" i="2"/>
  <c r="N15" i="2"/>
  <c r="N712" i="2"/>
  <c r="N709" i="2"/>
  <c r="N393" i="2"/>
  <c r="N93" i="2"/>
  <c r="N654" i="2"/>
  <c r="N465" i="2"/>
  <c r="N477" i="2"/>
  <c r="N174" i="2"/>
  <c r="N315" i="2"/>
  <c r="N517" i="2"/>
  <c r="N235" i="2"/>
  <c r="N501" i="2"/>
  <c r="N457" i="2"/>
  <c r="N591" i="2"/>
  <c r="N327" i="2"/>
  <c r="N317" i="2"/>
  <c r="N308" i="2"/>
  <c r="N233" i="2"/>
  <c r="N207" i="2"/>
  <c r="N216" i="2"/>
  <c r="N238" i="2"/>
  <c r="N704" i="2"/>
  <c r="N471" i="2"/>
  <c r="N522" i="2"/>
  <c r="N416" i="2"/>
  <c r="N520" i="2"/>
  <c r="N220" i="2"/>
  <c r="N311" i="2"/>
  <c r="N322" i="2"/>
  <c r="N502" i="2"/>
  <c r="N280" i="2"/>
  <c r="N356" i="2"/>
  <c r="N334" i="2"/>
  <c r="N445" i="2"/>
  <c r="N593" i="2"/>
  <c r="N403" i="2"/>
  <c r="N539" i="2"/>
  <c r="N394" i="2"/>
  <c r="N226" i="2"/>
  <c r="N81" i="2"/>
  <c r="N171" i="2"/>
  <c r="N230" i="2"/>
  <c r="N199" i="2"/>
  <c r="N142" i="2"/>
  <c r="N37" i="2"/>
  <c r="N210" i="2"/>
  <c r="N137" i="2"/>
  <c r="N528" i="2"/>
  <c r="N168" i="2"/>
  <c r="N374" i="2"/>
  <c r="N231" i="2"/>
  <c r="N39" i="2"/>
  <c r="N141" i="2"/>
  <c r="N330" i="2"/>
  <c r="N372" i="2"/>
  <c r="N462" i="2"/>
  <c r="N533" i="2"/>
  <c r="N411" i="2"/>
  <c r="N113" i="2"/>
  <c r="N344" i="2"/>
  <c r="N175" i="2"/>
  <c r="N337" i="2"/>
  <c r="N619" i="2"/>
  <c r="N29" i="2"/>
  <c r="N487" i="2"/>
  <c r="N673" i="2"/>
  <c r="N173" i="2"/>
  <c r="N404" i="2"/>
  <c r="N305" i="2"/>
  <c r="N388" i="2"/>
  <c r="N621" i="2"/>
  <c r="N41" i="2"/>
  <c r="N119" i="2"/>
  <c r="N297" i="2"/>
  <c r="N45" i="2"/>
  <c r="N22" i="2"/>
  <c r="N385" i="2"/>
  <c r="N424" i="2"/>
  <c r="N47" i="2"/>
  <c r="N377" i="2"/>
  <c r="N292" i="2"/>
  <c r="N111" i="2"/>
  <c r="N488" i="2"/>
  <c r="N348" i="2"/>
  <c r="N79" i="2"/>
  <c r="N244" i="2"/>
  <c r="N251" i="2"/>
  <c r="N734" i="2"/>
  <c r="N321" i="2"/>
  <c r="N723" i="2"/>
  <c r="N325" i="2"/>
  <c r="N711" i="2"/>
  <c r="N239" i="2"/>
  <c r="N129" i="2"/>
  <c r="N224" i="2"/>
  <c r="N12" i="2"/>
  <c r="N391" i="2"/>
  <c r="N145" i="2"/>
  <c r="N250" i="2"/>
  <c r="N324" i="2"/>
  <c r="N620" i="2"/>
  <c r="N642" i="2"/>
  <c r="N425" i="2"/>
  <c r="N672" i="2"/>
  <c r="N519" i="2"/>
  <c r="N414" i="2"/>
  <c r="N358" i="2"/>
  <c r="N561" i="2"/>
  <c r="N253" i="2"/>
  <c r="N417" i="2"/>
  <c r="N482" i="2"/>
  <c r="N28" i="2"/>
  <c r="N206" i="2"/>
  <c r="N466" i="2"/>
  <c r="N133" i="2"/>
  <c r="N398" i="2"/>
  <c r="N438" i="2"/>
  <c r="N529" i="2"/>
  <c r="N733" i="2"/>
  <c r="N149" i="2"/>
  <c r="N460" i="2"/>
  <c r="N671" i="2"/>
  <c r="N397" i="2"/>
  <c r="N276" i="2"/>
  <c r="N212" i="2"/>
  <c r="N215" i="2"/>
  <c r="N497" i="2"/>
  <c r="N24" i="2"/>
  <c r="N290" i="2"/>
  <c r="N478" i="2"/>
  <c r="N607" i="2"/>
  <c r="N485" i="2"/>
  <c r="N124" i="2"/>
  <c r="N281" i="2"/>
  <c r="N74" i="2"/>
  <c r="N637" i="2"/>
  <c r="N72" i="2"/>
  <c r="N500" i="2"/>
  <c r="N543" i="2"/>
  <c r="N537" i="2"/>
  <c r="N530" i="2"/>
  <c r="N413" i="2"/>
  <c r="N208" i="2"/>
  <c r="N640" i="2"/>
  <c r="N269" i="2"/>
  <c r="N429" i="2"/>
  <c r="N75" i="2"/>
  <c r="N626" i="2"/>
  <c r="N691" i="2"/>
  <c r="N609" i="2"/>
  <c r="N675" i="2"/>
  <c r="N586" i="2"/>
  <c r="N16" i="2"/>
  <c r="N408" i="2"/>
  <c r="N54" i="2"/>
  <c r="N351" i="2"/>
  <c r="N186" i="2"/>
  <c r="N196" i="2"/>
  <c r="N44" i="2"/>
  <c r="N680" i="2"/>
  <c r="N43" i="2"/>
  <c r="N382" i="2"/>
  <c r="N412" i="2"/>
  <c r="N437" i="2"/>
  <c r="N284" i="2"/>
  <c r="N666" i="2"/>
  <c r="N524" i="2"/>
  <c r="N653" i="2"/>
  <c r="N594" i="2"/>
  <c r="N405" i="2"/>
  <c r="N285" i="2"/>
  <c r="N694" i="2"/>
  <c r="N369" i="2"/>
  <c r="N459" i="2"/>
  <c r="N48" i="2"/>
  <c r="N219" i="2"/>
  <c r="N217" i="2"/>
  <c r="N288" i="2"/>
  <c r="N275" i="2"/>
  <c r="N474" i="2"/>
  <c r="N685" i="2"/>
  <c r="N59" i="2"/>
  <c r="N303" i="2"/>
  <c r="N156" i="2"/>
  <c r="N5" i="2"/>
  <c r="N419" i="2"/>
  <c r="N289" i="2"/>
  <c r="N652" i="2"/>
  <c r="N183" i="2"/>
  <c r="N107" i="2"/>
  <c r="N516" i="2"/>
  <c r="N540" i="2"/>
  <c r="N386" i="2"/>
  <c r="N635" i="2"/>
  <c r="N347" i="2"/>
  <c r="N180" i="2"/>
  <c r="N84" i="2"/>
  <c r="N319" i="2"/>
  <c r="N484" i="2"/>
  <c r="N401" i="2"/>
  <c r="N423" i="2"/>
  <c r="N100" i="2"/>
  <c r="N254" i="2"/>
  <c r="N665" i="2"/>
  <c r="N469" i="2"/>
  <c r="N333" i="2"/>
  <c r="N140" i="2"/>
  <c r="N514" i="2"/>
  <c r="N40" i="2"/>
  <c r="N87" i="2"/>
  <c r="N440" i="2"/>
  <c r="N646" i="2"/>
  <c r="N36" i="2"/>
  <c r="N60" i="2"/>
  <c r="N33" i="2"/>
  <c r="N266" i="2"/>
  <c r="N392" i="2"/>
  <c r="N331" i="2"/>
  <c r="N365" i="2"/>
  <c r="N125" i="2"/>
  <c r="N349" i="2"/>
  <c r="N104" i="2"/>
  <c r="N158" i="2"/>
  <c r="N679" i="2"/>
  <c r="N395" i="2"/>
  <c r="N542" i="2"/>
  <c r="N508" i="2"/>
  <c r="N588" i="2"/>
  <c r="N702" i="2"/>
  <c r="N66" i="2"/>
  <c r="N95" i="2"/>
  <c r="N352" i="2"/>
  <c r="N510" i="2"/>
  <c r="N454" i="2"/>
  <c r="N277" i="2"/>
  <c r="N717" i="2"/>
  <c r="N364" i="2"/>
  <c r="N354" i="2"/>
  <c r="N38" i="2"/>
  <c r="N507" i="2"/>
  <c r="N443" i="2"/>
  <c r="N373" i="2"/>
  <c r="N23" i="2"/>
  <c r="N489" i="2"/>
  <c r="N166" i="2"/>
  <c r="N715" i="2"/>
  <c r="N409" i="2"/>
  <c r="N126" i="2"/>
  <c r="N494" i="2"/>
  <c r="N116" i="2"/>
  <c r="N536" i="2"/>
  <c r="N52" i="2"/>
  <c r="N612" i="2"/>
  <c r="N57" i="2"/>
  <c r="N430" i="2"/>
  <c r="N378" i="2"/>
  <c r="N176" i="2"/>
  <c r="N577" i="2"/>
  <c r="N153" i="2"/>
  <c r="N187" i="2"/>
  <c r="N197" i="2"/>
  <c r="N127" i="2"/>
  <c r="N669" i="2"/>
  <c r="N89" i="2"/>
  <c r="N56" i="2"/>
  <c r="N242" i="2"/>
  <c r="N624" i="2"/>
  <c r="N323" i="2"/>
  <c r="N495" i="2"/>
  <c r="N152" i="2"/>
  <c r="N7" i="2"/>
  <c r="N496" i="2"/>
  <c r="N380" i="2"/>
  <c r="N249" i="2"/>
  <c r="N729" i="2"/>
  <c r="N655" i="2"/>
  <c r="N71" i="2"/>
  <c r="N25" i="2"/>
  <c r="N480" i="2"/>
  <c r="N222" i="2"/>
  <c r="N287" i="2"/>
  <c r="N439" i="2"/>
  <c r="N3" i="2"/>
  <c r="N86" i="2"/>
  <c r="N366" i="2"/>
  <c r="N291" i="2"/>
  <c r="N573" i="2"/>
  <c r="N90" i="2"/>
  <c r="N112" i="2"/>
  <c r="N431" i="2"/>
  <c r="N114" i="2"/>
  <c r="N157" i="2"/>
  <c r="N341" i="2"/>
  <c r="N296" i="2"/>
  <c r="N193" i="2"/>
  <c r="N636" i="2"/>
  <c r="N410" i="2"/>
  <c r="N567" i="2"/>
  <c r="N123" i="2"/>
  <c r="N261" i="2"/>
  <c r="N115" i="2"/>
  <c r="N98" i="2"/>
  <c r="N120" i="2"/>
  <c r="N616" i="2"/>
  <c r="N198" i="2"/>
  <c r="N30" i="2"/>
  <c r="N2" i="2"/>
  <c r="N332" i="2"/>
  <c r="N310" i="2"/>
  <c r="N101" i="2"/>
  <c r="N525" i="2"/>
  <c r="N270" i="2"/>
  <c r="N458" i="2"/>
  <c r="N61" i="2"/>
  <c r="N550" i="2"/>
  <c r="N146" i="2"/>
  <c r="N552" i="2"/>
  <c r="N421" i="2"/>
  <c r="N108" i="2"/>
  <c r="N678" i="2"/>
  <c r="N483" i="2"/>
  <c r="N160" i="2"/>
  <c r="N227" i="2"/>
  <c r="N299" i="2"/>
  <c r="N390" i="2"/>
  <c r="N521" i="2"/>
  <c r="N62" i="2"/>
  <c r="N613" i="2"/>
  <c r="N31" i="2"/>
  <c r="N6" i="2"/>
  <c r="N88" i="2"/>
  <c r="N426" i="2"/>
  <c r="N165" i="2"/>
  <c r="N647" i="2"/>
  <c r="N130" i="2"/>
  <c r="N34" i="2"/>
  <c r="N512" i="2"/>
  <c r="N91" i="2"/>
  <c r="N590" i="2"/>
  <c r="N205" i="2"/>
  <c r="N683" i="2"/>
  <c r="N389" i="2"/>
  <c r="N698" i="2"/>
  <c r="N728" i="2"/>
  <c r="N191" i="2"/>
  <c r="N131" i="2"/>
  <c r="N73" i="2"/>
  <c r="N481" i="2"/>
  <c r="N46" i="2"/>
  <c r="N316" i="2"/>
  <c r="N167" i="2"/>
  <c r="N258" i="2"/>
  <c r="N568" i="2"/>
  <c r="N99" i="2"/>
  <c r="N67" i="2"/>
  <c r="N58" i="2"/>
  <c r="N375" i="2"/>
  <c r="N581" i="2"/>
  <c r="N179" i="2"/>
  <c r="N657" i="2"/>
  <c r="N8" i="2"/>
  <c r="N456" i="2"/>
  <c r="N479" i="2"/>
  <c r="N236" i="2"/>
  <c r="N535" i="2"/>
  <c r="N27" i="2"/>
  <c r="N148" i="2"/>
  <c r="N452" i="2"/>
  <c r="N14" i="2"/>
  <c r="N4" i="2"/>
  <c r="N575" i="2"/>
  <c r="N151" i="2"/>
  <c r="N320" i="2"/>
  <c r="N558" i="2"/>
  <c r="N172" i="2"/>
  <c r="N376" i="2"/>
  <c r="N237" i="2"/>
  <c r="N688" i="2"/>
  <c r="N139" i="2"/>
  <c r="N20" i="2"/>
  <c r="N493" i="2"/>
  <c r="N682" i="2"/>
  <c r="N476" i="2"/>
  <c r="N428" i="2"/>
  <c r="N661" i="2"/>
  <c r="N304" i="2"/>
  <c r="N159" i="2"/>
  <c r="N32" i="2"/>
  <c r="N585" i="2"/>
  <c r="N357" i="2"/>
  <c r="N641" i="2"/>
  <c r="N306" i="2"/>
  <c r="N273" i="2"/>
  <c r="N453" i="2"/>
  <c r="N118" i="2"/>
  <c r="N448" i="2"/>
  <c r="N221" i="2"/>
  <c r="N17" i="2"/>
  <c r="N565" i="2"/>
  <c r="N615" i="2"/>
  <c r="N189" i="2"/>
  <c r="N184" i="2"/>
  <c r="N623" i="2"/>
  <c r="N326" i="2"/>
  <c r="N402" i="2"/>
  <c r="N92" i="2"/>
  <c r="N232" i="2"/>
  <c r="N105" i="2"/>
  <c r="N177" i="2"/>
  <c r="N630" i="2"/>
  <c r="N731" i="2"/>
  <c r="N260" i="2"/>
  <c r="N556" i="2"/>
  <c r="N161" i="2"/>
  <c r="N527" i="2"/>
  <c r="N256" i="2"/>
  <c r="N449" i="2"/>
  <c r="N9" i="2"/>
  <c r="N136" i="2"/>
  <c r="N309" i="2"/>
  <c r="N117" i="2"/>
  <c r="N490" i="2"/>
  <c r="N509" i="2"/>
  <c r="N10" i="2"/>
  <c r="N432" i="2"/>
  <c r="N64" i="2"/>
  <c r="N700" i="2"/>
  <c r="N664" i="2"/>
  <c r="N85" i="2"/>
  <c r="N190" i="2"/>
  <c r="N627" i="2"/>
  <c r="N65" i="2"/>
  <c r="N350" i="2"/>
  <c r="N582" i="2"/>
  <c r="N262" i="2"/>
  <c r="N629" i="2"/>
  <c r="N13" i="2"/>
  <c r="N11" i="2"/>
  <c r="N185" i="2"/>
  <c r="N383" i="2"/>
  <c r="N396" i="2"/>
  <c r="N18" i="2"/>
  <c r="N97" i="2"/>
  <c r="N549" i="2"/>
  <c r="N203" i="2"/>
  <c r="N551" i="2"/>
  <c r="N446" i="2"/>
  <c r="N26" i="2"/>
  <c r="N441" i="2"/>
  <c r="N211" i="2"/>
  <c r="N293" i="2"/>
  <c r="N370" i="2"/>
  <c r="N667" i="2"/>
  <c r="N651" i="2"/>
  <c r="N294" i="2"/>
  <c r="N132" i="2"/>
  <c r="N77" i="2"/>
  <c r="N301" i="2"/>
  <c r="N21" i="2"/>
  <c r="N721" i="2"/>
  <c r="N243" i="2"/>
  <c r="N400" i="2"/>
  <c r="N307" i="2"/>
  <c r="N638" i="2"/>
  <c r="N726" i="2"/>
  <c r="N338" i="2"/>
  <c r="N625" i="2"/>
  <c r="N234" i="2"/>
  <c r="N670" i="2"/>
  <c r="N606" i="2"/>
  <c r="N554" i="2"/>
  <c r="N532" i="2"/>
  <c r="N611" i="2"/>
  <c r="N435" i="2"/>
  <c r="N518" i="2"/>
  <c r="N557" i="2"/>
  <c r="N259" i="2"/>
  <c r="N574" i="2"/>
  <c r="N511" i="2"/>
  <c r="N109" i="2"/>
  <c r="N340" i="2"/>
  <c r="N272" i="2"/>
  <c r="N247" i="2"/>
  <c r="N618" i="2"/>
  <c r="N225" i="2"/>
  <c r="N436" i="2"/>
  <c r="N710" i="2"/>
  <c r="N245" i="2"/>
  <c r="N719" i="2"/>
  <c r="N713" i="2"/>
  <c r="N648" i="2"/>
  <c r="N80" i="2"/>
  <c r="N42" i="2"/>
  <c r="N55" i="2"/>
  <c r="N367" i="2"/>
  <c r="N169" i="2"/>
  <c r="N450" i="2"/>
  <c r="N342" i="2"/>
  <c r="N580" i="2"/>
  <c r="N110" i="2"/>
  <c r="N569" i="2"/>
  <c r="N154" i="2"/>
  <c r="N51" i="2"/>
  <c r="N336" i="2"/>
  <c r="N94" i="2"/>
  <c r="N604" i="2"/>
  <c r="N255" i="2"/>
  <c r="N318" i="2"/>
  <c r="N463" i="2"/>
  <c r="N371" i="2"/>
  <c r="N384" i="2"/>
  <c r="N513" i="2"/>
  <c r="N19" i="2"/>
  <c r="N278" i="2"/>
  <c r="N503" i="2"/>
  <c r="N35" i="2"/>
  <c r="N681" i="2"/>
  <c r="N531" i="2"/>
  <c r="N50" i="2"/>
  <c r="N252" i="2"/>
  <c r="N418" i="2"/>
  <c r="N368" i="2"/>
  <c r="N181" i="2"/>
  <c r="N602" i="2"/>
  <c r="N547" i="2"/>
  <c r="N78" i="2"/>
  <c r="N223" i="2"/>
  <c r="N576" i="2"/>
  <c r="N359" i="2"/>
  <c r="N714" i="2"/>
  <c r="N473" i="2"/>
  <c r="N716" i="2"/>
  <c r="N83" i="2"/>
  <c r="N135" i="2"/>
  <c r="N271" i="2"/>
  <c r="N427" i="2"/>
  <c r="N461" i="2"/>
  <c r="N578" i="2"/>
  <c r="N345" i="2"/>
  <c r="N608" i="2"/>
  <c r="N49" i="2"/>
  <c r="N343" i="2"/>
  <c r="N562" i="2"/>
  <c r="N722" i="2"/>
  <c r="N76" i="2"/>
  <c r="N663" i="2"/>
  <c r="N515" i="2"/>
  <c r="N434" i="2"/>
  <c r="N214" i="2"/>
  <c r="N735" i="2"/>
  <c r="N610" i="2"/>
  <c r="N170" i="2"/>
  <c r="N144" i="2"/>
  <c r="N302" i="2"/>
  <c r="N138" i="2"/>
  <c r="N662" i="2"/>
  <c r="N257" i="2"/>
  <c r="N587" i="2"/>
  <c r="N106" i="2"/>
  <c r="N596" i="2"/>
  <c r="N498" i="2"/>
  <c r="N339" i="2"/>
  <c r="N102" i="2"/>
  <c r="N538" i="2"/>
  <c r="N548" i="2"/>
  <c r="N658" i="2"/>
  <c r="N677" i="2"/>
  <c r="N600" i="2"/>
  <c r="N246" i="2"/>
  <c r="N282" i="2"/>
  <c r="N279" i="2"/>
  <c r="N545" i="2"/>
  <c r="N70" i="2"/>
  <c r="N628" i="2"/>
  <c r="N475" i="2"/>
  <c r="N571" i="2"/>
  <c r="N442" i="2"/>
  <c r="N68" i="2"/>
  <c r="N467" i="2"/>
  <c r="N491" i="2"/>
  <c r="N150" i="2"/>
  <c r="N486" i="2"/>
  <c r="N601" i="2"/>
  <c r="N162" i="2"/>
  <c r="N121" i="2"/>
  <c r="N263" i="2"/>
  <c r="N422" i="2"/>
  <c r="N63" i="2"/>
  <c r="N188" i="2"/>
  <c r="N659" i="2"/>
  <c r="N286" i="2"/>
  <c r="N218" i="2"/>
  <c r="N703" i="2"/>
  <c r="N541" i="2"/>
  <c r="N693" i="2"/>
  <c r="N346" i="2"/>
  <c r="N643" i="2"/>
  <c r="N82" i="2"/>
  <c r="N406" i="2"/>
  <c r="N265" i="2"/>
  <c r="N617" i="2"/>
  <c r="N599" i="2"/>
  <c r="N689" i="2"/>
  <c r="N708" i="2"/>
  <c r="N201" i="2"/>
  <c r="N143" i="2"/>
  <c r="N718" i="2"/>
  <c r="N241" i="2"/>
  <c r="N674" i="2"/>
  <c r="N592" i="2"/>
  <c r="N274" i="2"/>
  <c r="N229" i="2"/>
  <c r="N645" i="2"/>
  <c r="N407" i="2"/>
  <c r="N598" i="2"/>
  <c r="N355" i="2"/>
  <c r="N595" i="2"/>
  <c r="N155" i="2"/>
  <c r="N379" i="2"/>
  <c r="N546" i="2"/>
  <c r="N614" i="2"/>
  <c r="N563" i="2"/>
  <c r="N335" i="2"/>
  <c r="N399" i="2"/>
  <c r="N737" i="2"/>
  <c r="N730" i="2"/>
  <c r="N572" i="2"/>
  <c r="N564" i="2"/>
  <c r="N248" i="2"/>
  <c r="N505" i="2"/>
  <c r="N195" i="2"/>
  <c r="N96" i="2"/>
  <c r="N147" i="2"/>
  <c r="N328" i="2"/>
  <c r="N182" i="2"/>
  <c r="N240" i="2"/>
  <c r="N213" i="2"/>
  <c r="N523" i="2"/>
  <c r="N264" i="2"/>
  <c r="N560" i="2"/>
  <c r="N268" i="2"/>
  <c r="N313" i="2"/>
  <c r="N504" i="2"/>
  <c r="N415" i="2"/>
  <c r="N134" i="2"/>
  <c r="N559" i="2"/>
  <c r="N724" i="2"/>
  <c r="N387" i="2"/>
  <c r="N656" i="2"/>
  <c r="N697" i="2"/>
  <c r="N706" i="2"/>
  <c r="N194" i="2"/>
  <c r="N314" i="2"/>
  <c r="N553" i="2"/>
  <c r="N295" i="2"/>
  <c r="N470" i="2"/>
  <c r="N178" i="2"/>
  <c r="N381" i="2"/>
  <c r="N705" i="2"/>
  <c r="N579" i="2"/>
  <c r="N534" i="2"/>
  <c r="N444" i="2"/>
  <c r="N164" i="2"/>
  <c r="N526" i="2"/>
  <c r="N584" i="2"/>
  <c r="N451" i="2"/>
  <c r="N329" i="2"/>
  <c r="N163" i="2"/>
  <c r="N622" i="2"/>
  <c r="N668" i="2"/>
  <c r="N267" i="2"/>
  <c r="N506" i="2"/>
  <c r="N361" i="2"/>
  <c r="N363" i="2"/>
  <c r="N634" i="2"/>
  <c r="N687" i="2"/>
  <c r="N736" i="2"/>
  <c r="N283" i="2"/>
  <c r="N649" i="2"/>
  <c r="N684" i="2"/>
  <c r="N492" i="2"/>
  <c r="N692" i="2"/>
  <c r="N650" i="2"/>
  <c r="N455" i="2"/>
  <c r="N676" i="2"/>
  <c r="N695" i="2"/>
  <c r="N589" i="2"/>
  <c r="N544" i="2"/>
  <c r="N727" i="2"/>
  <c r="N605" i="2"/>
  <c r="N468" i="2"/>
  <c r="N699" i="2"/>
  <c r="N725" i="2"/>
  <c r="N696" i="2"/>
  <c r="N639" i="2"/>
  <c r="N686" i="2"/>
  <c r="N701" i="2"/>
  <c r="N720" i="2"/>
  <c r="N690" i="2"/>
  <c r="N631" i="2"/>
  <c r="N707" i="2"/>
  <c r="N732" i="2"/>
  <c r="N738" i="2"/>
  <c r="L632" i="2"/>
  <c r="L447" i="2"/>
  <c r="L472" i="2"/>
  <c r="L122" i="2"/>
  <c r="L204" i="2"/>
  <c r="L362" i="2"/>
  <c r="L300" i="2"/>
  <c r="L298" i="2"/>
  <c r="L597" i="2"/>
  <c r="L566" i="2"/>
  <c r="L209" i="2"/>
  <c r="L312" i="2"/>
  <c r="L128" i="2"/>
  <c r="L660" i="2"/>
  <c r="L53" i="2"/>
  <c r="L228" i="2"/>
  <c r="L464" i="2"/>
  <c r="L603" i="2"/>
  <c r="L583" i="2"/>
  <c r="L360" i="2"/>
  <c r="L433" i="2"/>
  <c r="L200" i="2"/>
  <c r="L353" i="2"/>
  <c r="L192" i="2"/>
  <c r="L570" i="2"/>
  <c r="L555" i="2"/>
  <c r="L644" i="2"/>
  <c r="L103" i="2"/>
  <c r="L499" i="2"/>
  <c r="L420" i="2"/>
  <c r="L202" i="2"/>
  <c r="L633" i="2"/>
  <c r="L69" i="2"/>
  <c r="L15" i="2"/>
  <c r="L712" i="2"/>
  <c r="L709" i="2"/>
  <c r="L393" i="2"/>
  <c r="L93" i="2"/>
  <c r="L654" i="2"/>
  <c r="L465" i="2"/>
  <c r="L477" i="2"/>
  <c r="L174" i="2"/>
  <c r="L315" i="2"/>
  <c r="L517" i="2"/>
  <c r="L235" i="2"/>
  <c r="L501" i="2"/>
  <c r="L457" i="2"/>
  <c r="L591" i="2"/>
  <c r="L327" i="2"/>
  <c r="L317" i="2"/>
  <c r="L308" i="2"/>
  <c r="L233" i="2"/>
  <c r="L207" i="2"/>
  <c r="L216" i="2"/>
  <c r="L238" i="2"/>
  <c r="L704" i="2"/>
  <c r="L471" i="2"/>
  <c r="L522" i="2"/>
  <c r="L416" i="2"/>
  <c r="L520" i="2"/>
  <c r="L220" i="2"/>
  <c r="L311" i="2"/>
  <c r="L322" i="2"/>
  <c r="L502" i="2"/>
  <c r="L280" i="2"/>
  <c r="L356" i="2"/>
  <c r="L334" i="2"/>
  <c r="L445" i="2"/>
  <c r="L593" i="2"/>
  <c r="L403" i="2"/>
  <c r="L539" i="2"/>
  <c r="L394" i="2"/>
  <c r="L226" i="2"/>
  <c r="L81" i="2"/>
  <c r="L171" i="2"/>
  <c r="L230" i="2"/>
  <c r="L199" i="2"/>
  <c r="L142" i="2"/>
  <c r="L37" i="2"/>
  <c r="L210" i="2"/>
  <c r="L137" i="2"/>
  <c r="L528" i="2"/>
  <c r="L168" i="2"/>
  <c r="L374" i="2"/>
  <c r="L231" i="2"/>
  <c r="L39" i="2"/>
  <c r="L141" i="2"/>
  <c r="L330" i="2"/>
  <c r="L372" i="2"/>
  <c r="L462" i="2"/>
  <c r="L533" i="2"/>
  <c r="L411" i="2"/>
  <c r="L113" i="2"/>
  <c r="L344" i="2"/>
  <c r="L175" i="2"/>
  <c r="L337" i="2"/>
  <c r="L619" i="2"/>
  <c r="L29" i="2"/>
  <c r="L487" i="2"/>
  <c r="L673" i="2"/>
  <c r="L173" i="2"/>
  <c r="L404" i="2"/>
  <c r="L305" i="2"/>
  <c r="L388" i="2"/>
  <c r="L621" i="2"/>
  <c r="L41" i="2"/>
  <c r="L119" i="2"/>
  <c r="L297" i="2"/>
  <c r="L45" i="2"/>
  <c r="L22" i="2"/>
  <c r="L385" i="2"/>
  <c r="L424" i="2"/>
  <c r="L47" i="2"/>
  <c r="L377" i="2"/>
  <c r="L292" i="2"/>
  <c r="L111" i="2"/>
  <c r="L488" i="2"/>
  <c r="L348" i="2"/>
  <c r="L79" i="2"/>
  <c r="L244" i="2"/>
  <c r="L251" i="2"/>
  <c r="L734" i="2"/>
  <c r="L321" i="2"/>
  <c r="L723" i="2"/>
  <c r="L325" i="2"/>
  <c r="L711" i="2"/>
  <c r="L239" i="2"/>
  <c r="L129" i="2"/>
  <c r="L224" i="2"/>
  <c r="L12" i="2"/>
  <c r="L391" i="2"/>
  <c r="L145" i="2"/>
  <c r="L250" i="2"/>
  <c r="L324" i="2"/>
  <c r="L620" i="2"/>
  <c r="L642" i="2"/>
  <c r="L425" i="2"/>
  <c r="L672" i="2"/>
  <c r="L519" i="2"/>
  <c r="L414" i="2"/>
  <c r="L358" i="2"/>
  <c r="L561" i="2"/>
  <c r="L253" i="2"/>
  <c r="L417" i="2"/>
  <c r="L482" i="2"/>
  <c r="L28" i="2"/>
  <c r="L206" i="2"/>
  <c r="L466" i="2"/>
  <c r="L133" i="2"/>
  <c r="L398" i="2"/>
  <c r="L438" i="2"/>
  <c r="L529" i="2"/>
  <c r="L733" i="2"/>
  <c r="L149" i="2"/>
  <c r="L460" i="2"/>
  <c r="L671" i="2"/>
  <c r="L397" i="2"/>
  <c r="L276" i="2"/>
  <c r="L212" i="2"/>
  <c r="L215" i="2"/>
  <c r="L497" i="2"/>
  <c r="L24" i="2"/>
  <c r="L290" i="2"/>
  <c r="L478" i="2"/>
  <c r="L607" i="2"/>
  <c r="L485" i="2"/>
  <c r="L124" i="2"/>
  <c r="L281" i="2"/>
  <c r="L74" i="2"/>
  <c r="L637" i="2"/>
  <c r="L72" i="2"/>
  <c r="L500" i="2"/>
  <c r="L543" i="2"/>
  <c r="L537" i="2"/>
  <c r="L530" i="2"/>
  <c r="L413" i="2"/>
  <c r="L208" i="2"/>
  <c r="L640" i="2"/>
  <c r="L269" i="2"/>
  <c r="L429" i="2"/>
  <c r="L75" i="2"/>
  <c r="L626" i="2"/>
  <c r="L691" i="2"/>
  <c r="L609" i="2"/>
  <c r="L675" i="2"/>
  <c r="L586" i="2"/>
  <c r="L16" i="2"/>
  <c r="L408" i="2"/>
  <c r="L54" i="2"/>
  <c r="L351" i="2"/>
  <c r="L186" i="2"/>
  <c r="L196" i="2"/>
  <c r="L44" i="2"/>
  <c r="L680" i="2"/>
  <c r="L43" i="2"/>
  <c r="L382" i="2"/>
  <c r="L412" i="2"/>
  <c r="L437" i="2"/>
  <c r="L284" i="2"/>
  <c r="L666" i="2"/>
  <c r="L524" i="2"/>
  <c r="L653" i="2"/>
  <c r="L594" i="2"/>
  <c r="L405" i="2"/>
  <c r="L285" i="2"/>
  <c r="L694" i="2"/>
  <c r="L369" i="2"/>
  <c r="L459" i="2"/>
  <c r="L48" i="2"/>
  <c r="L219" i="2"/>
  <c r="L217" i="2"/>
  <c r="L288" i="2"/>
  <c r="L275" i="2"/>
  <c r="L474" i="2"/>
  <c r="L685" i="2"/>
  <c r="L59" i="2"/>
  <c r="L303" i="2"/>
  <c r="L156" i="2"/>
  <c r="L5" i="2"/>
  <c r="L419" i="2"/>
  <c r="L289" i="2"/>
  <c r="L652" i="2"/>
  <c r="L183" i="2"/>
  <c r="L107" i="2"/>
  <c r="L516" i="2"/>
  <c r="L540" i="2"/>
  <c r="L386" i="2"/>
  <c r="L635" i="2"/>
  <c r="L347" i="2"/>
  <c r="L180" i="2"/>
  <c r="L84" i="2"/>
  <c r="L319" i="2"/>
  <c r="L484" i="2"/>
  <c r="L401" i="2"/>
  <c r="L423" i="2"/>
  <c r="L100" i="2"/>
  <c r="L254" i="2"/>
  <c r="L665" i="2"/>
  <c r="L469" i="2"/>
  <c r="L333" i="2"/>
  <c r="L140" i="2"/>
  <c r="L514" i="2"/>
  <c r="L40" i="2"/>
  <c r="L87" i="2"/>
  <c r="L440" i="2"/>
  <c r="L646" i="2"/>
  <c r="L36" i="2"/>
  <c r="L60" i="2"/>
  <c r="L33" i="2"/>
  <c r="L266" i="2"/>
  <c r="L392" i="2"/>
  <c r="L331" i="2"/>
  <c r="L365" i="2"/>
  <c r="L125" i="2"/>
  <c r="L349" i="2"/>
  <c r="L104" i="2"/>
  <c r="L158" i="2"/>
  <c r="L679" i="2"/>
  <c r="L395" i="2"/>
  <c r="L542" i="2"/>
  <c r="L508" i="2"/>
  <c r="L588" i="2"/>
  <c r="L702" i="2"/>
  <c r="L66" i="2"/>
  <c r="L95" i="2"/>
  <c r="L352" i="2"/>
  <c r="L510" i="2"/>
  <c r="L454" i="2"/>
  <c r="L277" i="2"/>
  <c r="L717" i="2"/>
  <c r="L364" i="2"/>
  <c r="L354" i="2"/>
  <c r="L38" i="2"/>
  <c r="L507" i="2"/>
  <c r="L443" i="2"/>
  <c r="L373" i="2"/>
  <c r="L23" i="2"/>
  <c r="L489" i="2"/>
  <c r="L166" i="2"/>
  <c r="L715" i="2"/>
  <c r="L409" i="2"/>
  <c r="L126" i="2"/>
  <c r="L494" i="2"/>
  <c r="L116" i="2"/>
  <c r="L536" i="2"/>
  <c r="L52" i="2"/>
  <c r="L612" i="2"/>
  <c r="L57" i="2"/>
  <c r="L430" i="2"/>
  <c r="L378" i="2"/>
  <c r="L176" i="2"/>
  <c r="L577" i="2"/>
  <c r="L153" i="2"/>
  <c r="L187" i="2"/>
  <c r="L197" i="2"/>
  <c r="L127" i="2"/>
  <c r="L669" i="2"/>
  <c r="L89" i="2"/>
  <c r="L56" i="2"/>
  <c r="L242" i="2"/>
  <c r="L624" i="2"/>
  <c r="L323" i="2"/>
  <c r="L495" i="2"/>
  <c r="L152" i="2"/>
  <c r="L7" i="2"/>
  <c r="L496" i="2"/>
  <c r="L380" i="2"/>
  <c r="L249" i="2"/>
  <c r="L729" i="2"/>
  <c r="L655" i="2"/>
  <c r="L71" i="2"/>
  <c r="L25" i="2"/>
  <c r="L480" i="2"/>
  <c r="L222" i="2"/>
  <c r="L287" i="2"/>
  <c r="L439" i="2"/>
  <c r="L3" i="2"/>
  <c r="L86" i="2"/>
  <c r="L366" i="2"/>
  <c r="L291" i="2"/>
  <c r="L573" i="2"/>
  <c r="L90" i="2"/>
  <c r="L112" i="2"/>
  <c r="L431" i="2"/>
  <c r="L114" i="2"/>
  <c r="L157" i="2"/>
  <c r="L341" i="2"/>
  <c r="L296" i="2"/>
  <c r="L193" i="2"/>
  <c r="L636" i="2"/>
  <c r="L410" i="2"/>
  <c r="L567" i="2"/>
  <c r="L123" i="2"/>
  <c r="L261" i="2"/>
  <c r="L115" i="2"/>
  <c r="L98" i="2"/>
  <c r="L120" i="2"/>
  <c r="L616" i="2"/>
  <c r="L198" i="2"/>
  <c r="L30" i="2"/>
  <c r="L2" i="2"/>
  <c r="L332" i="2"/>
  <c r="L310" i="2"/>
  <c r="L101" i="2"/>
  <c r="L525" i="2"/>
  <c r="L270" i="2"/>
  <c r="L458" i="2"/>
  <c r="L61" i="2"/>
  <c r="L550" i="2"/>
  <c r="L146" i="2"/>
  <c r="L552" i="2"/>
  <c r="L421" i="2"/>
  <c r="L108" i="2"/>
  <c r="L678" i="2"/>
  <c r="L483" i="2"/>
  <c r="L160" i="2"/>
  <c r="L227" i="2"/>
  <c r="L299" i="2"/>
  <c r="L390" i="2"/>
  <c r="L521" i="2"/>
  <c r="L62" i="2"/>
  <c r="L613" i="2"/>
  <c r="L31" i="2"/>
  <c r="L6" i="2"/>
  <c r="L88" i="2"/>
  <c r="L426" i="2"/>
  <c r="L165" i="2"/>
  <c r="L647" i="2"/>
  <c r="L130" i="2"/>
  <c r="L34" i="2"/>
  <c r="L512" i="2"/>
  <c r="L91" i="2"/>
  <c r="L590" i="2"/>
  <c r="L205" i="2"/>
  <c r="L683" i="2"/>
  <c r="L389" i="2"/>
  <c r="L698" i="2"/>
  <c r="L728" i="2"/>
  <c r="L191" i="2"/>
  <c r="L131" i="2"/>
  <c r="L73" i="2"/>
  <c r="L481" i="2"/>
  <c r="L46" i="2"/>
  <c r="L316" i="2"/>
  <c r="L167" i="2"/>
  <c r="L258" i="2"/>
  <c r="L568" i="2"/>
  <c r="L99" i="2"/>
  <c r="L67" i="2"/>
  <c r="L58" i="2"/>
  <c r="L375" i="2"/>
  <c r="L581" i="2"/>
  <c r="L179" i="2"/>
  <c r="L657" i="2"/>
  <c r="L8" i="2"/>
  <c r="L456" i="2"/>
  <c r="L479" i="2"/>
  <c r="L236" i="2"/>
  <c r="L535" i="2"/>
  <c r="L27" i="2"/>
  <c r="L148" i="2"/>
  <c r="L452" i="2"/>
  <c r="L14" i="2"/>
  <c r="L4" i="2"/>
  <c r="L575" i="2"/>
  <c r="L151" i="2"/>
  <c r="L320" i="2"/>
  <c r="L558" i="2"/>
  <c r="L172" i="2"/>
  <c r="L376" i="2"/>
  <c r="L237" i="2"/>
  <c r="L688" i="2"/>
  <c r="L139" i="2"/>
  <c r="L20" i="2"/>
  <c r="L493" i="2"/>
  <c r="L682" i="2"/>
  <c r="L476" i="2"/>
  <c r="L428" i="2"/>
  <c r="L661" i="2"/>
  <c r="L304" i="2"/>
  <c r="L159" i="2"/>
  <c r="L32" i="2"/>
  <c r="L585" i="2"/>
  <c r="L357" i="2"/>
  <c r="L641" i="2"/>
  <c r="L306" i="2"/>
  <c r="L273" i="2"/>
  <c r="L453" i="2"/>
  <c r="L118" i="2"/>
  <c r="L448" i="2"/>
  <c r="L221" i="2"/>
  <c r="L17" i="2"/>
  <c r="L565" i="2"/>
  <c r="L615" i="2"/>
  <c r="L189" i="2"/>
  <c r="L184" i="2"/>
  <c r="L623" i="2"/>
  <c r="L326" i="2"/>
  <c r="L402" i="2"/>
  <c r="L92" i="2"/>
  <c r="L232" i="2"/>
  <c r="L105" i="2"/>
  <c r="L177" i="2"/>
  <c r="L630" i="2"/>
  <c r="L731" i="2"/>
  <c r="L260" i="2"/>
  <c r="L556" i="2"/>
  <c r="L161" i="2"/>
  <c r="L527" i="2"/>
  <c r="L256" i="2"/>
  <c r="L449" i="2"/>
  <c r="L9" i="2"/>
  <c r="L136" i="2"/>
  <c r="L309" i="2"/>
  <c r="L117" i="2"/>
  <c r="L490" i="2"/>
  <c r="L509" i="2"/>
  <c r="L10" i="2"/>
  <c r="L432" i="2"/>
  <c r="L64" i="2"/>
  <c r="L700" i="2"/>
  <c r="L664" i="2"/>
  <c r="L85" i="2"/>
  <c r="L190" i="2"/>
  <c r="L627" i="2"/>
  <c r="L65" i="2"/>
  <c r="L350" i="2"/>
  <c r="L582" i="2"/>
  <c r="L262" i="2"/>
  <c r="L629" i="2"/>
  <c r="L13" i="2"/>
  <c r="L11" i="2"/>
  <c r="L185" i="2"/>
  <c r="L383" i="2"/>
  <c r="L396" i="2"/>
  <c r="L18" i="2"/>
  <c r="L97" i="2"/>
  <c r="L549" i="2"/>
  <c r="L203" i="2"/>
  <c r="L551" i="2"/>
  <c r="L446" i="2"/>
  <c r="L26" i="2"/>
  <c r="L441" i="2"/>
  <c r="L211" i="2"/>
  <c r="L293" i="2"/>
  <c r="L370" i="2"/>
  <c r="L667" i="2"/>
  <c r="L651" i="2"/>
  <c r="L294" i="2"/>
  <c r="L132" i="2"/>
  <c r="L77" i="2"/>
  <c r="L301" i="2"/>
  <c r="L21" i="2"/>
  <c r="L721" i="2"/>
  <c r="L243" i="2"/>
  <c r="L400" i="2"/>
  <c r="L307" i="2"/>
  <c r="L638" i="2"/>
  <c r="L726" i="2"/>
  <c r="L338" i="2"/>
  <c r="L625" i="2"/>
  <c r="L234" i="2"/>
  <c r="L670" i="2"/>
  <c r="L606" i="2"/>
  <c r="L554" i="2"/>
  <c r="L532" i="2"/>
  <c r="L611" i="2"/>
  <c r="L435" i="2"/>
  <c r="L518" i="2"/>
  <c r="L557" i="2"/>
  <c r="L259" i="2"/>
  <c r="L574" i="2"/>
  <c r="L511" i="2"/>
  <c r="L109" i="2"/>
  <c r="L340" i="2"/>
  <c r="L272" i="2"/>
  <c r="L247" i="2"/>
  <c r="L618" i="2"/>
  <c r="L225" i="2"/>
  <c r="L436" i="2"/>
  <c r="L710" i="2"/>
  <c r="L245" i="2"/>
  <c r="L719" i="2"/>
  <c r="L713" i="2"/>
  <c r="L648" i="2"/>
  <c r="L80" i="2"/>
  <c r="L42" i="2"/>
  <c r="L55" i="2"/>
  <c r="L367" i="2"/>
  <c r="L169" i="2"/>
  <c r="L450" i="2"/>
  <c r="L342" i="2"/>
  <c r="L580" i="2"/>
  <c r="L110" i="2"/>
  <c r="L569" i="2"/>
  <c r="L154" i="2"/>
  <c r="L51" i="2"/>
  <c r="L336" i="2"/>
  <c r="L94" i="2"/>
  <c r="L604" i="2"/>
  <c r="L255" i="2"/>
  <c r="L318" i="2"/>
  <c r="L463" i="2"/>
  <c r="L371" i="2"/>
  <c r="L384" i="2"/>
  <c r="L513" i="2"/>
  <c r="L19" i="2"/>
  <c r="L278" i="2"/>
  <c r="L503" i="2"/>
  <c r="L35" i="2"/>
  <c r="L681" i="2"/>
  <c r="L531" i="2"/>
  <c r="L50" i="2"/>
  <c r="L252" i="2"/>
  <c r="L418" i="2"/>
  <c r="L368" i="2"/>
  <c r="L181" i="2"/>
  <c r="L602" i="2"/>
  <c r="L547" i="2"/>
  <c r="L78" i="2"/>
  <c r="L223" i="2"/>
  <c r="L576" i="2"/>
  <c r="L359" i="2"/>
  <c r="L714" i="2"/>
  <c r="L473" i="2"/>
  <c r="L716" i="2"/>
  <c r="L83" i="2"/>
  <c r="L135" i="2"/>
  <c r="L271" i="2"/>
  <c r="L427" i="2"/>
  <c r="L461" i="2"/>
  <c r="L578" i="2"/>
  <c r="L345" i="2"/>
  <c r="L608" i="2"/>
  <c r="L49" i="2"/>
  <c r="L343" i="2"/>
  <c r="L562" i="2"/>
  <c r="L722" i="2"/>
  <c r="L76" i="2"/>
  <c r="L663" i="2"/>
  <c r="L515" i="2"/>
  <c r="L434" i="2"/>
  <c r="L214" i="2"/>
  <c r="L735" i="2"/>
  <c r="L610" i="2"/>
  <c r="L170" i="2"/>
  <c r="L144" i="2"/>
  <c r="L302" i="2"/>
  <c r="L138" i="2"/>
  <c r="L662" i="2"/>
  <c r="L257" i="2"/>
  <c r="L587" i="2"/>
  <c r="L106" i="2"/>
  <c r="L596" i="2"/>
  <c r="L498" i="2"/>
  <c r="L339" i="2"/>
  <c r="L102" i="2"/>
  <c r="L538" i="2"/>
  <c r="L548" i="2"/>
  <c r="L658" i="2"/>
  <c r="L677" i="2"/>
  <c r="L600" i="2"/>
  <c r="L246" i="2"/>
  <c r="L282" i="2"/>
  <c r="L279" i="2"/>
  <c r="L545" i="2"/>
  <c r="L70" i="2"/>
  <c r="L628" i="2"/>
  <c r="L475" i="2"/>
  <c r="L571" i="2"/>
  <c r="L442" i="2"/>
  <c r="L68" i="2"/>
  <c r="L467" i="2"/>
  <c r="L491" i="2"/>
  <c r="L150" i="2"/>
  <c r="L486" i="2"/>
  <c r="L601" i="2"/>
  <c r="L162" i="2"/>
  <c r="L121" i="2"/>
  <c r="L263" i="2"/>
  <c r="L422" i="2"/>
  <c r="L63" i="2"/>
  <c r="L188" i="2"/>
  <c r="L659" i="2"/>
  <c r="L286" i="2"/>
  <c r="L218" i="2"/>
  <c r="L703" i="2"/>
  <c r="L541" i="2"/>
  <c r="L693" i="2"/>
  <c r="L346" i="2"/>
  <c r="L643" i="2"/>
  <c r="L82" i="2"/>
  <c r="L406" i="2"/>
  <c r="L265" i="2"/>
  <c r="L617" i="2"/>
  <c r="L599" i="2"/>
  <c r="L689" i="2"/>
  <c r="L708" i="2"/>
  <c r="L201" i="2"/>
  <c r="L143" i="2"/>
  <c r="L718" i="2"/>
  <c r="L241" i="2"/>
  <c r="L674" i="2"/>
  <c r="L592" i="2"/>
  <c r="L274" i="2"/>
  <c r="L229" i="2"/>
  <c r="L645" i="2"/>
  <c r="L407" i="2"/>
  <c r="L598" i="2"/>
  <c r="L355" i="2"/>
  <c r="L595" i="2"/>
  <c r="L155" i="2"/>
  <c r="L379" i="2"/>
  <c r="L546" i="2"/>
  <c r="L614" i="2"/>
  <c r="L563" i="2"/>
  <c r="L335" i="2"/>
  <c r="L399" i="2"/>
  <c r="L737" i="2"/>
  <c r="L730" i="2"/>
  <c r="L572" i="2"/>
  <c r="L564" i="2"/>
  <c r="L248" i="2"/>
  <c r="L505" i="2"/>
  <c r="L195" i="2"/>
  <c r="L96" i="2"/>
  <c r="L147" i="2"/>
  <c r="L328" i="2"/>
  <c r="L182" i="2"/>
  <c r="L240" i="2"/>
  <c r="L213" i="2"/>
  <c r="L523" i="2"/>
  <c r="L264" i="2"/>
  <c r="L560" i="2"/>
  <c r="L268" i="2"/>
  <c r="L313" i="2"/>
  <c r="L504" i="2"/>
  <c r="L415" i="2"/>
  <c r="L134" i="2"/>
  <c r="L559" i="2"/>
  <c r="L724" i="2"/>
  <c r="L387" i="2"/>
  <c r="L656" i="2"/>
  <c r="L697" i="2"/>
  <c r="L706" i="2"/>
  <c r="L194" i="2"/>
  <c r="L314" i="2"/>
  <c r="L553" i="2"/>
  <c r="L295" i="2"/>
  <c r="L470" i="2"/>
  <c r="L178" i="2"/>
  <c r="L381" i="2"/>
  <c r="L705" i="2"/>
  <c r="L579" i="2"/>
  <c r="L534" i="2"/>
  <c r="L444" i="2"/>
  <c r="L164" i="2"/>
  <c r="L526" i="2"/>
  <c r="L584" i="2"/>
  <c r="L451" i="2"/>
  <c r="L329" i="2"/>
  <c r="L163" i="2"/>
  <c r="L622" i="2"/>
  <c r="L668" i="2"/>
  <c r="L267" i="2"/>
  <c r="L506" i="2"/>
  <c r="L361" i="2"/>
  <c r="L363" i="2"/>
  <c r="L634" i="2"/>
  <c r="L687" i="2"/>
  <c r="L736" i="2"/>
  <c r="L283" i="2"/>
  <c r="L649" i="2"/>
  <c r="L684" i="2"/>
  <c r="L492" i="2"/>
  <c r="L692" i="2"/>
  <c r="L650" i="2"/>
  <c r="L455" i="2"/>
  <c r="L676" i="2"/>
  <c r="L695" i="2"/>
  <c r="L589" i="2"/>
  <c r="L544" i="2"/>
  <c r="L727" i="2"/>
  <c r="L605" i="2"/>
  <c r="L468" i="2"/>
  <c r="L699" i="2"/>
  <c r="L725" i="2"/>
  <c r="L696" i="2"/>
  <c r="L639" i="2"/>
  <c r="L686" i="2"/>
  <c r="L701" i="2"/>
  <c r="L720" i="2"/>
  <c r="L690" i="2"/>
  <c r="L631" i="2"/>
  <c r="L707" i="2"/>
  <c r="L732" i="2"/>
  <c r="L738" i="2"/>
  <c r="J632" i="2"/>
  <c r="J447" i="2"/>
  <c r="J472" i="2"/>
  <c r="J122" i="2"/>
  <c r="J204" i="2"/>
  <c r="J362" i="2"/>
  <c r="J300" i="2"/>
  <c r="J298" i="2"/>
  <c r="J597" i="2"/>
  <c r="J566" i="2"/>
  <c r="J209" i="2"/>
  <c r="J312" i="2"/>
  <c r="J128" i="2"/>
  <c r="J660" i="2"/>
  <c r="J53" i="2"/>
  <c r="J228" i="2"/>
  <c r="J464" i="2"/>
  <c r="J603" i="2"/>
  <c r="J583" i="2"/>
  <c r="J360" i="2"/>
  <c r="J433" i="2"/>
  <c r="J200" i="2"/>
  <c r="J353" i="2"/>
  <c r="J192" i="2"/>
  <c r="J570" i="2"/>
  <c r="J555" i="2"/>
  <c r="J644" i="2"/>
  <c r="J103" i="2"/>
  <c r="J499" i="2"/>
  <c r="J420" i="2"/>
  <c r="J202" i="2"/>
  <c r="J633" i="2"/>
  <c r="J69" i="2"/>
  <c r="J15" i="2"/>
  <c r="J712" i="2"/>
  <c r="J709" i="2"/>
  <c r="J393" i="2"/>
  <c r="J93" i="2"/>
  <c r="J654" i="2"/>
  <c r="J465" i="2"/>
  <c r="J477" i="2"/>
  <c r="J174" i="2"/>
  <c r="J315" i="2"/>
  <c r="J517" i="2"/>
  <c r="J235" i="2"/>
  <c r="J501" i="2"/>
  <c r="J457" i="2"/>
  <c r="J591" i="2"/>
  <c r="J327" i="2"/>
  <c r="J317" i="2"/>
  <c r="J308" i="2"/>
  <c r="J233" i="2"/>
  <c r="J207" i="2"/>
  <c r="J216" i="2"/>
  <c r="J238" i="2"/>
  <c r="J704" i="2"/>
  <c r="J471" i="2"/>
  <c r="J522" i="2"/>
  <c r="J416" i="2"/>
  <c r="J520" i="2"/>
  <c r="J220" i="2"/>
  <c r="J311" i="2"/>
  <c r="J322" i="2"/>
  <c r="J502" i="2"/>
  <c r="J280" i="2"/>
  <c r="J356" i="2"/>
  <c r="J334" i="2"/>
  <c r="J445" i="2"/>
  <c r="J593" i="2"/>
  <c r="J403" i="2"/>
  <c r="J539" i="2"/>
  <c r="J394" i="2"/>
  <c r="J226" i="2"/>
  <c r="J81" i="2"/>
  <c r="J171" i="2"/>
  <c r="J230" i="2"/>
  <c r="J199" i="2"/>
  <c r="J142" i="2"/>
  <c r="J37" i="2"/>
  <c r="J210" i="2"/>
  <c r="J137" i="2"/>
  <c r="J528" i="2"/>
  <c r="J168" i="2"/>
  <c r="J374" i="2"/>
  <c r="J231" i="2"/>
  <c r="J39" i="2"/>
  <c r="J141" i="2"/>
  <c r="J330" i="2"/>
  <c r="J372" i="2"/>
  <c r="J462" i="2"/>
  <c r="J533" i="2"/>
  <c r="J411" i="2"/>
  <c r="J113" i="2"/>
  <c r="J344" i="2"/>
  <c r="J175" i="2"/>
  <c r="J337" i="2"/>
  <c r="J619" i="2"/>
  <c r="J29" i="2"/>
  <c r="J487" i="2"/>
  <c r="J673" i="2"/>
  <c r="J173" i="2"/>
  <c r="J404" i="2"/>
  <c r="J305" i="2"/>
  <c r="J388" i="2"/>
  <c r="J621" i="2"/>
  <c r="J41" i="2"/>
  <c r="J119" i="2"/>
  <c r="J297" i="2"/>
  <c r="J45" i="2"/>
  <c r="J22" i="2"/>
  <c r="J385" i="2"/>
  <c r="J424" i="2"/>
  <c r="J47" i="2"/>
  <c r="J377" i="2"/>
  <c r="J292" i="2"/>
  <c r="J111" i="2"/>
  <c r="J488" i="2"/>
  <c r="J348" i="2"/>
  <c r="J79" i="2"/>
  <c r="J244" i="2"/>
  <c r="J251" i="2"/>
  <c r="J734" i="2"/>
  <c r="J321" i="2"/>
  <c r="J723" i="2"/>
  <c r="J325" i="2"/>
  <c r="J711" i="2"/>
  <c r="J239" i="2"/>
  <c r="J129" i="2"/>
  <c r="J224" i="2"/>
  <c r="J12" i="2"/>
  <c r="J391" i="2"/>
  <c r="J145" i="2"/>
  <c r="J250" i="2"/>
  <c r="J324" i="2"/>
  <c r="J620" i="2"/>
  <c r="J642" i="2"/>
  <c r="J425" i="2"/>
  <c r="J672" i="2"/>
  <c r="J519" i="2"/>
  <c r="J414" i="2"/>
  <c r="J358" i="2"/>
  <c r="J561" i="2"/>
  <c r="J253" i="2"/>
  <c r="J417" i="2"/>
  <c r="J482" i="2"/>
  <c r="J28" i="2"/>
  <c r="J206" i="2"/>
  <c r="J466" i="2"/>
  <c r="J133" i="2"/>
  <c r="J398" i="2"/>
  <c r="J438" i="2"/>
  <c r="J529" i="2"/>
  <c r="J733" i="2"/>
  <c r="J149" i="2"/>
  <c r="J460" i="2"/>
  <c r="J671" i="2"/>
  <c r="J397" i="2"/>
  <c r="J276" i="2"/>
  <c r="J212" i="2"/>
  <c r="J215" i="2"/>
  <c r="J497" i="2"/>
  <c r="J24" i="2"/>
  <c r="J290" i="2"/>
  <c r="J478" i="2"/>
  <c r="J607" i="2"/>
  <c r="J485" i="2"/>
  <c r="J124" i="2"/>
  <c r="J281" i="2"/>
  <c r="J74" i="2"/>
  <c r="J637" i="2"/>
  <c r="J72" i="2"/>
  <c r="J500" i="2"/>
  <c r="J543" i="2"/>
  <c r="J537" i="2"/>
  <c r="J530" i="2"/>
  <c r="J413" i="2"/>
  <c r="J208" i="2"/>
  <c r="J640" i="2"/>
  <c r="J269" i="2"/>
  <c r="J429" i="2"/>
  <c r="J75" i="2"/>
  <c r="J626" i="2"/>
  <c r="J691" i="2"/>
  <c r="J609" i="2"/>
  <c r="J675" i="2"/>
  <c r="J586" i="2"/>
  <c r="J16" i="2"/>
  <c r="J408" i="2"/>
  <c r="J54" i="2"/>
  <c r="J351" i="2"/>
  <c r="J186" i="2"/>
  <c r="J196" i="2"/>
  <c r="J44" i="2"/>
  <c r="J680" i="2"/>
  <c r="J43" i="2"/>
  <c r="J382" i="2"/>
  <c r="J412" i="2"/>
  <c r="J437" i="2"/>
  <c r="J284" i="2"/>
  <c r="J666" i="2"/>
  <c r="J524" i="2"/>
  <c r="J653" i="2"/>
  <c r="J594" i="2"/>
  <c r="J405" i="2"/>
  <c r="J285" i="2"/>
  <c r="J694" i="2"/>
  <c r="J369" i="2"/>
  <c r="J459" i="2"/>
  <c r="J48" i="2"/>
  <c r="J219" i="2"/>
  <c r="J217" i="2"/>
  <c r="J288" i="2"/>
  <c r="J275" i="2"/>
  <c r="J474" i="2"/>
  <c r="J685" i="2"/>
  <c r="J59" i="2"/>
  <c r="J303" i="2"/>
  <c r="J156" i="2"/>
  <c r="J5" i="2"/>
  <c r="J419" i="2"/>
  <c r="J289" i="2"/>
  <c r="J652" i="2"/>
  <c r="J183" i="2"/>
  <c r="J107" i="2"/>
  <c r="J516" i="2"/>
  <c r="J540" i="2"/>
  <c r="J386" i="2"/>
  <c r="J635" i="2"/>
  <c r="J347" i="2"/>
  <c r="J180" i="2"/>
  <c r="J84" i="2"/>
  <c r="J319" i="2"/>
  <c r="J484" i="2"/>
  <c r="J401" i="2"/>
  <c r="J423" i="2"/>
  <c r="J100" i="2"/>
  <c r="J254" i="2"/>
  <c r="J665" i="2"/>
  <c r="J469" i="2"/>
  <c r="J333" i="2"/>
  <c r="J140" i="2"/>
  <c r="J514" i="2"/>
  <c r="J40" i="2"/>
  <c r="J87" i="2"/>
  <c r="J440" i="2"/>
  <c r="J646" i="2"/>
  <c r="J36" i="2"/>
  <c r="J60" i="2"/>
  <c r="J33" i="2"/>
  <c r="J266" i="2"/>
  <c r="J392" i="2"/>
  <c r="J331" i="2"/>
  <c r="J365" i="2"/>
  <c r="J125" i="2"/>
  <c r="J349" i="2"/>
  <c r="J104" i="2"/>
  <c r="J158" i="2"/>
  <c r="J679" i="2"/>
  <c r="J395" i="2"/>
  <c r="J542" i="2"/>
  <c r="J508" i="2"/>
  <c r="J588" i="2"/>
  <c r="J702" i="2"/>
  <c r="J66" i="2"/>
  <c r="J95" i="2"/>
  <c r="J352" i="2"/>
  <c r="J510" i="2"/>
  <c r="J454" i="2"/>
  <c r="J277" i="2"/>
  <c r="J717" i="2"/>
  <c r="J364" i="2"/>
  <c r="J354" i="2"/>
  <c r="J38" i="2"/>
  <c r="J507" i="2"/>
  <c r="J443" i="2"/>
  <c r="J373" i="2"/>
  <c r="J23" i="2"/>
  <c r="J489" i="2"/>
  <c r="J166" i="2"/>
  <c r="J715" i="2"/>
  <c r="J409" i="2"/>
  <c r="J126" i="2"/>
  <c r="J494" i="2"/>
  <c r="J116" i="2"/>
  <c r="J536" i="2"/>
  <c r="J52" i="2"/>
  <c r="J612" i="2"/>
  <c r="J57" i="2"/>
  <c r="J430" i="2"/>
  <c r="J378" i="2"/>
  <c r="J176" i="2"/>
  <c r="J577" i="2"/>
  <c r="J153" i="2"/>
  <c r="J187" i="2"/>
  <c r="J197" i="2"/>
  <c r="J127" i="2"/>
  <c r="J669" i="2"/>
  <c r="J89" i="2"/>
  <c r="J56" i="2"/>
  <c r="J242" i="2"/>
  <c r="J624" i="2"/>
  <c r="J323" i="2"/>
  <c r="J495" i="2"/>
  <c r="J152" i="2"/>
  <c r="J7" i="2"/>
  <c r="J496" i="2"/>
  <c r="J380" i="2"/>
  <c r="J249" i="2"/>
  <c r="J729" i="2"/>
  <c r="J655" i="2"/>
  <c r="J71" i="2"/>
  <c r="J25" i="2"/>
  <c r="J480" i="2"/>
  <c r="J222" i="2"/>
  <c r="J287" i="2"/>
  <c r="J439" i="2"/>
  <c r="J3" i="2"/>
  <c r="J86" i="2"/>
  <c r="J366" i="2"/>
  <c r="J291" i="2"/>
  <c r="J573" i="2"/>
  <c r="J90" i="2"/>
  <c r="J112" i="2"/>
  <c r="J431" i="2"/>
  <c r="J114" i="2"/>
  <c r="J157" i="2"/>
  <c r="J341" i="2"/>
  <c r="J296" i="2"/>
  <c r="J193" i="2"/>
  <c r="J636" i="2"/>
  <c r="J410" i="2"/>
  <c r="J567" i="2"/>
  <c r="J123" i="2"/>
  <c r="J261" i="2"/>
  <c r="J115" i="2"/>
  <c r="J98" i="2"/>
  <c r="J120" i="2"/>
  <c r="J616" i="2"/>
  <c r="J198" i="2"/>
  <c r="J30" i="2"/>
  <c r="J2" i="2"/>
  <c r="J332" i="2"/>
  <c r="J310" i="2"/>
  <c r="J101" i="2"/>
  <c r="J525" i="2"/>
  <c r="J270" i="2"/>
  <c r="J458" i="2"/>
  <c r="J61" i="2"/>
  <c r="J550" i="2"/>
  <c r="J146" i="2"/>
  <c r="J552" i="2"/>
  <c r="J421" i="2"/>
  <c r="J108" i="2"/>
  <c r="J678" i="2"/>
  <c r="J483" i="2"/>
  <c r="J160" i="2"/>
  <c r="J227" i="2"/>
  <c r="J299" i="2"/>
  <c r="J390" i="2"/>
  <c r="J521" i="2"/>
  <c r="J62" i="2"/>
  <c r="J613" i="2"/>
  <c r="J31" i="2"/>
  <c r="J6" i="2"/>
  <c r="J88" i="2"/>
  <c r="J426" i="2"/>
  <c r="J165" i="2"/>
  <c r="J647" i="2"/>
  <c r="J130" i="2"/>
  <c r="J34" i="2"/>
  <c r="J512" i="2"/>
  <c r="J91" i="2"/>
  <c r="J590" i="2"/>
  <c r="J205" i="2"/>
  <c r="J683" i="2"/>
  <c r="J389" i="2"/>
  <c r="J698" i="2"/>
  <c r="J728" i="2"/>
  <c r="J191" i="2"/>
  <c r="J131" i="2"/>
  <c r="J73" i="2"/>
  <c r="J481" i="2"/>
  <c r="J46" i="2"/>
  <c r="J316" i="2"/>
  <c r="J167" i="2"/>
  <c r="J258" i="2"/>
  <c r="J568" i="2"/>
  <c r="J99" i="2"/>
  <c r="J67" i="2"/>
  <c r="J58" i="2"/>
  <c r="J375" i="2"/>
  <c r="J581" i="2"/>
  <c r="J179" i="2"/>
  <c r="J657" i="2"/>
  <c r="J8" i="2"/>
  <c r="J456" i="2"/>
  <c r="J479" i="2"/>
  <c r="J236" i="2"/>
  <c r="J535" i="2"/>
  <c r="J27" i="2"/>
  <c r="J148" i="2"/>
  <c r="J452" i="2"/>
  <c r="J14" i="2"/>
  <c r="J4" i="2"/>
  <c r="J575" i="2"/>
  <c r="J151" i="2"/>
  <c r="J320" i="2"/>
  <c r="J558" i="2"/>
  <c r="J172" i="2"/>
  <c r="J376" i="2"/>
  <c r="J237" i="2"/>
  <c r="J688" i="2"/>
  <c r="J139" i="2"/>
  <c r="J20" i="2"/>
  <c r="J493" i="2"/>
  <c r="J682" i="2"/>
  <c r="J476" i="2"/>
  <c r="J428" i="2"/>
  <c r="J661" i="2"/>
  <c r="J304" i="2"/>
  <c r="J159" i="2"/>
  <c r="J32" i="2"/>
  <c r="J585" i="2"/>
  <c r="J357" i="2"/>
  <c r="J641" i="2"/>
  <c r="J306" i="2"/>
  <c r="J273" i="2"/>
  <c r="J453" i="2"/>
  <c r="J118" i="2"/>
  <c r="J448" i="2"/>
  <c r="J221" i="2"/>
  <c r="J17" i="2"/>
  <c r="J565" i="2"/>
  <c r="J615" i="2"/>
  <c r="J189" i="2"/>
  <c r="J184" i="2"/>
  <c r="J623" i="2"/>
  <c r="J326" i="2"/>
  <c r="J402" i="2"/>
  <c r="J92" i="2"/>
  <c r="J232" i="2"/>
  <c r="J105" i="2"/>
  <c r="J177" i="2"/>
  <c r="J630" i="2"/>
  <c r="J731" i="2"/>
  <c r="J260" i="2"/>
  <c r="J556" i="2"/>
  <c r="J161" i="2"/>
  <c r="J527" i="2"/>
  <c r="J256" i="2"/>
  <c r="J449" i="2"/>
  <c r="J9" i="2"/>
  <c r="J136" i="2"/>
  <c r="J309" i="2"/>
  <c r="J117" i="2"/>
  <c r="J490" i="2"/>
  <c r="J509" i="2"/>
  <c r="J10" i="2"/>
  <c r="J432" i="2"/>
  <c r="J64" i="2"/>
  <c r="J700" i="2"/>
  <c r="J664" i="2"/>
  <c r="J85" i="2"/>
  <c r="J190" i="2"/>
  <c r="J627" i="2"/>
  <c r="J65" i="2"/>
  <c r="J350" i="2"/>
  <c r="J582" i="2"/>
  <c r="J262" i="2"/>
  <c r="J629" i="2"/>
  <c r="J13" i="2"/>
  <c r="J11" i="2"/>
  <c r="J185" i="2"/>
  <c r="J383" i="2"/>
  <c r="J396" i="2"/>
  <c r="J18" i="2"/>
  <c r="J97" i="2"/>
  <c r="J549" i="2"/>
  <c r="J203" i="2"/>
  <c r="J551" i="2"/>
  <c r="J446" i="2"/>
  <c r="J26" i="2"/>
  <c r="J441" i="2"/>
  <c r="J211" i="2"/>
  <c r="J293" i="2"/>
  <c r="J370" i="2"/>
  <c r="J667" i="2"/>
  <c r="J651" i="2"/>
  <c r="J294" i="2"/>
  <c r="J132" i="2"/>
  <c r="J77" i="2"/>
  <c r="J301" i="2"/>
  <c r="J21" i="2"/>
  <c r="J721" i="2"/>
  <c r="J243" i="2"/>
  <c r="J400" i="2"/>
  <c r="J307" i="2"/>
  <c r="J638" i="2"/>
  <c r="J726" i="2"/>
  <c r="J338" i="2"/>
  <c r="J625" i="2"/>
  <c r="J234" i="2"/>
  <c r="J670" i="2"/>
  <c r="J606" i="2"/>
  <c r="J554" i="2"/>
  <c r="J532" i="2"/>
  <c r="J611" i="2"/>
  <c r="J435" i="2"/>
  <c r="J518" i="2"/>
  <c r="J557" i="2"/>
  <c r="J259" i="2"/>
  <c r="J574" i="2"/>
  <c r="J511" i="2"/>
  <c r="J109" i="2"/>
  <c r="J340" i="2"/>
  <c r="J272" i="2"/>
  <c r="J247" i="2"/>
  <c r="J618" i="2"/>
  <c r="J225" i="2"/>
  <c r="J436" i="2"/>
  <c r="J710" i="2"/>
  <c r="J245" i="2"/>
  <c r="J719" i="2"/>
  <c r="J713" i="2"/>
  <c r="J648" i="2"/>
  <c r="J80" i="2"/>
  <c r="J42" i="2"/>
  <c r="J55" i="2"/>
  <c r="J367" i="2"/>
  <c r="J169" i="2"/>
  <c r="J450" i="2"/>
  <c r="J342" i="2"/>
  <c r="J580" i="2"/>
  <c r="J110" i="2"/>
  <c r="J569" i="2"/>
  <c r="J154" i="2"/>
  <c r="J51" i="2"/>
  <c r="J336" i="2"/>
  <c r="J94" i="2"/>
  <c r="J604" i="2"/>
  <c r="J255" i="2"/>
  <c r="J318" i="2"/>
  <c r="J463" i="2"/>
  <c r="J371" i="2"/>
  <c r="J384" i="2"/>
  <c r="J513" i="2"/>
  <c r="J19" i="2"/>
  <c r="J278" i="2"/>
  <c r="J503" i="2"/>
  <c r="J35" i="2"/>
  <c r="J681" i="2"/>
  <c r="J531" i="2"/>
  <c r="J50" i="2"/>
  <c r="J252" i="2"/>
  <c r="J418" i="2"/>
  <c r="J368" i="2"/>
  <c r="J181" i="2"/>
  <c r="J602" i="2"/>
  <c r="J547" i="2"/>
  <c r="J78" i="2"/>
  <c r="J223" i="2"/>
  <c r="J576" i="2"/>
  <c r="J359" i="2"/>
  <c r="J714" i="2"/>
  <c r="J473" i="2"/>
  <c r="J716" i="2"/>
  <c r="J83" i="2"/>
  <c r="J135" i="2"/>
  <c r="J271" i="2"/>
  <c r="J427" i="2"/>
  <c r="J461" i="2"/>
  <c r="J578" i="2"/>
  <c r="J345" i="2"/>
  <c r="J608" i="2"/>
  <c r="J49" i="2"/>
  <c r="J343" i="2"/>
  <c r="J562" i="2"/>
  <c r="J722" i="2"/>
  <c r="J76" i="2"/>
  <c r="J663" i="2"/>
  <c r="J515" i="2"/>
  <c r="J434" i="2"/>
  <c r="J214" i="2"/>
  <c r="J735" i="2"/>
  <c r="J610" i="2"/>
  <c r="J170" i="2"/>
  <c r="J144" i="2"/>
  <c r="J302" i="2"/>
  <c r="J138" i="2"/>
  <c r="J662" i="2"/>
  <c r="J257" i="2"/>
  <c r="J587" i="2"/>
  <c r="J106" i="2"/>
  <c r="J596" i="2"/>
  <c r="J498" i="2"/>
  <c r="J339" i="2"/>
  <c r="J102" i="2"/>
  <c r="J538" i="2"/>
  <c r="J548" i="2"/>
  <c r="J658" i="2"/>
  <c r="J677" i="2"/>
  <c r="J600" i="2"/>
  <c r="J246" i="2"/>
  <c r="J282" i="2"/>
  <c r="J279" i="2"/>
  <c r="J545" i="2"/>
  <c r="J70" i="2"/>
  <c r="J628" i="2"/>
  <c r="J475" i="2"/>
  <c r="J571" i="2"/>
  <c r="J442" i="2"/>
  <c r="J68" i="2"/>
  <c r="J467" i="2"/>
  <c r="J491" i="2"/>
  <c r="J150" i="2"/>
  <c r="J486" i="2"/>
  <c r="J601" i="2"/>
  <c r="J162" i="2"/>
  <c r="J121" i="2"/>
  <c r="J263" i="2"/>
  <c r="J422" i="2"/>
  <c r="J63" i="2"/>
  <c r="J188" i="2"/>
  <c r="J659" i="2"/>
  <c r="J286" i="2"/>
  <c r="J218" i="2"/>
  <c r="J703" i="2"/>
  <c r="J541" i="2"/>
  <c r="J693" i="2"/>
  <c r="J346" i="2"/>
  <c r="J643" i="2"/>
  <c r="J82" i="2"/>
  <c r="J406" i="2"/>
  <c r="J265" i="2"/>
  <c r="J617" i="2"/>
  <c r="J599" i="2"/>
  <c r="J689" i="2"/>
  <c r="J708" i="2"/>
  <c r="J201" i="2"/>
  <c r="J143" i="2"/>
  <c r="J718" i="2"/>
  <c r="J241" i="2"/>
  <c r="J674" i="2"/>
  <c r="J592" i="2"/>
  <c r="J274" i="2"/>
  <c r="J229" i="2"/>
  <c r="J645" i="2"/>
  <c r="J407" i="2"/>
  <c r="J598" i="2"/>
  <c r="J355" i="2"/>
  <c r="J595" i="2"/>
  <c r="J155" i="2"/>
  <c r="J379" i="2"/>
  <c r="J546" i="2"/>
  <c r="J614" i="2"/>
  <c r="J563" i="2"/>
  <c r="J335" i="2"/>
  <c r="J399" i="2"/>
  <c r="J737" i="2"/>
  <c r="J730" i="2"/>
  <c r="J572" i="2"/>
  <c r="J564" i="2"/>
  <c r="J248" i="2"/>
  <c r="J505" i="2"/>
  <c r="J195" i="2"/>
  <c r="J96" i="2"/>
  <c r="J147" i="2"/>
  <c r="J328" i="2"/>
  <c r="J182" i="2"/>
  <c r="J240" i="2"/>
  <c r="J213" i="2"/>
  <c r="J523" i="2"/>
  <c r="J264" i="2"/>
  <c r="J560" i="2"/>
  <c r="J268" i="2"/>
  <c r="J313" i="2"/>
  <c r="J504" i="2"/>
  <c r="J415" i="2"/>
  <c r="J134" i="2"/>
  <c r="J559" i="2"/>
  <c r="J724" i="2"/>
  <c r="J387" i="2"/>
  <c r="J656" i="2"/>
  <c r="J697" i="2"/>
  <c r="J706" i="2"/>
  <c r="J194" i="2"/>
  <c r="J314" i="2"/>
  <c r="J553" i="2"/>
  <c r="J295" i="2"/>
  <c r="J470" i="2"/>
  <c r="J178" i="2"/>
  <c r="J381" i="2"/>
  <c r="J705" i="2"/>
  <c r="J579" i="2"/>
  <c r="J534" i="2"/>
  <c r="J444" i="2"/>
  <c r="J164" i="2"/>
  <c r="J526" i="2"/>
  <c r="J584" i="2"/>
  <c r="J451" i="2"/>
  <c r="J329" i="2"/>
  <c r="J163" i="2"/>
  <c r="J622" i="2"/>
  <c r="J668" i="2"/>
  <c r="J267" i="2"/>
  <c r="J506" i="2"/>
  <c r="J361" i="2"/>
  <c r="J363" i="2"/>
  <c r="J634" i="2"/>
  <c r="J687" i="2"/>
  <c r="J736" i="2"/>
  <c r="J283" i="2"/>
  <c r="J649" i="2"/>
  <c r="J684" i="2"/>
  <c r="J492" i="2"/>
  <c r="J692" i="2"/>
  <c r="J650" i="2"/>
  <c r="J455" i="2"/>
  <c r="J676" i="2"/>
  <c r="J695" i="2"/>
  <c r="J589" i="2"/>
  <c r="J544" i="2"/>
  <c r="J727" i="2"/>
  <c r="J605" i="2"/>
  <c r="J468" i="2"/>
  <c r="J699" i="2"/>
  <c r="J725" i="2"/>
  <c r="J696" i="2"/>
  <c r="J639" i="2"/>
  <c r="J686" i="2"/>
  <c r="J701" i="2"/>
  <c r="J720" i="2"/>
  <c r="J690" i="2"/>
  <c r="J631" i="2"/>
  <c r="J707" i="2"/>
  <c r="J732" i="2"/>
  <c r="J738" i="2"/>
  <c r="H632" i="2"/>
  <c r="H447" i="2"/>
  <c r="H472" i="2"/>
  <c r="H122" i="2"/>
  <c r="H204" i="2"/>
  <c r="H362" i="2"/>
  <c r="H300" i="2"/>
  <c r="H298" i="2"/>
  <c r="H597" i="2"/>
  <c r="H566" i="2"/>
  <c r="H209" i="2"/>
  <c r="H312" i="2"/>
  <c r="H128" i="2"/>
  <c r="H660" i="2"/>
  <c r="H53" i="2"/>
  <c r="H228" i="2"/>
  <c r="H464" i="2"/>
  <c r="H603" i="2"/>
  <c r="H583" i="2"/>
  <c r="H360" i="2"/>
  <c r="H433" i="2"/>
  <c r="H200" i="2"/>
  <c r="H353" i="2"/>
  <c r="H192" i="2"/>
  <c r="H570" i="2"/>
  <c r="H555" i="2"/>
  <c r="H644" i="2"/>
  <c r="H103" i="2"/>
  <c r="H499" i="2"/>
  <c r="H420" i="2"/>
  <c r="H202" i="2"/>
  <c r="H633" i="2"/>
  <c r="H69" i="2"/>
  <c r="H15" i="2"/>
  <c r="H712" i="2"/>
  <c r="H709" i="2"/>
  <c r="H393" i="2"/>
  <c r="H93" i="2"/>
  <c r="H654" i="2"/>
  <c r="H465" i="2"/>
  <c r="H477" i="2"/>
  <c r="H174" i="2"/>
  <c r="H315" i="2"/>
  <c r="H517" i="2"/>
  <c r="H235" i="2"/>
  <c r="H501" i="2"/>
  <c r="H457" i="2"/>
  <c r="H591" i="2"/>
  <c r="H327" i="2"/>
  <c r="H317" i="2"/>
  <c r="H308" i="2"/>
  <c r="H233" i="2"/>
  <c r="H207" i="2"/>
  <c r="H216" i="2"/>
  <c r="H238" i="2"/>
  <c r="H704" i="2"/>
  <c r="H471" i="2"/>
  <c r="H522" i="2"/>
  <c r="H416" i="2"/>
  <c r="H520" i="2"/>
  <c r="H220" i="2"/>
  <c r="H311" i="2"/>
  <c r="H322" i="2"/>
  <c r="H502" i="2"/>
  <c r="H280" i="2"/>
  <c r="H356" i="2"/>
  <c r="H334" i="2"/>
  <c r="H445" i="2"/>
  <c r="H593" i="2"/>
  <c r="H403" i="2"/>
  <c r="H539" i="2"/>
  <c r="H394" i="2"/>
  <c r="H226" i="2"/>
  <c r="H81" i="2"/>
  <c r="H171" i="2"/>
  <c r="H230" i="2"/>
  <c r="H199" i="2"/>
  <c r="H142" i="2"/>
  <c r="H37" i="2"/>
  <c r="H210" i="2"/>
  <c r="H137" i="2"/>
  <c r="H528" i="2"/>
  <c r="H168" i="2"/>
  <c r="H374" i="2"/>
  <c r="H231" i="2"/>
  <c r="H39" i="2"/>
  <c r="H141" i="2"/>
  <c r="H330" i="2"/>
  <c r="H372" i="2"/>
  <c r="H462" i="2"/>
  <c r="H533" i="2"/>
  <c r="H411" i="2"/>
  <c r="H113" i="2"/>
  <c r="H344" i="2"/>
  <c r="H175" i="2"/>
  <c r="H337" i="2"/>
  <c r="H619" i="2"/>
  <c r="H29" i="2"/>
  <c r="H487" i="2"/>
  <c r="H673" i="2"/>
  <c r="H173" i="2"/>
  <c r="H404" i="2"/>
  <c r="H305" i="2"/>
  <c r="H388" i="2"/>
  <c r="H621" i="2"/>
  <c r="H41" i="2"/>
  <c r="H119" i="2"/>
  <c r="H297" i="2"/>
  <c r="H45" i="2"/>
  <c r="H22" i="2"/>
  <c r="H385" i="2"/>
  <c r="H424" i="2"/>
  <c r="H47" i="2"/>
  <c r="H377" i="2"/>
  <c r="H292" i="2"/>
  <c r="H111" i="2"/>
  <c r="H488" i="2"/>
  <c r="H348" i="2"/>
  <c r="H79" i="2"/>
  <c r="H244" i="2"/>
  <c r="H251" i="2"/>
  <c r="H734" i="2"/>
  <c r="H321" i="2"/>
  <c r="H723" i="2"/>
  <c r="H325" i="2"/>
  <c r="H711" i="2"/>
  <c r="H239" i="2"/>
  <c r="H129" i="2"/>
  <c r="H224" i="2"/>
  <c r="H12" i="2"/>
  <c r="H391" i="2"/>
  <c r="H145" i="2"/>
  <c r="H250" i="2"/>
  <c r="H324" i="2"/>
  <c r="H620" i="2"/>
  <c r="H642" i="2"/>
  <c r="H425" i="2"/>
  <c r="H672" i="2"/>
  <c r="H519" i="2"/>
  <c r="H414" i="2"/>
  <c r="H358" i="2"/>
  <c r="H561" i="2"/>
  <c r="H253" i="2"/>
  <c r="H417" i="2"/>
  <c r="H482" i="2"/>
  <c r="H28" i="2"/>
  <c r="H206" i="2"/>
  <c r="H466" i="2"/>
  <c r="H133" i="2"/>
  <c r="H398" i="2"/>
  <c r="H438" i="2"/>
  <c r="H529" i="2"/>
  <c r="H733" i="2"/>
  <c r="H149" i="2"/>
  <c r="H460" i="2"/>
  <c r="H671" i="2"/>
  <c r="H397" i="2"/>
  <c r="H276" i="2"/>
  <c r="H212" i="2"/>
  <c r="H215" i="2"/>
  <c r="H497" i="2"/>
  <c r="H24" i="2"/>
  <c r="H290" i="2"/>
  <c r="H478" i="2"/>
  <c r="H607" i="2"/>
  <c r="H485" i="2"/>
  <c r="H124" i="2"/>
  <c r="H281" i="2"/>
  <c r="H74" i="2"/>
  <c r="H637" i="2"/>
  <c r="H72" i="2"/>
  <c r="H500" i="2"/>
  <c r="H543" i="2"/>
  <c r="H537" i="2"/>
  <c r="H530" i="2"/>
  <c r="H413" i="2"/>
  <c r="H208" i="2"/>
  <c r="H640" i="2"/>
  <c r="H269" i="2"/>
  <c r="H429" i="2"/>
  <c r="H75" i="2"/>
  <c r="H626" i="2"/>
  <c r="H691" i="2"/>
  <c r="H609" i="2"/>
  <c r="H675" i="2"/>
  <c r="H586" i="2"/>
  <c r="H16" i="2"/>
  <c r="H408" i="2"/>
  <c r="H54" i="2"/>
  <c r="H351" i="2"/>
  <c r="H186" i="2"/>
  <c r="H196" i="2"/>
  <c r="H44" i="2"/>
  <c r="H680" i="2"/>
  <c r="H43" i="2"/>
  <c r="H382" i="2"/>
  <c r="H412" i="2"/>
  <c r="H437" i="2"/>
  <c r="H284" i="2"/>
  <c r="H666" i="2"/>
  <c r="H524" i="2"/>
  <c r="H653" i="2"/>
  <c r="H594" i="2"/>
  <c r="H405" i="2"/>
  <c r="H285" i="2"/>
  <c r="H694" i="2"/>
  <c r="H369" i="2"/>
  <c r="H459" i="2"/>
  <c r="H48" i="2"/>
  <c r="H219" i="2"/>
  <c r="H217" i="2"/>
  <c r="H288" i="2"/>
  <c r="H275" i="2"/>
  <c r="H474" i="2"/>
  <c r="H685" i="2"/>
  <c r="H59" i="2"/>
  <c r="H303" i="2"/>
  <c r="H156" i="2"/>
  <c r="H5" i="2"/>
  <c r="H419" i="2"/>
  <c r="H289" i="2"/>
  <c r="H652" i="2"/>
  <c r="H183" i="2"/>
  <c r="H107" i="2"/>
  <c r="H516" i="2"/>
  <c r="H540" i="2"/>
  <c r="H386" i="2"/>
  <c r="H635" i="2"/>
  <c r="H347" i="2"/>
  <c r="H180" i="2"/>
  <c r="H84" i="2"/>
  <c r="H319" i="2"/>
  <c r="H484" i="2"/>
  <c r="H401" i="2"/>
  <c r="H423" i="2"/>
  <c r="H100" i="2"/>
  <c r="H254" i="2"/>
  <c r="H665" i="2"/>
  <c r="H469" i="2"/>
  <c r="H333" i="2"/>
  <c r="H140" i="2"/>
  <c r="H514" i="2"/>
  <c r="H40" i="2"/>
  <c r="H87" i="2"/>
  <c r="H440" i="2"/>
  <c r="H646" i="2"/>
  <c r="H36" i="2"/>
  <c r="H60" i="2"/>
  <c r="H33" i="2"/>
  <c r="H266" i="2"/>
  <c r="H392" i="2"/>
  <c r="H331" i="2"/>
  <c r="H365" i="2"/>
  <c r="H125" i="2"/>
  <c r="H349" i="2"/>
  <c r="H104" i="2"/>
  <c r="H158" i="2"/>
  <c r="H679" i="2"/>
  <c r="H395" i="2"/>
  <c r="H542" i="2"/>
  <c r="H508" i="2"/>
  <c r="H588" i="2"/>
  <c r="H702" i="2"/>
  <c r="H66" i="2"/>
  <c r="H95" i="2"/>
  <c r="H352" i="2"/>
  <c r="H510" i="2"/>
  <c r="H454" i="2"/>
  <c r="H277" i="2"/>
  <c r="H717" i="2"/>
  <c r="H364" i="2"/>
  <c r="H354" i="2"/>
  <c r="H38" i="2"/>
  <c r="H507" i="2"/>
  <c r="H443" i="2"/>
  <c r="H373" i="2"/>
  <c r="H23" i="2"/>
  <c r="H489" i="2"/>
  <c r="H166" i="2"/>
  <c r="H715" i="2"/>
  <c r="H409" i="2"/>
  <c r="H126" i="2"/>
  <c r="H494" i="2"/>
  <c r="H116" i="2"/>
  <c r="H536" i="2"/>
  <c r="H52" i="2"/>
  <c r="H612" i="2"/>
  <c r="H57" i="2"/>
  <c r="H430" i="2"/>
  <c r="H378" i="2"/>
  <c r="H176" i="2"/>
  <c r="H577" i="2"/>
  <c r="H153" i="2"/>
  <c r="H187" i="2"/>
  <c r="H197" i="2"/>
  <c r="H127" i="2"/>
  <c r="H669" i="2"/>
  <c r="H89" i="2"/>
  <c r="H56" i="2"/>
  <c r="H242" i="2"/>
  <c r="H624" i="2"/>
  <c r="H323" i="2"/>
  <c r="H495" i="2"/>
  <c r="H152" i="2"/>
  <c r="H7" i="2"/>
  <c r="H496" i="2"/>
  <c r="H380" i="2"/>
  <c r="H249" i="2"/>
  <c r="H729" i="2"/>
  <c r="H655" i="2"/>
  <c r="H71" i="2"/>
  <c r="H25" i="2"/>
  <c r="H480" i="2"/>
  <c r="H222" i="2"/>
  <c r="H287" i="2"/>
  <c r="H439" i="2"/>
  <c r="H3" i="2"/>
  <c r="H86" i="2"/>
  <c r="H366" i="2"/>
  <c r="H291" i="2"/>
  <c r="H573" i="2"/>
  <c r="H90" i="2"/>
  <c r="H112" i="2"/>
  <c r="H431" i="2"/>
  <c r="H114" i="2"/>
  <c r="H157" i="2"/>
  <c r="H341" i="2"/>
  <c r="H296" i="2"/>
  <c r="H193" i="2"/>
  <c r="H636" i="2"/>
  <c r="H410" i="2"/>
  <c r="H567" i="2"/>
  <c r="H123" i="2"/>
  <c r="H261" i="2"/>
  <c r="H115" i="2"/>
  <c r="H98" i="2"/>
  <c r="H120" i="2"/>
  <c r="H616" i="2"/>
  <c r="H198" i="2"/>
  <c r="H30" i="2"/>
  <c r="H2" i="2"/>
  <c r="H332" i="2"/>
  <c r="H310" i="2"/>
  <c r="H101" i="2"/>
  <c r="H525" i="2"/>
  <c r="H270" i="2"/>
  <c r="H458" i="2"/>
  <c r="H61" i="2"/>
  <c r="H550" i="2"/>
  <c r="H146" i="2"/>
  <c r="H552" i="2"/>
  <c r="H421" i="2"/>
  <c r="H108" i="2"/>
  <c r="H678" i="2"/>
  <c r="H483" i="2"/>
  <c r="H160" i="2"/>
  <c r="H227" i="2"/>
  <c r="H299" i="2"/>
  <c r="H390" i="2"/>
  <c r="H521" i="2"/>
  <c r="H62" i="2"/>
  <c r="H613" i="2"/>
  <c r="H31" i="2"/>
  <c r="H6" i="2"/>
  <c r="H88" i="2"/>
  <c r="H426" i="2"/>
  <c r="H165" i="2"/>
  <c r="H647" i="2"/>
  <c r="H130" i="2"/>
  <c r="H34" i="2"/>
  <c r="H512" i="2"/>
  <c r="H91" i="2"/>
  <c r="H590" i="2"/>
  <c r="H205" i="2"/>
  <c r="H683" i="2"/>
  <c r="H389" i="2"/>
  <c r="H698" i="2"/>
  <c r="H728" i="2"/>
  <c r="H191" i="2"/>
  <c r="H131" i="2"/>
  <c r="H73" i="2"/>
  <c r="H481" i="2"/>
  <c r="H46" i="2"/>
  <c r="H316" i="2"/>
  <c r="H167" i="2"/>
  <c r="H258" i="2"/>
  <c r="H568" i="2"/>
  <c r="H99" i="2"/>
  <c r="H67" i="2"/>
  <c r="H58" i="2"/>
  <c r="H375" i="2"/>
  <c r="H581" i="2"/>
  <c r="H179" i="2"/>
  <c r="H657" i="2"/>
  <c r="H8" i="2"/>
  <c r="H456" i="2"/>
  <c r="H479" i="2"/>
  <c r="H236" i="2"/>
  <c r="H535" i="2"/>
  <c r="H27" i="2"/>
  <c r="H148" i="2"/>
  <c r="H452" i="2"/>
  <c r="H14" i="2"/>
  <c r="H4" i="2"/>
  <c r="H575" i="2"/>
  <c r="H151" i="2"/>
  <c r="H320" i="2"/>
  <c r="H558" i="2"/>
  <c r="H172" i="2"/>
  <c r="H376" i="2"/>
  <c r="H237" i="2"/>
  <c r="H688" i="2"/>
  <c r="H139" i="2"/>
  <c r="H20" i="2"/>
  <c r="H493" i="2"/>
  <c r="H682" i="2"/>
  <c r="H476" i="2"/>
  <c r="H428" i="2"/>
  <c r="H661" i="2"/>
  <c r="H304" i="2"/>
  <c r="H159" i="2"/>
  <c r="H32" i="2"/>
  <c r="H585" i="2"/>
  <c r="H357" i="2"/>
  <c r="H641" i="2"/>
  <c r="H306" i="2"/>
  <c r="H273" i="2"/>
  <c r="H453" i="2"/>
  <c r="H118" i="2"/>
  <c r="H448" i="2"/>
  <c r="H221" i="2"/>
  <c r="H17" i="2"/>
  <c r="H565" i="2"/>
  <c r="H615" i="2"/>
  <c r="H189" i="2"/>
  <c r="H184" i="2"/>
  <c r="H623" i="2"/>
  <c r="H326" i="2"/>
  <c r="H402" i="2"/>
  <c r="H92" i="2"/>
  <c r="H232" i="2"/>
  <c r="H105" i="2"/>
  <c r="H177" i="2"/>
  <c r="H630" i="2"/>
  <c r="H731" i="2"/>
  <c r="H260" i="2"/>
  <c r="H556" i="2"/>
  <c r="H161" i="2"/>
  <c r="H527" i="2"/>
  <c r="H256" i="2"/>
  <c r="H449" i="2"/>
  <c r="H9" i="2"/>
  <c r="H136" i="2"/>
  <c r="H309" i="2"/>
  <c r="H117" i="2"/>
  <c r="H490" i="2"/>
  <c r="H509" i="2"/>
  <c r="H10" i="2"/>
  <c r="H432" i="2"/>
  <c r="H64" i="2"/>
  <c r="H700" i="2"/>
  <c r="H664" i="2"/>
  <c r="H85" i="2"/>
  <c r="H190" i="2"/>
  <c r="H627" i="2"/>
  <c r="H65" i="2"/>
  <c r="H350" i="2"/>
  <c r="H582" i="2"/>
  <c r="H262" i="2"/>
  <c r="H629" i="2"/>
  <c r="H13" i="2"/>
  <c r="H11" i="2"/>
  <c r="H185" i="2"/>
  <c r="H383" i="2"/>
  <c r="H396" i="2"/>
  <c r="H18" i="2"/>
  <c r="H97" i="2"/>
  <c r="H549" i="2"/>
  <c r="H203" i="2"/>
  <c r="H551" i="2"/>
  <c r="H446" i="2"/>
  <c r="H26" i="2"/>
  <c r="H441" i="2"/>
  <c r="H211" i="2"/>
  <c r="H293" i="2"/>
  <c r="H370" i="2"/>
  <c r="H667" i="2"/>
  <c r="H651" i="2"/>
  <c r="H294" i="2"/>
  <c r="H132" i="2"/>
  <c r="H77" i="2"/>
  <c r="H301" i="2"/>
  <c r="H21" i="2"/>
  <c r="H721" i="2"/>
  <c r="H243" i="2"/>
  <c r="H400" i="2"/>
  <c r="H307" i="2"/>
  <c r="H638" i="2"/>
  <c r="H726" i="2"/>
  <c r="H338" i="2"/>
  <c r="H625" i="2"/>
  <c r="H234" i="2"/>
  <c r="H670" i="2"/>
  <c r="H606" i="2"/>
  <c r="H554" i="2"/>
  <c r="H532" i="2"/>
  <c r="H611" i="2"/>
  <c r="H435" i="2"/>
  <c r="H518" i="2"/>
  <c r="H557" i="2"/>
  <c r="H259" i="2"/>
  <c r="H574" i="2"/>
  <c r="H511" i="2"/>
  <c r="H109" i="2"/>
  <c r="H340" i="2"/>
  <c r="H272" i="2"/>
  <c r="H247" i="2"/>
  <c r="H618" i="2"/>
  <c r="H225" i="2"/>
  <c r="H436" i="2"/>
  <c r="H710" i="2"/>
  <c r="H245" i="2"/>
  <c r="H719" i="2"/>
  <c r="H713" i="2"/>
  <c r="H648" i="2"/>
  <c r="H80" i="2"/>
  <c r="H42" i="2"/>
  <c r="H55" i="2"/>
  <c r="H367" i="2"/>
  <c r="H169" i="2"/>
  <c r="H450" i="2"/>
  <c r="H342" i="2"/>
  <c r="H580" i="2"/>
  <c r="H110" i="2"/>
  <c r="H569" i="2"/>
  <c r="H154" i="2"/>
  <c r="H51" i="2"/>
  <c r="H336" i="2"/>
  <c r="H94" i="2"/>
  <c r="H604" i="2"/>
  <c r="H255" i="2"/>
  <c r="H318" i="2"/>
  <c r="H463" i="2"/>
  <c r="H371" i="2"/>
  <c r="H384" i="2"/>
  <c r="H513" i="2"/>
  <c r="H19" i="2"/>
  <c r="H278" i="2"/>
  <c r="H503" i="2"/>
  <c r="H35" i="2"/>
  <c r="H681" i="2"/>
  <c r="H531" i="2"/>
  <c r="H50" i="2"/>
  <c r="H252" i="2"/>
  <c r="H418" i="2"/>
  <c r="H368" i="2"/>
  <c r="H181" i="2"/>
  <c r="H602" i="2"/>
  <c r="H547" i="2"/>
  <c r="H78" i="2"/>
  <c r="H223" i="2"/>
  <c r="H576" i="2"/>
  <c r="H359" i="2"/>
  <c r="H714" i="2"/>
  <c r="H473" i="2"/>
  <c r="H716" i="2"/>
  <c r="H83" i="2"/>
  <c r="H135" i="2"/>
  <c r="H271" i="2"/>
  <c r="H427" i="2"/>
  <c r="H461" i="2"/>
  <c r="H578" i="2"/>
  <c r="H345" i="2"/>
  <c r="H608" i="2"/>
  <c r="H49" i="2"/>
  <c r="H343" i="2"/>
  <c r="H562" i="2"/>
  <c r="H722" i="2"/>
  <c r="H76" i="2"/>
  <c r="H663" i="2"/>
  <c r="H515" i="2"/>
  <c r="H434" i="2"/>
  <c r="H214" i="2"/>
  <c r="H735" i="2"/>
  <c r="H610" i="2"/>
  <c r="H170" i="2"/>
  <c r="H144" i="2"/>
  <c r="H302" i="2"/>
  <c r="H138" i="2"/>
  <c r="H662" i="2"/>
  <c r="H257" i="2"/>
  <c r="H587" i="2"/>
  <c r="H106" i="2"/>
  <c r="H596" i="2"/>
  <c r="H498" i="2"/>
  <c r="H339" i="2"/>
  <c r="H102" i="2"/>
  <c r="H538" i="2"/>
  <c r="H548" i="2"/>
  <c r="H658" i="2"/>
  <c r="H677" i="2"/>
  <c r="H600" i="2"/>
  <c r="H246" i="2"/>
  <c r="H282" i="2"/>
  <c r="H279" i="2"/>
  <c r="H545" i="2"/>
  <c r="H70" i="2"/>
  <c r="H628" i="2"/>
  <c r="H475" i="2"/>
  <c r="H571" i="2"/>
  <c r="H442" i="2"/>
  <c r="H68" i="2"/>
  <c r="H467" i="2"/>
  <c r="H491" i="2"/>
  <c r="H150" i="2"/>
  <c r="H486" i="2"/>
  <c r="H601" i="2"/>
  <c r="H162" i="2"/>
  <c r="H121" i="2"/>
  <c r="H263" i="2"/>
  <c r="H422" i="2"/>
  <c r="H63" i="2"/>
  <c r="H188" i="2"/>
  <c r="H659" i="2"/>
  <c r="H286" i="2"/>
  <c r="H218" i="2"/>
  <c r="H703" i="2"/>
  <c r="H541" i="2"/>
  <c r="H693" i="2"/>
  <c r="H346" i="2"/>
  <c r="H643" i="2"/>
  <c r="H82" i="2"/>
  <c r="H406" i="2"/>
  <c r="H265" i="2"/>
  <c r="H617" i="2"/>
  <c r="H599" i="2"/>
  <c r="H689" i="2"/>
  <c r="H708" i="2"/>
  <c r="H201" i="2"/>
  <c r="H143" i="2"/>
  <c r="H718" i="2"/>
  <c r="H241" i="2"/>
  <c r="H674" i="2"/>
  <c r="H592" i="2"/>
  <c r="H274" i="2"/>
  <c r="H229" i="2"/>
  <c r="H645" i="2"/>
  <c r="H407" i="2"/>
  <c r="H598" i="2"/>
  <c r="H355" i="2"/>
  <c r="H595" i="2"/>
  <c r="H155" i="2"/>
  <c r="H379" i="2"/>
  <c r="H546" i="2"/>
  <c r="H614" i="2"/>
  <c r="H563" i="2"/>
  <c r="H335" i="2"/>
  <c r="H399" i="2"/>
  <c r="H737" i="2"/>
  <c r="H730" i="2"/>
  <c r="H572" i="2"/>
  <c r="H564" i="2"/>
  <c r="H248" i="2"/>
  <c r="H505" i="2"/>
  <c r="H195" i="2"/>
  <c r="H96" i="2"/>
  <c r="H147" i="2"/>
  <c r="H328" i="2"/>
  <c r="H182" i="2"/>
  <c r="H240" i="2"/>
  <c r="H213" i="2"/>
  <c r="H523" i="2"/>
  <c r="H264" i="2"/>
  <c r="H560" i="2"/>
  <c r="H268" i="2"/>
  <c r="H313" i="2"/>
  <c r="H504" i="2"/>
  <c r="H415" i="2"/>
  <c r="H134" i="2"/>
  <c r="H559" i="2"/>
  <c r="H724" i="2"/>
  <c r="H387" i="2"/>
  <c r="H656" i="2"/>
  <c r="H697" i="2"/>
  <c r="H706" i="2"/>
  <c r="H194" i="2"/>
  <c r="H314" i="2"/>
  <c r="H553" i="2"/>
  <c r="H295" i="2"/>
  <c r="H470" i="2"/>
  <c r="H178" i="2"/>
  <c r="H381" i="2"/>
  <c r="H705" i="2"/>
  <c r="H579" i="2"/>
  <c r="H534" i="2"/>
  <c r="H444" i="2"/>
  <c r="H164" i="2"/>
  <c r="H526" i="2"/>
  <c r="H584" i="2"/>
  <c r="H451" i="2"/>
  <c r="H329" i="2"/>
  <c r="H163" i="2"/>
  <c r="H622" i="2"/>
  <c r="H668" i="2"/>
  <c r="H267" i="2"/>
  <c r="H506" i="2"/>
  <c r="H361" i="2"/>
  <c r="H363" i="2"/>
  <c r="H634" i="2"/>
  <c r="H687" i="2"/>
  <c r="H736" i="2"/>
  <c r="H283" i="2"/>
  <c r="H649" i="2"/>
  <c r="H684" i="2"/>
  <c r="H492" i="2"/>
  <c r="H692" i="2"/>
  <c r="H650" i="2"/>
  <c r="H455" i="2"/>
  <c r="H676" i="2"/>
  <c r="H695" i="2"/>
  <c r="H589" i="2"/>
  <c r="H544" i="2"/>
  <c r="H727" i="2"/>
  <c r="H605" i="2"/>
  <c r="H468" i="2"/>
  <c r="H699" i="2"/>
  <c r="H725" i="2"/>
  <c r="H696" i="2"/>
  <c r="H639" i="2"/>
  <c r="H686" i="2"/>
  <c r="H701" i="2"/>
  <c r="H720" i="2"/>
  <c r="H690" i="2"/>
  <c r="H631" i="2"/>
  <c r="H707" i="2"/>
  <c r="H732" i="2"/>
  <c r="H738" i="2"/>
  <c r="L85" i="3" l="1"/>
  <c r="C28" i="3"/>
  <c r="C10" i="3"/>
  <c r="C4" i="3"/>
  <c r="C8" i="3"/>
  <c r="D96" i="3"/>
  <c r="C18" i="3"/>
  <c r="D110" i="3"/>
  <c r="C21" i="3"/>
  <c r="C40" i="3"/>
  <c r="C41" i="3"/>
  <c r="D60" i="3"/>
  <c r="C46" i="3"/>
  <c r="C25" i="3"/>
  <c r="C39" i="3"/>
  <c r="C67" i="3"/>
  <c r="C119" i="3"/>
  <c r="D40" i="3"/>
  <c r="C37" i="3"/>
  <c r="D101" i="3"/>
  <c r="D81" i="3"/>
  <c r="E3" i="3"/>
  <c r="D97" i="3"/>
  <c r="E65" i="3"/>
  <c r="E18" i="3"/>
  <c r="C78" i="3"/>
  <c r="C72" i="3"/>
  <c r="D87" i="3"/>
  <c r="C62" i="3"/>
  <c r="C84" i="3"/>
  <c r="D2" i="3"/>
  <c r="C29" i="3"/>
  <c r="D57" i="3"/>
  <c r="F37" i="3"/>
  <c r="D78" i="3"/>
  <c r="H110" i="3"/>
  <c r="C47" i="3"/>
  <c r="C7" i="3"/>
  <c r="D72" i="3"/>
  <c r="C81" i="3"/>
  <c r="C112" i="3"/>
  <c r="D121" i="3"/>
  <c r="D113" i="3"/>
  <c r="D4" i="3"/>
  <c r="E123" i="3"/>
  <c r="E62" i="3"/>
  <c r="F113" i="3"/>
  <c r="G46" i="3"/>
  <c r="C121" i="3"/>
  <c r="C33" i="3"/>
  <c r="D55" i="3"/>
  <c r="D39" i="3"/>
  <c r="E99" i="3"/>
  <c r="F73" i="3"/>
  <c r="H105" i="3"/>
  <c r="C105" i="3"/>
  <c r="C61" i="3"/>
  <c r="C50" i="3"/>
  <c r="D89" i="3"/>
  <c r="D73" i="3"/>
  <c r="D27" i="3"/>
  <c r="F126" i="3"/>
  <c r="F76" i="3"/>
  <c r="H52" i="3"/>
  <c r="L64" i="3"/>
  <c r="C36" i="3"/>
  <c r="C86" i="3"/>
  <c r="C115" i="3"/>
  <c r="C111" i="3"/>
  <c r="C56" i="3"/>
  <c r="C88" i="3"/>
  <c r="D118" i="3"/>
  <c r="D37" i="3"/>
  <c r="D47" i="3"/>
  <c r="E55" i="3"/>
  <c r="E64" i="3"/>
  <c r="F125" i="3"/>
  <c r="F4" i="3"/>
  <c r="H8" i="3"/>
  <c r="C101" i="3"/>
  <c r="C55" i="3"/>
  <c r="C87" i="3"/>
  <c r="C27" i="3"/>
  <c r="F81" i="3"/>
  <c r="F47" i="3"/>
  <c r="C63" i="3"/>
  <c r="C126" i="3"/>
  <c r="C89" i="3"/>
  <c r="C113" i="3"/>
  <c r="C76" i="3"/>
  <c r="D108" i="3"/>
  <c r="D79" i="3"/>
  <c r="D59" i="3"/>
  <c r="E11" i="3"/>
  <c r="F121" i="3"/>
  <c r="I125" i="3"/>
  <c r="C125" i="3"/>
  <c r="C118" i="3"/>
  <c r="C48" i="3"/>
  <c r="D126" i="3"/>
  <c r="E94" i="3"/>
  <c r="F89" i="3"/>
  <c r="I118" i="3"/>
  <c r="C68" i="3"/>
  <c r="C95" i="3"/>
  <c r="C116" i="3"/>
  <c r="D112" i="3"/>
  <c r="D76" i="3"/>
  <c r="G12" i="3"/>
  <c r="C107" i="3"/>
  <c r="C114" i="3"/>
  <c r="C52" i="3"/>
  <c r="D56" i="3"/>
  <c r="F110" i="3"/>
  <c r="G48" i="3"/>
  <c r="C38" i="3"/>
  <c r="C123" i="3"/>
  <c r="C96" i="3"/>
  <c r="D85" i="3"/>
  <c r="D6" i="3"/>
  <c r="D71" i="3"/>
  <c r="E17" i="3"/>
  <c r="E32" i="3"/>
  <c r="F112" i="3"/>
  <c r="G21" i="3"/>
  <c r="C66" i="3"/>
  <c r="C99" i="3"/>
  <c r="C110" i="3"/>
  <c r="C73" i="3"/>
  <c r="E45" i="3"/>
  <c r="G28" i="3"/>
  <c r="M120" i="3"/>
  <c r="N63" i="3"/>
  <c r="N113" i="3"/>
  <c r="U109" i="3"/>
  <c r="T109" i="3"/>
  <c r="V109" i="3"/>
  <c r="Q109" i="3"/>
  <c r="N109" i="3"/>
  <c r="P109" i="3"/>
  <c r="R109" i="3"/>
  <c r="S109" i="3"/>
  <c r="I109" i="3"/>
  <c r="M109" i="3"/>
  <c r="O109" i="3"/>
  <c r="L109" i="3"/>
  <c r="H109" i="3"/>
  <c r="F109" i="3"/>
  <c r="C109" i="3"/>
  <c r="E109" i="3"/>
  <c r="G109" i="3"/>
  <c r="D109" i="3"/>
  <c r="U98" i="3"/>
  <c r="T98" i="3"/>
  <c r="V98" i="3"/>
  <c r="Q98" i="3"/>
  <c r="S98" i="3"/>
  <c r="N98" i="3"/>
  <c r="P98" i="3"/>
  <c r="R98" i="3"/>
  <c r="L98" i="3"/>
  <c r="I98" i="3"/>
  <c r="O98" i="3"/>
  <c r="F98" i="3"/>
  <c r="C98" i="3"/>
  <c r="M98" i="3"/>
  <c r="H98" i="3"/>
  <c r="E98" i="3"/>
  <c r="G98" i="3"/>
  <c r="D98" i="3"/>
  <c r="U13" i="3"/>
  <c r="T13" i="3"/>
  <c r="V13" i="3"/>
  <c r="Q13" i="3"/>
  <c r="N13" i="3"/>
  <c r="S13" i="3"/>
  <c r="P13" i="3"/>
  <c r="R13" i="3"/>
  <c r="I13" i="3"/>
  <c r="L13" i="3"/>
  <c r="M13" i="3"/>
  <c r="O13" i="3"/>
  <c r="F13" i="3"/>
  <c r="C13" i="3"/>
  <c r="E13" i="3"/>
  <c r="H13" i="3"/>
  <c r="G13" i="3"/>
  <c r="D13" i="3"/>
  <c r="U80" i="3"/>
  <c r="T80" i="3"/>
  <c r="V80" i="3"/>
  <c r="Q80" i="3"/>
  <c r="N80" i="3"/>
  <c r="P80" i="3"/>
  <c r="R80" i="3"/>
  <c r="I80" i="3"/>
  <c r="O80" i="3"/>
  <c r="H80" i="3"/>
  <c r="L80" i="3"/>
  <c r="M80" i="3"/>
  <c r="S80" i="3"/>
  <c r="G80" i="3"/>
  <c r="F80" i="3"/>
  <c r="C80" i="3"/>
  <c r="E80" i="3"/>
  <c r="D80" i="3"/>
  <c r="U53" i="3"/>
  <c r="T53" i="3"/>
  <c r="V53" i="3"/>
  <c r="Q53" i="3"/>
  <c r="S53" i="3"/>
  <c r="N53" i="3"/>
  <c r="P53" i="3"/>
  <c r="R53" i="3"/>
  <c r="I53" i="3"/>
  <c r="M53" i="3"/>
  <c r="K53" i="3"/>
  <c r="H53" i="3"/>
  <c r="O53" i="3"/>
  <c r="F53" i="3"/>
  <c r="C53" i="3"/>
  <c r="L53" i="3"/>
  <c r="G53" i="3"/>
  <c r="E53" i="3"/>
  <c r="D53" i="3"/>
  <c r="U42" i="3"/>
  <c r="T42" i="3"/>
  <c r="V42" i="3"/>
  <c r="Q42" i="3"/>
  <c r="N42" i="3"/>
  <c r="P42" i="3"/>
  <c r="S42" i="3"/>
  <c r="R42" i="3"/>
  <c r="L42" i="3"/>
  <c r="I42" i="3"/>
  <c r="O42" i="3"/>
  <c r="H42" i="3"/>
  <c r="M42" i="3"/>
  <c r="F42" i="3"/>
  <c r="C42" i="3"/>
  <c r="E42" i="3"/>
  <c r="G42" i="3"/>
  <c r="D42" i="3"/>
  <c r="U90" i="3"/>
  <c r="T90" i="3"/>
  <c r="V90" i="3"/>
  <c r="Q90" i="3"/>
  <c r="S90" i="3"/>
  <c r="N90" i="3"/>
  <c r="P90" i="3"/>
  <c r="R90" i="3"/>
  <c r="M90" i="3"/>
  <c r="I90" i="3"/>
  <c r="L90" i="3"/>
  <c r="H90" i="3"/>
  <c r="O90" i="3"/>
  <c r="G90" i="3"/>
  <c r="F90" i="3"/>
  <c r="C90" i="3"/>
  <c r="E90" i="3"/>
  <c r="D90" i="3"/>
  <c r="U70" i="3"/>
  <c r="T70" i="3"/>
  <c r="V70" i="3"/>
  <c r="Q70" i="3"/>
  <c r="N70" i="3"/>
  <c r="P70" i="3"/>
  <c r="R70" i="3"/>
  <c r="S70" i="3"/>
  <c r="I70" i="3"/>
  <c r="O70" i="3"/>
  <c r="M70" i="3"/>
  <c r="H70" i="3"/>
  <c r="L70" i="3"/>
  <c r="F70" i="3"/>
  <c r="C70" i="3"/>
  <c r="G70" i="3"/>
  <c r="E70" i="3"/>
  <c r="D70" i="3"/>
  <c r="U24" i="3"/>
  <c r="T24" i="3"/>
  <c r="V24" i="3"/>
  <c r="Q24" i="3"/>
  <c r="N24" i="3"/>
  <c r="S24" i="3"/>
  <c r="P24" i="3"/>
  <c r="R24" i="3"/>
  <c r="I24" i="3"/>
  <c r="H24" i="3"/>
  <c r="M24" i="3"/>
  <c r="F24" i="3"/>
  <c r="C24" i="3"/>
  <c r="E24" i="3"/>
  <c r="L24" i="3"/>
  <c r="G24" i="3"/>
  <c r="O24" i="3"/>
  <c r="D24" i="3"/>
  <c r="U34" i="3"/>
  <c r="R34" i="3"/>
  <c r="T34" i="3"/>
  <c r="V34" i="3"/>
  <c r="S34" i="3"/>
  <c r="Q34" i="3"/>
  <c r="N34" i="3"/>
  <c r="P34" i="3"/>
  <c r="I34" i="3"/>
  <c r="M34" i="3"/>
  <c r="L34" i="3"/>
  <c r="H34" i="3"/>
  <c r="O34" i="3"/>
  <c r="G34" i="3"/>
  <c r="F34" i="3"/>
  <c r="C34" i="3"/>
  <c r="E34" i="3"/>
  <c r="D34" i="3"/>
  <c r="U22" i="3"/>
  <c r="R22" i="3"/>
  <c r="T22" i="3"/>
  <c r="V22" i="3"/>
  <c r="Q22" i="3"/>
  <c r="N22" i="3"/>
  <c r="P22" i="3"/>
  <c r="S22" i="3"/>
  <c r="I22" i="3"/>
  <c r="O22" i="3"/>
  <c r="H22" i="3"/>
  <c r="M22" i="3"/>
  <c r="L22" i="3"/>
  <c r="F22" i="3"/>
  <c r="C22" i="3"/>
  <c r="G22" i="3"/>
  <c r="E22" i="3"/>
  <c r="D22" i="3"/>
  <c r="V100" i="3"/>
  <c r="Q100" i="3"/>
  <c r="L100" i="3"/>
  <c r="U100" i="3"/>
  <c r="T100" i="3"/>
  <c r="R100" i="3"/>
  <c r="S100" i="3"/>
  <c r="H100" i="3"/>
  <c r="N100" i="3"/>
  <c r="M100" i="3"/>
  <c r="O100" i="3"/>
  <c r="P100" i="3"/>
  <c r="C100" i="3"/>
  <c r="I100" i="3"/>
  <c r="E100" i="3"/>
  <c r="G100" i="3"/>
  <c r="D100" i="3"/>
  <c r="V106" i="3"/>
  <c r="Q106" i="3"/>
  <c r="U106" i="3"/>
  <c r="S106" i="3"/>
  <c r="L106" i="3"/>
  <c r="T106" i="3"/>
  <c r="R106" i="3"/>
  <c r="O106" i="3"/>
  <c r="P106" i="3"/>
  <c r="H106" i="3"/>
  <c r="N106" i="3"/>
  <c r="M106" i="3"/>
  <c r="C106" i="3"/>
  <c r="E106" i="3"/>
  <c r="G106" i="3"/>
  <c r="I106" i="3"/>
  <c r="D106" i="3"/>
  <c r="T104" i="3"/>
  <c r="V104" i="3"/>
  <c r="U104" i="3"/>
  <c r="Q104" i="3"/>
  <c r="L104" i="3"/>
  <c r="S104" i="3"/>
  <c r="R104" i="3"/>
  <c r="N104" i="3"/>
  <c r="M104" i="3"/>
  <c r="H104" i="3"/>
  <c r="O104" i="3"/>
  <c r="C104" i="3"/>
  <c r="I104" i="3"/>
  <c r="E104" i="3"/>
  <c r="P104" i="3"/>
  <c r="G104" i="3"/>
  <c r="D104" i="3"/>
  <c r="U91" i="3"/>
  <c r="T91" i="3"/>
  <c r="V91" i="3"/>
  <c r="Q91" i="3"/>
  <c r="L91" i="3"/>
  <c r="R91" i="3"/>
  <c r="S91" i="3"/>
  <c r="O91" i="3"/>
  <c r="H91" i="3"/>
  <c r="P91" i="3"/>
  <c r="N91" i="3"/>
  <c r="M91" i="3"/>
  <c r="C91" i="3"/>
  <c r="E91" i="3"/>
  <c r="I91" i="3"/>
  <c r="D91" i="3"/>
  <c r="G91" i="3"/>
  <c r="U93" i="3"/>
  <c r="T93" i="3"/>
  <c r="V93" i="3"/>
  <c r="Q93" i="3"/>
  <c r="S93" i="3"/>
  <c r="L93" i="3"/>
  <c r="R93" i="3"/>
  <c r="N93" i="3"/>
  <c r="M93" i="3"/>
  <c r="P93" i="3"/>
  <c r="H93" i="3"/>
  <c r="O93" i="3"/>
  <c r="C93" i="3"/>
  <c r="I93" i="3"/>
  <c r="G93" i="3"/>
  <c r="E93" i="3"/>
  <c r="D93" i="3"/>
  <c r="U35" i="3"/>
  <c r="T35" i="3"/>
  <c r="V35" i="3"/>
  <c r="Q35" i="3"/>
  <c r="L35" i="3"/>
  <c r="S35" i="3"/>
  <c r="R35" i="3"/>
  <c r="O35" i="3"/>
  <c r="H35" i="3"/>
  <c r="N35" i="3"/>
  <c r="M35" i="3"/>
  <c r="P35" i="3"/>
  <c r="C35" i="3"/>
  <c r="E35" i="3"/>
  <c r="G35" i="3"/>
  <c r="I35" i="3"/>
  <c r="D35" i="3"/>
  <c r="U44" i="3"/>
  <c r="T44" i="3"/>
  <c r="V44" i="3"/>
  <c r="Q44" i="3"/>
  <c r="S44" i="3"/>
  <c r="L44" i="3"/>
  <c r="R44" i="3"/>
  <c r="H44" i="3"/>
  <c r="P44" i="3"/>
  <c r="O44" i="3"/>
  <c r="C44" i="3"/>
  <c r="N44" i="3"/>
  <c r="I44" i="3"/>
  <c r="E44" i="3"/>
  <c r="D44" i="3"/>
  <c r="M44" i="3"/>
  <c r="G44" i="3"/>
  <c r="F44" i="3"/>
  <c r="U74" i="3"/>
  <c r="T74" i="3"/>
  <c r="V74" i="3"/>
  <c r="Q74" i="3"/>
  <c r="L74" i="3"/>
  <c r="R74" i="3"/>
  <c r="S74" i="3"/>
  <c r="P74" i="3"/>
  <c r="O74" i="3"/>
  <c r="N74" i="3"/>
  <c r="M74" i="3"/>
  <c r="H74" i="3"/>
  <c r="C74" i="3"/>
  <c r="G74" i="3"/>
  <c r="E74" i="3"/>
  <c r="D74" i="3"/>
  <c r="I74" i="3"/>
  <c r="F74" i="3"/>
  <c r="U43" i="3"/>
  <c r="T43" i="3"/>
  <c r="V43" i="3"/>
  <c r="Q43" i="3"/>
  <c r="L43" i="3"/>
  <c r="N43" i="3"/>
  <c r="S43" i="3"/>
  <c r="R43" i="3"/>
  <c r="H43" i="3"/>
  <c r="M43" i="3"/>
  <c r="P43" i="3"/>
  <c r="O43" i="3"/>
  <c r="C43" i="3"/>
  <c r="E43" i="3"/>
  <c r="I43" i="3"/>
  <c r="G43" i="3"/>
  <c r="D43" i="3"/>
  <c r="F43" i="3"/>
  <c r="U14" i="3"/>
  <c r="T14" i="3"/>
  <c r="V14" i="3"/>
  <c r="S14" i="3"/>
  <c r="Q14" i="3"/>
  <c r="L14" i="3"/>
  <c r="N14" i="3"/>
  <c r="R14" i="3"/>
  <c r="M14" i="3"/>
  <c r="H14" i="3"/>
  <c r="O14" i="3"/>
  <c r="P14" i="3"/>
  <c r="I14" i="3"/>
  <c r="C14" i="3"/>
  <c r="E14" i="3"/>
  <c r="D14" i="3"/>
  <c r="G14" i="3"/>
  <c r="F14" i="3"/>
  <c r="U20" i="3"/>
  <c r="T20" i="3"/>
  <c r="V20" i="3"/>
  <c r="Q20" i="3"/>
  <c r="R20" i="3"/>
  <c r="L20" i="3"/>
  <c r="N20" i="3"/>
  <c r="S20" i="3"/>
  <c r="O20" i="3"/>
  <c r="P20" i="3"/>
  <c r="H20" i="3"/>
  <c r="M20" i="3"/>
  <c r="C20" i="3"/>
  <c r="G20" i="3"/>
  <c r="E20" i="3"/>
  <c r="I20" i="3"/>
  <c r="D20" i="3"/>
  <c r="F20" i="3"/>
  <c r="F100" i="3"/>
  <c r="F93" i="3"/>
  <c r="F106" i="3"/>
  <c r="F35" i="3"/>
  <c r="F104" i="3"/>
  <c r="V82" i="3"/>
  <c r="U82" i="3"/>
  <c r="T82" i="3"/>
  <c r="S82" i="3"/>
  <c r="M82" i="3"/>
  <c r="Q82" i="3"/>
  <c r="N82" i="3"/>
  <c r="L82" i="3"/>
  <c r="R82" i="3"/>
  <c r="O82" i="3"/>
  <c r="D82" i="3"/>
  <c r="H82" i="3"/>
  <c r="F82" i="3"/>
  <c r="I82" i="3"/>
  <c r="C82" i="3"/>
  <c r="E82" i="3"/>
  <c r="P82" i="3"/>
  <c r="G82" i="3"/>
  <c r="V124" i="3"/>
  <c r="U124" i="3"/>
  <c r="T124" i="3"/>
  <c r="M124" i="3"/>
  <c r="S124" i="3"/>
  <c r="Q124" i="3"/>
  <c r="N124" i="3"/>
  <c r="R124" i="3"/>
  <c r="O124" i="3"/>
  <c r="L124" i="3"/>
  <c r="P124" i="3"/>
  <c r="D124" i="3"/>
  <c r="C124" i="3"/>
  <c r="F124" i="3"/>
  <c r="H124" i="3"/>
  <c r="E124" i="3"/>
  <c r="G124" i="3"/>
  <c r="I124" i="3"/>
  <c r="V83" i="3"/>
  <c r="U83" i="3"/>
  <c r="T83" i="3"/>
  <c r="M83" i="3"/>
  <c r="Q83" i="3"/>
  <c r="N83" i="3"/>
  <c r="S83" i="3"/>
  <c r="P83" i="3"/>
  <c r="L83" i="3"/>
  <c r="R83" i="3"/>
  <c r="O83" i="3"/>
  <c r="G83" i="3"/>
  <c r="D83" i="3"/>
  <c r="F83" i="3"/>
  <c r="C83" i="3"/>
  <c r="I83" i="3"/>
  <c r="E83" i="3"/>
  <c r="H83" i="3"/>
  <c r="V102" i="3"/>
  <c r="U102" i="3"/>
  <c r="T102" i="3"/>
  <c r="S102" i="3"/>
  <c r="M102" i="3"/>
  <c r="Q102" i="3"/>
  <c r="N102" i="3"/>
  <c r="O102" i="3"/>
  <c r="R102" i="3"/>
  <c r="P102" i="3"/>
  <c r="C102" i="3"/>
  <c r="D102" i="3"/>
  <c r="H102" i="3"/>
  <c r="G102" i="3"/>
  <c r="F102" i="3"/>
  <c r="L102" i="3"/>
  <c r="E102" i="3"/>
  <c r="I102" i="3"/>
  <c r="V49" i="3"/>
  <c r="U49" i="3"/>
  <c r="T49" i="3"/>
  <c r="M49" i="3"/>
  <c r="S49" i="3"/>
  <c r="Q49" i="3"/>
  <c r="N49" i="3"/>
  <c r="L49" i="3"/>
  <c r="R49" i="3"/>
  <c r="P49" i="3"/>
  <c r="O49" i="3"/>
  <c r="D49" i="3"/>
  <c r="C49" i="3"/>
  <c r="F49" i="3"/>
  <c r="I49" i="3"/>
  <c r="G49" i="3"/>
  <c r="H49" i="3"/>
  <c r="E49" i="3"/>
  <c r="V9" i="3"/>
  <c r="U9" i="3"/>
  <c r="T9" i="3"/>
  <c r="M9" i="3"/>
  <c r="Q9" i="3"/>
  <c r="N9" i="3"/>
  <c r="S9" i="3"/>
  <c r="R9" i="3"/>
  <c r="O9" i="3"/>
  <c r="L9" i="3"/>
  <c r="K9" i="3"/>
  <c r="H9" i="3"/>
  <c r="D9" i="3"/>
  <c r="F9" i="3"/>
  <c r="C9" i="3"/>
  <c r="P9" i="3"/>
  <c r="E9" i="3"/>
  <c r="I9" i="3"/>
  <c r="G9" i="3"/>
  <c r="V16" i="3"/>
  <c r="U16" i="3"/>
  <c r="T16" i="3"/>
  <c r="S16" i="3"/>
  <c r="M16" i="3"/>
  <c r="O16" i="3"/>
  <c r="Q16" i="3"/>
  <c r="N16" i="3"/>
  <c r="P16" i="3"/>
  <c r="I16" i="3"/>
  <c r="R16" i="3"/>
  <c r="L16" i="3"/>
  <c r="H16" i="3"/>
  <c r="D16" i="3"/>
  <c r="F16" i="3"/>
  <c r="C16" i="3"/>
  <c r="G16" i="3"/>
  <c r="E16" i="3"/>
  <c r="V5" i="3"/>
  <c r="S5" i="3"/>
  <c r="U5" i="3"/>
  <c r="T5" i="3"/>
  <c r="M5" i="3"/>
  <c r="O5" i="3"/>
  <c r="Q5" i="3"/>
  <c r="N5" i="3"/>
  <c r="L5" i="3"/>
  <c r="R5" i="3"/>
  <c r="I5" i="3"/>
  <c r="C5" i="3"/>
  <c r="D5" i="3"/>
  <c r="F5" i="3"/>
  <c r="P5" i="3"/>
  <c r="H5" i="3"/>
  <c r="E5" i="3"/>
  <c r="G5" i="3"/>
  <c r="V31" i="3"/>
  <c r="S31" i="3"/>
  <c r="U31" i="3"/>
  <c r="T31" i="3"/>
  <c r="R31" i="3"/>
  <c r="M31" i="3"/>
  <c r="O31" i="3"/>
  <c r="Q31" i="3"/>
  <c r="N31" i="3"/>
  <c r="I31" i="3"/>
  <c r="L31" i="3"/>
  <c r="P31" i="3"/>
  <c r="H31" i="3"/>
  <c r="D31" i="3"/>
  <c r="C31" i="3"/>
  <c r="G31" i="3"/>
  <c r="F31" i="3"/>
  <c r="E31" i="3"/>
  <c r="V23" i="3"/>
  <c r="S23" i="3"/>
  <c r="U23" i="3"/>
  <c r="T23" i="3"/>
  <c r="M23" i="3"/>
  <c r="O23" i="3"/>
  <c r="R23" i="3"/>
  <c r="Q23" i="3"/>
  <c r="N23" i="3"/>
  <c r="P23" i="3"/>
  <c r="I23" i="3"/>
  <c r="D23" i="3"/>
  <c r="C23" i="3"/>
  <c r="F23" i="3"/>
  <c r="L23" i="3"/>
  <c r="H23" i="3"/>
  <c r="G23" i="3"/>
  <c r="E23" i="3"/>
  <c r="V69" i="3"/>
  <c r="U69" i="3"/>
  <c r="T69" i="3"/>
  <c r="M69" i="3"/>
  <c r="O69" i="3"/>
  <c r="S69" i="3"/>
  <c r="Q69" i="3"/>
  <c r="N69" i="3"/>
  <c r="I69" i="3"/>
  <c r="L69" i="3"/>
  <c r="P69" i="3"/>
  <c r="R69" i="3"/>
  <c r="D69" i="3"/>
  <c r="G69" i="3"/>
  <c r="F69" i="3"/>
  <c r="C69" i="3"/>
  <c r="H69" i="3"/>
  <c r="E69" i="3"/>
  <c r="F91" i="3"/>
  <c r="S54" i="3"/>
  <c r="U54" i="3"/>
  <c r="T54" i="3"/>
  <c r="V54" i="3"/>
  <c r="O54" i="3"/>
  <c r="Q54" i="3"/>
  <c r="N54" i="3"/>
  <c r="G54" i="3"/>
  <c r="I54" i="3"/>
  <c r="R54" i="3"/>
  <c r="P54" i="3"/>
  <c r="S84" i="3"/>
  <c r="U84" i="3"/>
  <c r="T84" i="3"/>
  <c r="O84" i="3"/>
  <c r="Q84" i="3"/>
  <c r="N84" i="3"/>
  <c r="P84" i="3"/>
  <c r="G84" i="3"/>
  <c r="R84" i="3"/>
  <c r="I84" i="3"/>
  <c r="V84" i="3"/>
  <c r="M84" i="3"/>
  <c r="S52" i="3"/>
  <c r="U52" i="3"/>
  <c r="T52" i="3"/>
  <c r="O52" i="3"/>
  <c r="Q52" i="3"/>
  <c r="N52" i="3"/>
  <c r="P52" i="3"/>
  <c r="V52" i="3"/>
  <c r="G52" i="3"/>
  <c r="L52" i="3"/>
  <c r="I52" i="3"/>
  <c r="M52" i="3"/>
  <c r="S61" i="3"/>
  <c r="U61" i="3"/>
  <c r="T61" i="3"/>
  <c r="O61" i="3"/>
  <c r="Q61" i="3"/>
  <c r="N61" i="3"/>
  <c r="V61" i="3"/>
  <c r="P61" i="3"/>
  <c r="G61" i="3"/>
  <c r="M61" i="3"/>
  <c r="I61" i="3"/>
  <c r="L61" i="3"/>
  <c r="R61" i="3"/>
  <c r="S8" i="3"/>
  <c r="U8" i="3"/>
  <c r="T8" i="3"/>
  <c r="O8" i="3"/>
  <c r="Q8" i="3"/>
  <c r="N8" i="3"/>
  <c r="V8" i="3"/>
  <c r="P8" i="3"/>
  <c r="G8" i="3"/>
  <c r="I8" i="3"/>
  <c r="R8" i="3"/>
  <c r="M8" i="3"/>
  <c r="S50" i="3"/>
  <c r="U50" i="3"/>
  <c r="T50" i="3"/>
  <c r="O50" i="3"/>
  <c r="Q50" i="3"/>
  <c r="V50" i="3"/>
  <c r="N50" i="3"/>
  <c r="P50" i="3"/>
  <c r="M50" i="3"/>
  <c r="G50" i="3"/>
  <c r="L50" i="3"/>
  <c r="R50" i="3"/>
  <c r="I50" i="3"/>
  <c r="S18" i="3"/>
  <c r="U18" i="3"/>
  <c r="R18" i="3"/>
  <c r="T18" i="3"/>
  <c r="O18" i="3"/>
  <c r="Q18" i="3"/>
  <c r="L18" i="3"/>
  <c r="V18" i="3"/>
  <c r="N18" i="3"/>
  <c r="P18" i="3"/>
  <c r="G18" i="3"/>
  <c r="I18" i="3"/>
  <c r="M18" i="3"/>
  <c r="S41" i="3"/>
  <c r="U41" i="3"/>
  <c r="R41" i="3"/>
  <c r="T41" i="3"/>
  <c r="O41" i="3"/>
  <c r="Q41" i="3"/>
  <c r="V41" i="3"/>
  <c r="L41" i="3"/>
  <c r="N41" i="3"/>
  <c r="P41" i="3"/>
  <c r="G41" i="3"/>
  <c r="I41" i="3"/>
  <c r="M41" i="3"/>
  <c r="E68" i="3"/>
  <c r="E119" i="3"/>
  <c r="E67" i="3"/>
  <c r="E12" i="3"/>
  <c r="E48" i="3"/>
  <c r="E33" i="3"/>
  <c r="E21" i="3"/>
  <c r="E28" i="3"/>
  <c r="E25" i="3"/>
  <c r="E46" i="3"/>
  <c r="F117" i="3"/>
  <c r="F122" i="3"/>
  <c r="F92" i="3"/>
  <c r="F36" i="3"/>
  <c r="F15" i="3"/>
  <c r="F75" i="3"/>
  <c r="F77" i="3"/>
  <c r="F19" i="3"/>
  <c r="F86" i="3"/>
  <c r="F30" i="3"/>
  <c r="G36" i="3"/>
  <c r="G77" i="3"/>
  <c r="G30" i="3"/>
  <c r="H126" i="3"/>
  <c r="H94" i="3"/>
  <c r="H75" i="3"/>
  <c r="H19" i="3"/>
  <c r="H30" i="3"/>
  <c r="I19" i="3"/>
  <c r="I40" i="3"/>
  <c r="L121" i="3"/>
  <c r="L8" i="3"/>
  <c r="H117" i="3"/>
  <c r="S115" i="3"/>
  <c r="U115" i="3"/>
  <c r="T115" i="3"/>
  <c r="O115" i="3"/>
  <c r="V115" i="3"/>
  <c r="Q115" i="3"/>
  <c r="N115" i="3"/>
  <c r="L115" i="3"/>
  <c r="R115" i="3"/>
  <c r="I115" i="3"/>
  <c r="P115" i="3"/>
  <c r="S123" i="3"/>
  <c r="U123" i="3"/>
  <c r="T123" i="3"/>
  <c r="V123" i="3"/>
  <c r="O123" i="3"/>
  <c r="Q123" i="3"/>
  <c r="N123" i="3"/>
  <c r="M123" i="3"/>
  <c r="L123" i="3"/>
  <c r="I123" i="3"/>
  <c r="P123" i="3"/>
  <c r="S111" i="3"/>
  <c r="U111" i="3"/>
  <c r="T111" i="3"/>
  <c r="V111" i="3"/>
  <c r="O111" i="3"/>
  <c r="Q111" i="3"/>
  <c r="N111" i="3"/>
  <c r="P111" i="3"/>
  <c r="G111" i="3"/>
  <c r="I111" i="3"/>
  <c r="L111" i="3"/>
  <c r="M111" i="3"/>
  <c r="R111" i="3"/>
  <c r="U101" i="3"/>
  <c r="T101" i="3"/>
  <c r="V101" i="3"/>
  <c r="S101" i="3"/>
  <c r="O101" i="3"/>
  <c r="Q101" i="3"/>
  <c r="P101" i="3"/>
  <c r="R101" i="3"/>
  <c r="I101" i="3"/>
  <c r="N101" i="3"/>
  <c r="H101" i="3"/>
  <c r="M101" i="3"/>
  <c r="U99" i="3"/>
  <c r="T99" i="3"/>
  <c r="V99" i="3"/>
  <c r="O99" i="3"/>
  <c r="Q99" i="3"/>
  <c r="S99" i="3"/>
  <c r="P99" i="3"/>
  <c r="M99" i="3"/>
  <c r="L99" i="3"/>
  <c r="I99" i="3"/>
  <c r="H99" i="3"/>
  <c r="R99" i="3"/>
  <c r="U55" i="3"/>
  <c r="T55" i="3"/>
  <c r="V55" i="3"/>
  <c r="O55" i="3"/>
  <c r="Q55" i="3"/>
  <c r="S55" i="3"/>
  <c r="P55" i="3"/>
  <c r="I55" i="3"/>
  <c r="N55" i="3"/>
  <c r="L55" i="3"/>
  <c r="M55" i="3"/>
  <c r="H55" i="3"/>
  <c r="R55" i="3"/>
  <c r="U96" i="3"/>
  <c r="T96" i="3"/>
  <c r="V96" i="3"/>
  <c r="S96" i="3"/>
  <c r="O96" i="3"/>
  <c r="Q96" i="3"/>
  <c r="P96" i="3"/>
  <c r="I96" i="3"/>
  <c r="R96" i="3"/>
  <c r="H96" i="3"/>
  <c r="L96" i="3"/>
  <c r="N96" i="3"/>
  <c r="M96" i="3"/>
  <c r="U56" i="3"/>
  <c r="T56" i="3"/>
  <c r="V56" i="3"/>
  <c r="O56" i="3"/>
  <c r="Q56" i="3"/>
  <c r="S56" i="3"/>
  <c r="P56" i="3"/>
  <c r="R56" i="3"/>
  <c r="I56" i="3"/>
  <c r="N56" i="3"/>
  <c r="M56" i="3"/>
  <c r="H56" i="3"/>
  <c r="L56" i="3"/>
  <c r="U3" i="3"/>
  <c r="T3" i="3"/>
  <c r="V3" i="3"/>
  <c r="O3" i="3"/>
  <c r="Q3" i="3"/>
  <c r="P3" i="3"/>
  <c r="S3" i="3"/>
  <c r="L3" i="3"/>
  <c r="I3" i="3"/>
  <c r="H3" i="3"/>
  <c r="N3" i="3"/>
  <c r="R3" i="3"/>
  <c r="U57" i="3"/>
  <c r="T57" i="3"/>
  <c r="V57" i="3"/>
  <c r="O57" i="3"/>
  <c r="Q57" i="3"/>
  <c r="S57" i="3"/>
  <c r="P57" i="3"/>
  <c r="N57" i="3"/>
  <c r="M57" i="3"/>
  <c r="I57" i="3"/>
  <c r="L57" i="3"/>
  <c r="H57" i="3"/>
  <c r="R57" i="3"/>
  <c r="U11" i="3"/>
  <c r="T11" i="3"/>
  <c r="V11" i="3"/>
  <c r="O11" i="3"/>
  <c r="Q11" i="3"/>
  <c r="P11" i="3"/>
  <c r="I11" i="3"/>
  <c r="R11" i="3"/>
  <c r="N11" i="3"/>
  <c r="M11" i="3"/>
  <c r="H11" i="3"/>
  <c r="S11" i="3"/>
  <c r="U39" i="3"/>
  <c r="T39" i="3"/>
  <c r="V39" i="3"/>
  <c r="O39" i="3"/>
  <c r="Q39" i="3"/>
  <c r="S39" i="3"/>
  <c r="P39" i="3"/>
  <c r="R39" i="3"/>
  <c r="L39" i="3"/>
  <c r="I39" i="3"/>
  <c r="H39" i="3"/>
  <c r="N39" i="3"/>
  <c r="U62" i="3"/>
  <c r="T62" i="3"/>
  <c r="V62" i="3"/>
  <c r="O62" i="3"/>
  <c r="S62" i="3"/>
  <c r="Q62" i="3"/>
  <c r="P62" i="3"/>
  <c r="R62" i="3"/>
  <c r="I62" i="3"/>
  <c r="N62" i="3"/>
  <c r="M62" i="3"/>
  <c r="L62" i="3"/>
  <c r="H62" i="3"/>
  <c r="U88" i="3"/>
  <c r="T88" i="3"/>
  <c r="V88" i="3"/>
  <c r="O88" i="3"/>
  <c r="R88" i="3"/>
  <c r="Q88" i="3"/>
  <c r="P88" i="3"/>
  <c r="I88" i="3"/>
  <c r="H88" i="3"/>
  <c r="S88" i="3"/>
  <c r="M88" i="3"/>
  <c r="N88" i="3"/>
  <c r="L88" i="3"/>
  <c r="C45" i="3"/>
  <c r="C120" i="3"/>
  <c r="C103" i="3"/>
  <c r="C94" i="3"/>
  <c r="C17" i="3"/>
  <c r="C51" i="3"/>
  <c r="C64" i="3"/>
  <c r="C65" i="3"/>
  <c r="C32" i="3"/>
  <c r="C58" i="3"/>
  <c r="E107" i="3"/>
  <c r="E105" i="3"/>
  <c r="E114" i="3"/>
  <c r="E66" i="3"/>
  <c r="E95" i="3"/>
  <c r="E38" i="3"/>
  <c r="E116" i="3"/>
  <c r="E7" i="3"/>
  <c r="E29" i="3"/>
  <c r="E63" i="3"/>
  <c r="F85" i="3"/>
  <c r="F97" i="3"/>
  <c r="F79" i="3"/>
  <c r="F2" i="3"/>
  <c r="F26" i="3"/>
  <c r="F71" i="3"/>
  <c r="F60" i="3"/>
  <c r="F59" i="3"/>
  <c r="G115" i="3"/>
  <c r="G99" i="3"/>
  <c r="G79" i="3"/>
  <c r="G3" i="3"/>
  <c r="G26" i="3"/>
  <c r="G39" i="3"/>
  <c r="G59" i="3"/>
  <c r="H45" i="3"/>
  <c r="H111" i="3"/>
  <c r="H12" i="3"/>
  <c r="H51" i="3"/>
  <c r="H65" i="3"/>
  <c r="H58" i="3"/>
  <c r="I10" i="3"/>
  <c r="L120" i="3"/>
  <c r="L11" i="3"/>
  <c r="M39" i="3"/>
  <c r="D117" i="3"/>
  <c r="D122" i="3"/>
  <c r="D92" i="3"/>
  <c r="D36" i="3"/>
  <c r="D15" i="3"/>
  <c r="D75" i="3"/>
  <c r="D19" i="3"/>
  <c r="D86" i="3"/>
  <c r="F72" i="3"/>
  <c r="G101" i="3"/>
  <c r="G92" i="3"/>
  <c r="G112" i="3"/>
  <c r="G10" i="3"/>
  <c r="H68" i="3"/>
  <c r="H66" i="3"/>
  <c r="H33" i="3"/>
  <c r="H28" i="3"/>
  <c r="H46" i="3"/>
  <c r="I122" i="3"/>
  <c r="I36" i="3"/>
  <c r="I75" i="3"/>
  <c r="L103" i="3"/>
  <c r="M46" i="3"/>
  <c r="E54" i="3"/>
  <c r="G97" i="3"/>
  <c r="H107" i="3"/>
  <c r="H38" i="3"/>
  <c r="H7" i="3"/>
  <c r="H63" i="3"/>
  <c r="I85" i="3"/>
  <c r="I2" i="3"/>
  <c r="K119" i="3"/>
  <c r="L47" i="3"/>
  <c r="N99" i="3"/>
  <c r="E88" i="3"/>
  <c r="F45" i="3"/>
  <c r="F120" i="3"/>
  <c r="F103" i="3"/>
  <c r="F94" i="3"/>
  <c r="F17" i="3"/>
  <c r="F51" i="3"/>
  <c r="F64" i="3"/>
  <c r="F65" i="3"/>
  <c r="F32" i="3"/>
  <c r="F58" i="3"/>
  <c r="G89" i="3"/>
  <c r="G86" i="3"/>
  <c r="H84" i="3"/>
  <c r="L54" i="3"/>
  <c r="N67" i="3"/>
  <c r="D10" i="3"/>
  <c r="F68" i="3"/>
  <c r="F119" i="3"/>
  <c r="F67" i="3"/>
  <c r="F12" i="3"/>
  <c r="F48" i="3"/>
  <c r="F33" i="3"/>
  <c r="F21" i="3"/>
  <c r="F28" i="3"/>
  <c r="F25" i="3"/>
  <c r="F46" i="3"/>
  <c r="G117" i="3"/>
  <c r="G118" i="3"/>
  <c r="G56" i="3"/>
  <c r="G11" i="3"/>
  <c r="G60" i="3"/>
  <c r="G88" i="3"/>
  <c r="H123" i="3"/>
  <c r="H103" i="3"/>
  <c r="H15" i="3"/>
  <c r="H61" i="3"/>
  <c r="H50" i="3"/>
  <c r="H41" i="3"/>
  <c r="I37" i="3"/>
  <c r="I86" i="3"/>
  <c r="L84" i="3"/>
  <c r="M115" i="3"/>
  <c r="U122" i="3"/>
  <c r="T122" i="3"/>
  <c r="V122" i="3"/>
  <c r="S122" i="3"/>
  <c r="L122" i="3"/>
  <c r="P122" i="3"/>
  <c r="R122" i="3"/>
  <c r="M122" i="3"/>
  <c r="O122" i="3"/>
  <c r="Q122" i="3"/>
  <c r="N122" i="3"/>
  <c r="U77" i="3"/>
  <c r="T77" i="3"/>
  <c r="V77" i="3"/>
  <c r="S77" i="3"/>
  <c r="L77" i="3"/>
  <c r="P77" i="3"/>
  <c r="R77" i="3"/>
  <c r="M77" i="3"/>
  <c r="Q77" i="3"/>
  <c r="O77" i="3"/>
  <c r="N77" i="3"/>
  <c r="T108" i="3"/>
  <c r="V108" i="3"/>
  <c r="N108" i="3"/>
  <c r="U108" i="3"/>
  <c r="P108" i="3"/>
  <c r="R108" i="3"/>
  <c r="M108" i="3"/>
  <c r="S108" i="3"/>
  <c r="Q108" i="3"/>
  <c r="H108" i="3"/>
  <c r="O108" i="3"/>
  <c r="T6" i="3"/>
  <c r="V6" i="3"/>
  <c r="S6" i="3"/>
  <c r="N6" i="3"/>
  <c r="P6" i="3"/>
  <c r="R6" i="3"/>
  <c r="M6" i="3"/>
  <c r="U6" i="3"/>
  <c r="H6" i="3"/>
  <c r="O6" i="3"/>
  <c r="Q6" i="3"/>
  <c r="T71" i="3"/>
  <c r="V71" i="3"/>
  <c r="S71" i="3"/>
  <c r="N71" i="3"/>
  <c r="P71" i="3"/>
  <c r="U71" i="3"/>
  <c r="R71" i="3"/>
  <c r="M71" i="3"/>
  <c r="O71" i="3"/>
  <c r="H71" i="3"/>
  <c r="L71" i="3"/>
  <c r="T126" i="3"/>
  <c r="V126" i="3"/>
  <c r="U126" i="3"/>
  <c r="N126" i="3"/>
  <c r="P126" i="3"/>
  <c r="R126" i="3"/>
  <c r="S126" i="3"/>
  <c r="O126" i="3"/>
  <c r="M126" i="3"/>
  <c r="L126" i="3"/>
  <c r="T81" i="3"/>
  <c r="V81" i="3"/>
  <c r="U81" i="3"/>
  <c r="S81" i="3"/>
  <c r="N81" i="3"/>
  <c r="P81" i="3"/>
  <c r="R81" i="3"/>
  <c r="O81" i="3"/>
  <c r="Q81" i="3"/>
  <c r="M81" i="3"/>
  <c r="L81" i="3"/>
  <c r="T89" i="3"/>
  <c r="V89" i="3"/>
  <c r="U89" i="3"/>
  <c r="N89" i="3"/>
  <c r="P89" i="3"/>
  <c r="S89" i="3"/>
  <c r="R89" i="3"/>
  <c r="O89" i="3"/>
  <c r="L89" i="3"/>
  <c r="M89" i="3"/>
  <c r="Q89" i="3"/>
  <c r="T110" i="3"/>
  <c r="V110" i="3"/>
  <c r="U110" i="3"/>
  <c r="N110" i="3"/>
  <c r="P110" i="3"/>
  <c r="R110" i="3"/>
  <c r="S110" i="3"/>
  <c r="O110" i="3"/>
  <c r="L110" i="3"/>
  <c r="G110" i="3"/>
  <c r="M110" i="3"/>
  <c r="T87" i="3"/>
  <c r="V87" i="3"/>
  <c r="U87" i="3"/>
  <c r="S87" i="3"/>
  <c r="N87" i="3"/>
  <c r="P87" i="3"/>
  <c r="R87" i="3"/>
  <c r="O87" i="3"/>
  <c r="M87" i="3"/>
  <c r="G87" i="3"/>
  <c r="Q87" i="3"/>
  <c r="L87" i="3"/>
  <c r="T73" i="3"/>
  <c r="V73" i="3"/>
  <c r="S73" i="3"/>
  <c r="U73" i="3"/>
  <c r="N73" i="3"/>
  <c r="P73" i="3"/>
  <c r="R73" i="3"/>
  <c r="O73" i="3"/>
  <c r="H73" i="3"/>
  <c r="Q73" i="3"/>
  <c r="M73" i="3"/>
  <c r="G73" i="3"/>
  <c r="L73" i="3"/>
  <c r="T78" i="3"/>
  <c r="V78" i="3"/>
  <c r="S78" i="3"/>
  <c r="U78" i="3"/>
  <c r="N78" i="3"/>
  <c r="P78" i="3"/>
  <c r="R78" i="3"/>
  <c r="O78" i="3"/>
  <c r="Q78" i="3"/>
  <c r="L78" i="3"/>
  <c r="H78" i="3"/>
  <c r="G78" i="3"/>
  <c r="M78" i="3"/>
  <c r="T72" i="3"/>
  <c r="V72" i="3"/>
  <c r="S72" i="3"/>
  <c r="U72" i="3"/>
  <c r="N72" i="3"/>
  <c r="P72" i="3"/>
  <c r="R72" i="3"/>
  <c r="O72" i="3"/>
  <c r="H72" i="3"/>
  <c r="M72" i="3"/>
  <c r="L72" i="3"/>
  <c r="G72" i="3"/>
  <c r="Q72" i="3"/>
  <c r="T27" i="3"/>
  <c r="V27" i="3"/>
  <c r="S27" i="3"/>
  <c r="U27" i="3"/>
  <c r="N27" i="3"/>
  <c r="P27" i="3"/>
  <c r="R27" i="3"/>
  <c r="O27" i="3"/>
  <c r="H27" i="3"/>
  <c r="G27" i="3"/>
  <c r="Q27" i="3"/>
  <c r="M27" i="3"/>
  <c r="L27" i="3"/>
  <c r="T40" i="3"/>
  <c r="V40" i="3"/>
  <c r="S40" i="3"/>
  <c r="U40" i="3"/>
  <c r="N40" i="3"/>
  <c r="P40" i="3"/>
  <c r="R40" i="3"/>
  <c r="O40" i="3"/>
  <c r="M40" i="3"/>
  <c r="H40" i="3"/>
  <c r="L40" i="3"/>
  <c r="Q40" i="3"/>
  <c r="G40" i="3"/>
  <c r="D120" i="3"/>
  <c r="D103" i="3"/>
  <c r="D17" i="3"/>
  <c r="D51" i="3"/>
  <c r="D64" i="3"/>
  <c r="D32" i="3"/>
  <c r="D58" i="3"/>
  <c r="F107" i="3"/>
  <c r="F105" i="3"/>
  <c r="F114" i="3"/>
  <c r="F66" i="3"/>
  <c r="F95" i="3"/>
  <c r="F38" i="3"/>
  <c r="F116" i="3"/>
  <c r="F7" i="3"/>
  <c r="F29" i="3"/>
  <c r="F63" i="3"/>
  <c r="G108" i="3"/>
  <c r="G81" i="3"/>
  <c r="G103" i="3"/>
  <c r="H67" i="3"/>
  <c r="H87" i="3"/>
  <c r="H77" i="3"/>
  <c r="H86" i="3"/>
  <c r="I60" i="3"/>
  <c r="Q110" i="3"/>
  <c r="U92" i="3"/>
  <c r="T92" i="3"/>
  <c r="V92" i="3"/>
  <c r="S92" i="3"/>
  <c r="L92" i="3"/>
  <c r="P92" i="3"/>
  <c r="R92" i="3"/>
  <c r="M92" i="3"/>
  <c r="N92" i="3"/>
  <c r="Q92" i="3"/>
  <c r="O92" i="3"/>
  <c r="U75" i="3"/>
  <c r="T75" i="3"/>
  <c r="V75" i="3"/>
  <c r="S75" i="3"/>
  <c r="L75" i="3"/>
  <c r="P75" i="3"/>
  <c r="R75" i="3"/>
  <c r="M75" i="3"/>
  <c r="O75" i="3"/>
  <c r="N75" i="3"/>
  <c r="Q75" i="3"/>
  <c r="U30" i="3"/>
  <c r="T30" i="3"/>
  <c r="V30" i="3"/>
  <c r="S30" i="3"/>
  <c r="L30" i="3"/>
  <c r="P30" i="3"/>
  <c r="M30" i="3"/>
  <c r="R30" i="3"/>
  <c r="N30" i="3"/>
  <c r="O30" i="3"/>
  <c r="Q30" i="3"/>
  <c r="T79" i="3"/>
  <c r="V79" i="3"/>
  <c r="N79" i="3"/>
  <c r="P79" i="3"/>
  <c r="R79" i="3"/>
  <c r="M79" i="3"/>
  <c r="S79" i="3"/>
  <c r="U79" i="3"/>
  <c r="Q79" i="3"/>
  <c r="H79" i="3"/>
  <c r="L79" i="3"/>
  <c r="C54" i="3"/>
  <c r="T125" i="3"/>
  <c r="V125" i="3"/>
  <c r="S125" i="3"/>
  <c r="U125" i="3"/>
  <c r="P125" i="3"/>
  <c r="R125" i="3"/>
  <c r="M125" i="3"/>
  <c r="O125" i="3"/>
  <c r="Q125" i="3"/>
  <c r="H125" i="3"/>
  <c r="N125" i="3"/>
  <c r="L125" i="3"/>
  <c r="T121" i="3"/>
  <c r="V121" i="3"/>
  <c r="S121" i="3"/>
  <c r="U121" i="3"/>
  <c r="P121" i="3"/>
  <c r="R121" i="3"/>
  <c r="M121" i="3"/>
  <c r="O121" i="3"/>
  <c r="Q121" i="3"/>
  <c r="H121" i="3"/>
  <c r="N121" i="3"/>
  <c r="T118" i="3"/>
  <c r="V118" i="3"/>
  <c r="S118" i="3"/>
  <c r="U118" i="3"/>
  <c r="P118" i="3"/>
  <c r="R118" i="3"/>
  <c r="M118" i="3"/>
  <c r="O118" i="3"/>
  <c r="Q118" i="3"/>
  <c r="L118" i="3"/>
  <c r="H118" i="3"/>
  <c r="N118" i="3"/>
  <c r="T112" i="3"/>
  <c r="V112" i="3"/>
  <c r="S112" i="3"/>
  <c r="U112" i="3"/>
  <c r="P112" i="3"/>
  <c r="R112" i="3"/>
  <c r="M112" i="3"/>
  <c r="O112" i="3"/>
  <c r="Q112" i="3"/>
  <c r="H112" i="3"/>
  <c r="L112" i="3"/>
  <c r="N112" i="3"/>
  <c r="T113" i="3"/>
  <c r="V113" i="3"/>
  <c r="S113" i="3"/>
  <c r="U113" i="3"/>
  <c r="P113" i="3"/>
  <c r="R113" i="3"/>
  <c r="M113" i="3"/>
  <c r="O113" i="3"/>
  <c r="Q113" i="3"/>
  <c r="H113" i="3"/>
  <c r="L113" i="3"/>
  <c r="T37" i="3"/>
  <c r="V37" i="3"/>
  <c r="S37" i="3"/>
  <c r="U37" i="3"/>
  <c r="P37" i="3"/>
  <c r="R37" i="3"/>
  <c r="M37" i="3"/>
  <c r="O37" i="3"/>
  <c r="Q37" i="3"/>
  <c r="H37" i="3"/>
  <c r="N37" i="3"/>
  <c r="T76" i="3"/>
  <c r="V76" i="3"/>
  <c r="S76" i="3"/>
  <c r="U76" i="3"/>
  <c r="P76" i="3"/>
  <c r="R76" i="3"/>
  <c r="M76" i="3"/>
  <c r="O76" i="3"/>
  <c r="Q76" i="3"/>
  <c r="L76" i="3"/>
  <c r="H76" i="3"/>
  <c r="N76" i="3"/>
  <c r="T4" i="3"/>
  <c r="V4" i="3"/>
  <c r="S4" i="3"/>
  <c r="U4" i="3"/>
  <c r="P4" i="3"/>
  <c r="R4" i="3"/>
  <c r="M4" i="3"/>
  <c r="O4" i="3"/>
  <c r="Q4" i="3"/>
  <c r="H4" i="3"/>
  <c r="N4" i="3"/>
  <c r="L4" i="3"/>
  <c r="T47" i="3"/>
  <c r="V47" i="3"/>
  <c r="S47" i="3"/>
  <c r="U47" i="3"/>
  <c r="P47" i="3"/>
  <c r="R47" i="3"/>
  <c r="M47" i="3"/>
  <c r="O47" i="3"/>
  <c r="Q47" i="3"/>
  <c r="H47" i="3"/>
  <c r="N47" i="3"/>
  <c r="T10" i="3"/>
  <c r="V10" i="3"/>
  <c r="S10" i="3"/>
  <c r="U10" i="3"/>
  <c r="P10" i="3"/>
  <c r="M10" i="3"/>
  <c r="R10" i="3"/>
  <c r="O10" i="3"/>
  <c r="Q10" i="3"/>
  <c r="H10" i="3"/>
  <c r="L10" i="3"/>
  <c r="N10" i="3"/>
  <c r="D67" i="3"/>
  <c r="D48" i="3"/>
  <c r="D33" i="3"/>
  <c r="D21" i="3"/>
  <c r="D25" i="3"/>
  <c r="E117" i="3"/>
  <c r="E122" i="3"/>
  <c r="E92" i="3"/>
  <c r="E36" i="3"/>
  <c r="E15" i="3"/>
  <c r="E75" i="3"/>
  <c r="E77" i="3"/>
  <c r="E19" i="3"/>
  <c r="E86" i="3"/>
  <c r="E30" i="3"/>
  <c r="G126" i="3"/>
  <c r="G121" i="3"/>
  <c r="G67" i="3"/>
  <c r="G33" i="3"/>
  <c r="G25" i="3"/>
  <c r="H122" i="3"/>
  <c r="H114" i="3"/>
  <c r="I77" i="3"/>
  <c r="I27" i="3"/>
  <c r="L6" i="3"/>
  <c r="N7" i="3"/>
  <c r="Q71" i="3"/>
  <c r="T85" i="3"/>
  <c r="V85" i="3"/>
  <c r="U85" i="3"/>
  <c r="S85" i="3"/>
  <c r="N85" i="3"/>
  <c r="P85" i="3"/>
  <c r="R85" i="3"/>
  <c r="M85" i="3"/>
  <c r="H85" i="3"/>
  <c r="Q85" i="3"/>
  <c r="T2" i="3"/>
  <c r="V2" i="3"/>
  <c r="S2" i="3"/>
  <c r="N2" i="3"/>
  <c r="P2" i="3"/>
  <c r="R2" i="3"/>
  <c r="M2" i="3"/>
  <c r="U2" i="3"/>
  <c r="H2" i="3"/>
  <c r="Q2" i="3"/>
  <c r="R59" i="3"/>
  <c r="T59" i="3"/>
  <c r="V59" i="3"/>
  <c r="S59" i="3"/>
  <c r="N59" i="3"/>
  <c r="U59" i="3"/>
  <c r="P59" i="3"/>
  <c r="M59" i="3"/>
  <c r="H59" i="3"/>
  <c r="O59" i="3"/>
  <c r="L59" i="3"/>
  <c r="Q59" i="3"/>
  <c r="V45" i="3"/>
  <c r="U45" i="3"/>
  <c r="P45" i="3"/>
  <c r="R45" i="3"/>
  <c r="T45" i="3"/>
  <c r="S45" i="3"/>
  <c r="Q45" i="3"/>
  <c r="N45" i="3"/>
  <c r="M45" i="3"/>
  <c r="O45" i="3"/>
  <c r="L45" i="3"/>
  <c r="I45" i="3"/>
  <c r="V120" i="3"/>
  <c r="U120" i="3"/>
  <c r="P120" i="3"/>
  <c r="T120" i="3"/>
  <c r="R120" i="3"/>
  <c r="Q120" i="3"/>
  <c r="I120" i="3"/>
  <c r="N120" i="3"/>
  <c r="O120" i="3"/>
  <c r="V103" i="3"/>
  <c r="U103" i="3"/>
  <c r="T103" i="3"/>
  <c r="P103" i="3"/>
  <c r="S103" i="3"/>
  <c r="R103" i="3"/>
  <c r="Q103" i="3"/>
  <c r="N103" i="3"/>
  <c r="M103" i="3"/>
  <c r="O103" i="3"/>
  <c r="I103" i="3"/>
  <c r="V94" i="3"/>
  <c r="U94" i="3"/>
  <c r="P94" i="3"/>
  <c r="R94" i="3"/>
  <c r="S94" i="3"/>
  <c r="Q94" i="3"/>
  <c r="T94" i="3"/>
  <c r="L94" i="3"/>
  <c r="G94" i="3"/>
  <c r="N94" i="3"/>
  <c r="M94" i="3"/>
  <c r="I94" i="3"/>
  <c r="O94" i="3"/>
  <c r="V17" i="3"/>
  <c r="U17" i="3"/>
  <c r="P17" i="3"/>
  <c r="R17" i="3"/>
  <c r="T17" i="3"/>
  <c r="Q17" i="3"/>
  <c r="O17" i="3"/>
  <c r="G17" i="3"/>
  <c r="L17" i="3"/>
  <c r="I17" i="3"/>
  <c r="S17" i="3"/>
  <c r="N17" i="3"/>
  <c r="V51" i="3"/>
  <c r="U51" i="3"/>
  <c r="P51" i="3"/>
  <c r="T51" i="3"/>
  <c r="R51" i="3"/>
  <c r="S51" i="3"/>
  <c r="Q51" i="3"/>
  <c r="N51" i="3"/>
  <c r="M51" i="3"/>
  <c r="G51" i="3"/>
  <c r="I51" i="3"/>
  <c r="O51" i="3"/>
  <c r="V64" i="3"/>
  <c r="U64" i="3"/>
  <c r="T64" i="3"/>
  <c r="S64" i="3"/>
  <c r="P64" i="3"/>
  <c r="R64" i="3"/>
  <c r="Q64" i="3"/>
  <c r="G64" i="3"/>
  <c r="O64" i="3"/>
  <c r="I64" i="3"/>
  <c r="N64" i="3"/>
  <c r="M64" i="3"/>
  <c r="V65" i="3"/>
  <c r="U65" i="3"/>
  <c r="P65" i="3"/>
  <c r="R65" i="3"/>
  <c r="S65" i="3"/>
  <c r="Q65" i="3"/>
  <c r="T65" i="3"/>
  <c r="O65" i="3"/>
  <c r="N65" i="3"/>
  <c r="M65" i="3"/>
  <c r="L65" i="3"/>
  <c r="G65" i="3"/>
  <c r="I65" i="3"/>
  <c r="V32" i="3"/>
  <c r="U32" i="3"/>
  <c r="P32" i="3"/>
  <c r="R32" i="3"/>
  <c r="S32" i="3"/>
  <c r="T32" i="3"/>
  <c r="Q32" i="3"/>
  <c r="G32" i="3"/>
  <c r="I32" i="3"/>
  <c r="O32" i="3"/>
  <c r="N32" i="3"/>
  <c r="M32" i="3"/>
  <c r="L32" i="3"/>
  <c r="V58" i="3"/>
  <c r="U58" i="3"/>
  <c r="S58" i="3"/>
  <c r="P58" i="3"/>
  <c r="T58" i="3"/>
  <c r="R58" i="3"/>
  <c r="Q58" i="3"/>
  <c r="M58" i="3"/>
  <c r="L58" i="3"/>
  <c r="N58" i="3"/>
  <c r="O58" i="3"/>
  <c r="G58" i="3"/>
  <c r="I58" i="3"/>
  <c r="D95" i="3"/>
  <c r="D38" i="3"/>
  <c r="D116" i="3"/>
  <c r="D29" i="3"/>
  <c r="D63" i="3"/>
  <c r="E108" i="3"/>
  <c r="E85" i="3"/>
  <c r="E79" i="3"/>
  <c r="E6" i="3"/>
  <c r="E2" i="3"/>
  <c r="E26" i="3"/>
  <c r="E71" i="3"/>
  <c r="E59" i="3"/>
  <c r="F115" i="3"/>
  <c r="F123" i="3"/>
  <c r="F111" i="3"/>
  <c r="F54" i="3"/>
  <c r="F84" i="3"/>
  <c r="F52" i="3"/>
  <c r="F61" i="3"/>
  <c r="F8" i="3"/>
  <c r="F50" i="3"/>
  <c r="F18" i="3"/>
  <c r="F41" i="3"/>
  <c r="G125" i="3"/>
  <c r="G120" i="3"/>
  <c r="G15" i="3"/>
  <c r="H81" i="3"/>
  <c r="I92" i="3"/>
  <c r="I26" i="3"/>
  <c r="I47" i="3"/>
  <c r="L101" i="3"/>
  <c r="L2" i="3"/>
  <c r="M54" i="3"/>
  <c r="R123" i="3"/>
  <c r="U117" i="3"/>
  <c r="T117" i="3"/>
  <c r="V117" i="3"/>
  <c r="S117" i="3"/>
  <c r="P117" i="3"/>
  <c r="R117" i="3"/>
  <c r="M117" i="3"/>
  <c r="Q117" i="3"/>
  <c r="N117" i="3"/>
  <c r="O117" i="3"/>
  <c r="U15" i="3"/>
  <c r="T15" i="3"/>
  <c r="V15" i="3"/>
  <c r="S15" i="3"/>
  <c r="L15" i="3"/>
  <c r="P15" i="3"/>
  <c r="R15" i="3"/>
  <c r="M15" i="3"/>
  <c r="N15" i="3"/>
  <c r="O15" i="3"/>
  <c r="Q15" i="3"/>
  <c r="U19" i="3"/>
  <c r="T19" i="3"/>
  <c r="V19" i="3"/>
  <c r="S19" i="3"/>
  <c r="L19" i="3"/>
  <c r="P19" i="3"/>
  <c r="R19" i="3"/>
  <c r="M19" i="3"/>
  <c r="Q19" i="3"/>
  <c r="O19" i="3"/>
  <c r="N19" i="3"/>
  <c r="T97" i="3"/>
  <c r="V97" i="3"/>
  <c r="N97" i="3"/>
  <c r="P97" i="3"/>
  <c r="S97" i="3"/>
  <c r="R97" i="3"/>
  <c r="M97" i="3"/>
  <c r="L97" i="3"/>
  <c r="H97" i="3"/>
  <c r="U97" i="3"/>
  <c r="Q97" i="3"/>
  <c r="O97" i="3"/>
  <c r="T26" i="3"/>
  <c r="V26" i="3"/>
  <c r="S26" i="3"/>
  <c r="N26" i="3"/>
  <c r="P26" i="3"/>
  <c r="R26" i="3"/>
  <c r="U26" i="3"/>
  <c r="M26" i="3"/>
  <c r="Q26" i="3"/>
  <c r="L26" i="3"/>
  <c r="H26" i="3"/>
  <c r="O26" i="3"/>
  <c r="V68" i="3"/>
  <c r="S68" i="3"/>
  <c r="U68" i="3"/>
  <c r="R68" i="3"/>
  <c r="O68" i="3"/>
  <c r="T68" i="3"/>
  <c r="Q68" i="3"/>
  <c r="N68" i="3"/>
  <c r="M68" i="3"/>
  <c r="L68" i="3"/>
  <c r="I68" i="3"/>
  <c r="P68" i="3"/>
  <c r="V119" i="3"/>
  <c r="S119" i="3"/>
  <c r="U119" i="3"/>
  <c r="T119" i="3"/>
  <c r="R119" i="3"/>
  <c r="O119" i="3"/>
  <c r="Q119" i="3"/>
  <c r="P119" i="3"/>
  <c r="I119" i="3"/>
  <c r="N119" i="3"/>
  <c r="M119" i="3"/>
  <c r="L119" i="3"/>
  <c r="V67" i="3"/>
  <c r="S67" i="3"/>
  <c r="U67" i="3"/>
  <c r="R67" i="3"/>
  <c r="O67" i="3"/>
  <c r="Q67" i="3"/>
  <c r="M67" i="3"/>
  <c r="I67" i="3"/>
  <c r="T67" i="3"/>
  <c r="P67" i="3"/>
  <c r="L67" i="3"/>
  <c r="V12" i="3"/>
  <c r="S12" i="3"/>
  <c r="U12" i="3"/>
  <c r="R12" i="3"/>
  <c r="O12" i="3"/>
  <c r="Q12" i="3"/>
  <c r="T12" i="3"/>
  <c r="L12" i="3"/>
  <c r="N12" i="3"/>
  <c r="P12" i="3"/>
  <c r="M12" i="3"/>
  <c r="I12" i="3"/>
  <c r="V48" i="3"/>
  <c r="S48" i="3"/>
  <c r="U48" i="3"/>
  <c r="R48" i="3"/>
  <c r="T48" i="3"/>
  <c r="O48" i="3"/>
  <c r="Q48" i="3"/>
  <c r="P48" i="3"/>
  <c r="L48" i="3"/>
  <c r="I48" i="3"/>
  <c r="N48" i="3"/>
  <c r="M48" i="3"/>
  <c r="V33" i="3"/>
  <c r="S33" i="3"/>
  <c r="U33" i="3"/>
  <c r="T33" i="3"/>
  <c r="R33" i="3"/>
  <c r="O33" i="3"/>
  <c r="Q33" i="3"/>
  <c r="N33" i="3"/>
  <c r="M33" i="3"/>
  <c r="I33" i="3"/>
  <c r="L33" i="3"/>
  <c r="P33" i="3"/>
  <c r="T21" i="3"/>
  <c r="V21" i="3"/>
  <c r="S21" i="3"/>
  <c r="U21" i="3"/>
  <c r="R21" i="3"/>
  <c r="O21" i="3"/>
  <c r="Q21" i="3"/>
  <c r="L21" i="3"/>
  <c r="P21" i="3"/>
  <c r="I21" i="3"/>
  <c r="N21" i="3"/>
  <c r="M21" i="3"/>
  <c r="T28" i="3"/>
  <c r="V28" i="3"/>
  <c r="S28" i="3"/>
  <c r="U28" i="3"/>
  <c r="R28" i="3"/>
  <c r="O28" i="3"/>
  <c r="Q28" i="3"/>
  <c r="L28" i="3"/>
  <c r="N28" i="3"/>
  <c r="P28" i="3"/>
  <c r="M28" i="3"/>
  <c r="I28" i="3"/>
  <c r="T25" i="3"/>
  <c r="V25" i="3"/>
  <c r="S25" i="3"/>
  <c r="U25" i="3"/>
  <c r="R25" i="3"/>
  <c r="O25" i="3"/>
  <c r="Q25" i="3"/>
  <c r="L25" i="3"/>
  <c r="I25" i="3"/>
  <c r="N25" i="3"/>
  <c r="M25" i="3"/>
  <c r="P25" i="3"/>
  <c r="T46" i="3"/>
  <c r="V46" i="3"/>
  <c r="S46" i="3"/>
  <c r="U46" i="3"/>
  <c r="R46" i="3"/>
  <c r="O46" i="3"/>
  <c r="Q46" i="3"/>
  <c r="L46" i="3"/>
  <c r="N46" i="3"/>
  <c r="P46" i="3"/>
  <c r="I46" i="3"/>
  <c r="C117" i="3"/>
  <c r="C122" i="3"/>
  <c r="C92" i="3"/>
  <c r="C15" i="3"/>
  <c r="C75" i="3"/>
  <c r="C77" i="3"/>
  <c r="C19" i="3"/>
  <c r="C30" i="3"/>
  <c r="E126" i="3"/>
  <c r="E81" i="3"/>
  <c r="E89" i="3"/>
  <c r="E110" i="3"/>
  <c r="E87" i="3"/>
  <c r="E73" i="3"/>
  <c r="E78" i="3"/>
  <c r="E72" i="3"/>
  <c r="E27" i="3"/>
  <c r="E40" i="3"/>
  <c r="F101" i="3"/>
  <c r="F99" i="3"/>
  <c r="F55" i="3"/>
  <c r="F96" i="3"/>
  <c r="F56" i="3"/>
  <c r="F3" i="3"/>
  <c r="F57" i="3"/>
  <c r="F11" i="3"/>
  <c r="F39" i="3"/>
  <c r="F62" i="3"/>
  <c r="F88" i="3"/>
  <c r="G45" i="3"/>
  <c r="G119" i="3"/>
  <c r="G96" i="3"/>
  <c r="G6" i="3"/>
  <c r="G57" i="3"/>
  <c r="G71" i="3"/>
  <c r="G62" i="3"/>
  <c r="H115" i="3"/>
  <c r="H120" i="3"/>
  <c r="H54" i="3"/>
  <c r="I108" i="3"/>
  <c r="I97" i="3"/>
  <c r="I6" i="3"/>
  <c r="I78" i="3"/>
  <c r="L117" i="3"/>
  <c r="L37" i="3"/>
  <c r="O85" i="3"/>
  <c r="R52" i="3"/>
  <c r="U36" i="3"/>
  <c r="T36" i="3"/>
  <c r="V36" i="3"/>
  <c r="S36" i="3"/>
  <c r="L36" i="3"/>
  <c r="P36" i="3"/>
  <c r="R36" i="3"/>
  <c r="M36" i="3"/>
  <c r="O36" i="3"/>
  <c r="Q36" i="3"/>
  <c r="N36" i="3"/>
  <c r="U86" i="3"/>
  <c r="T86" i="3"/>
  <c r="V86" i="3"/>
  <c r="S86" i="3"/>
  <c r="L86" i="3"/>
  <c r="P86" i="3"/>
  <c r="R86" i="3"/>
  <c r="M86" i="3"/>
  <c r="Q86" i="3"/>
  <c r="O86" i="3"/>
  <c r="N86" i="3"/>
  <c r="T60" i="3"/>
  <c r="V60" i="3"/>
  <c r="S60" i="3"/>
  <c r="N60" i="3"/>
  <c r="P60" i="3"/>
  <c r="U60" i="3"/>
  <c r="R60" i="3"/>
  <c r="M60" i="3"/>
  <c r="H60" i="3"/>
  <c r="Q60" i="3"/>
  <c r="O60" i="3"/>
  <c r="L60" i="3"/>
  <c r="V107" i="3"/>
  <c r="U107" i="3"/>
  <c r="R107" i="3"/>
  <c r="M107" i="3"/>
  <c r="O107" i="3"/>
  <c r="T107" i="3"/>
  <c r="S107" i="3"/>
  <c r="L107" i="3"/>
  <c r="N107" i="3"/>
  <c r="G107" i="3"/>
  <c r="I107" i="3"/>
  <c r="P107" i="3"/>
  <c r="Q107" i="3"/>
  <c r="V105" i="3"/>
  <c r="U105" i="3"/>
  <c r="T105" i="3"/>
  <c r="R105" i="3"/>
  <c r="M105" i="3"/>
  <c r="O105" i="3"/>
  <c r="L105" i="3"/>
  <c r="S105" i="3"/>
  <c r="P105" i="3"/>
  <c r="G105" i="3"/>
  <c r="I105" i="3"/>
  <c r="N105" i="3"/>
  <c r="Q105" i="3"/>
  <c r="V114" i="3"/>
  <c r="U114" i="3"/>
  <c r="R114" i="3"/>
  <c r="S114" i="3"/>
  <c r="M114" i="3"/>
  <c r="O114" i="3"/>
  <c r="L114" i="3"/>
  <c r="T114" i="3"/>
  <c r="Q114" i="3"/>
  <c r="G114" i="3"/>
  <c r="I114" i="3"/>
  <c r="P114" i="3"/>
  <c r="N114" i="3"/>
  <c r="V66" i="3"/>
  <c r="U66" i="3"/>
  <c r="R66" i="3"/>
  <c r="M66" i="3"/>
  <c r="O66" i="3"/>
  <c r="S66" i="3"/>
  <c r="T66" i="3"/>
  <c r="L66" i="3"/>
  <c r="G66" i="3"/>
  <c r="N66" i="3"/>
  <c r="P66" i="3"/>
  <c r="I66" i="3"/>
  <c r="Q66" i="3"/>
  <c r="V95" i="3"/>
  <c r="S95" i="3"/>
  <c r="U95" i="3"/>
  <c r="R95" i="3"/>
  <c r="M95" i="3"/>
  <c r="T95" i="3"/>
  <c r="O95" i="3"/>
  <c r="Q95" i="3"/>
  <c r="L95" i="3"/>
  <c r="P95" i="3"/>
  <c r="G95" i="3"/>
  <c r="I95" i="3"/>
  <c r="N95" i="3"/>
  <c r="V38" i="3"/>
  <c r="S38" i="3"/>
  <c r="U38" i="3"/>
  <c r="T38" i="3"/>
  <c r="R38" i="3"/>
  <c r="M38" i="3"/>
  <c r="O38" i="3"/>
  <c r="Q38" i="3"/>
  <c r="L38" i="3"/>
  <c r="N38" i="3"/>
  <c r="G38" i="3"/>
  <c r="I38" i="3"/>
  <c r="P38" i="3"/>
  <c r="V116" i="3"/>
  <c r="S116" i="3"/>
  <c r="U116" i="3"/>
  <c r="R116" i="3"/>
  <c r="M116" i="3"/>
  <c r="O116" i="3"/>
  <c r="Q116" i="3"/>
  <c r="L116" i="3"/>
  <c r="G116" i="3"/>
  <c r="P116" i="3"/>
  <c r="I116" i="3"/>
  <c r="T116" i="3"/>
  <c r="N116" i="3"/>
  <c r="V7" i="3"/>
  <c r="S7" i="3"/>
  <c r="U7" i="3"/>
  <c r="R7" i="3"/>
  <c r="M7" i="3"/>
  <c r="O7" i="3"/>
  <c r="Q7" i="3"/>
  <c r="L7" i="3"/>
  <c r="T7" i="3"/>
  <c r="P7" i="3"/>
  <c r="G7" i="3"/>
  <c r="I7" i="3"/>
  <c r="V29" i="3"/>
  <c r="S29" i="3"/>
  <c r="U29" i="3"/>
  <c r="R29" i="3"/>
  <c r="M29" i="3"/>
  <c r="O29" i="3"/>
  <c r="Q29" i="3"/>
  <c r="T29" i="3"/>
  <c r="L29" i="3"/>
  <c r="G29" i="3"/>
  <c r="I29" i="3"/>
  <c r="N29" i="3"/>
  <c r="P29" i="3"/>
  <c r="V63" i="3"/>
  <c r="S63" i="3"/>
  <c r="U63" i="3"/>
  <c r="M63" i="3"/>
  <c r="O63" i="3"/>
  <c r="T63" i="3"/>
  <c r="R63" i="3"/>
  <c r="Q63" i="3"/>
  <c r="L63" i="3"/>
  <c r="G63" i="3"/>
  <c r="P63" i="3"/>
  <c r="I63" i="3"/>
  <c r="C108" i="3"/>
  <c r="C85" i="3"/>
  <c r="C97" i="3"/>
  <c r="C79" i="3"/>
  <c r="C6" i="3"/>
  <c r="C2" i="3"/>
  <c r="C26" i="3"/>
  <c r="C71" i="3"/>
  <c r="C60" i="3"/>
  <c r="C59" i="3"/>
  <c r="D115" i="3"/>
  <c r="D123" i="3"/>
  <c r="D111" i="3"/>
  <c r="D54" i="3"/>
  <c r="D84" i="3"/>
  <c r="D52" i="3"/>
  <c r="D61" i="3"/>
  <c r="D8" i="3"/>
  <c r="D50" i="3"/>
  <c r="D18" i="3"/>
  <c r="D41" i="3"/>
  <c r="E125" i="3"/>
  <c r="E121" i="3"/>
  <c r="E118" i="3"/>
  <c r="E112" i="3"/>
  <c r="E113" i="3"/>
  <c r="E37" i="3"/>
  <c r="E76" i="3"/>
  <c r="E4" i="3"/>
  <c r="E47" i="3"/>
  <c r="E10" i="3"/>
  <c r="G68" i="3"/>
  <c r="G113" i="3"/>
  <c r="G4" i="3"/>
  <c r="H119" i="3"/>
  <c r="H36" i="3"/>
  <c r="I126" i="3"/>
  <c r="I89" i="3"/>
  <c r="I87" i="3"/>
  <c r="I76" i="3"/>
  <c r="I30" i="3"/>
  <c r="L108" i="3"/>
  <c r="L51" i="3"/>
  <c r="M17" i="3"/>
  <c r="O79" i="3"/>
  <c r="S120" i="3"/>
  <c r="AU639" i="2"/>
  <c r="AS706" i="2"/>
  <c r="AS264" i="2"/>
  <c r="AS164" i="2"/>
  <c r="AT406" i="2"/>
  <c r="AS589" i="2"/>
  <c r="AS690" i="2"/>
  <c r="AS634" i="2"/>
  <c r="AS286" i="2"/>
  <c r="AS262" i="2"/>
  <c r="AS534" i="2"/>
  <c r="AS213" i="2"/>
  <c r="AS359" i="2"/>
  <c r="AS94" i="2"/>
  <c r="AS42" i="2"/>
  <c r="AS340" i="2"/>
  <c r="AS670" i="2"/>
  <c r="AS77" i="2"/>
  <c r="AS350" i="2"/>
  <c r="AS562" i="2"/>
  <c r="AS509" i="2"/>
  <c r="AS656" i="2"/>
  <c r="AS681" i="2"/>
  <c r="AS467" i="2"/>
  <c r="AS21" i="2"/>
  <c r="AS701" i="2"/>
  <c r="AS49" i="2"/>
  <c r="AS473" i="2"/>
  <c r="AS479" i="2"/>
  <c r="AS144" i="2"/>
  <c r="AS598" i="2"/>
  <c r="AS554" i="2"/>
  <c r="AS676" i="2"/>
  <c r="AS188" i="2"/>
  <c r="AS255" i="2"/>
  <c r="AS731" i="2"/>
  <c r="AS548" i="2"/>
  <c r="AS689" i="2"/>
  <c r="AS446" i="2"/>
  <c r="AS361" i="2"/>
  <c r="AS645" i="2"/>
  <c r="AS677" i="2"/>
  <c r="AS159" i="2"/>
  <c r="AS442" i="2"/>
  <c r="AS138" i="2"/>
  <c r="AS565" i="2"/>
  <c r="AS737" i="2"/>
  <c r="AS50" i="2"/>
  <c r="AS172" i="2"/>
  <c r="AS617" i="2"/>
  <c r="AS572" i="2"/>
  <c r="AS367" i="2"/>
  <c r="AS247" i="2"/>
  <c r="AS167" i="2"/>
  <c r="AS590" i="2"/>
  <c r="AS62" i="2"/>
  <c r="AS550" i="2"/>
  <c r="AS120" i="2"/>
  <c r="AS114" i="2"/>
  <c r="AS480" i="2"/>
  <c r="AS624" i="2"/>
  <c r="AS430" i="2"/>
  <c r="AS23" i="2"/>
  <c r="AS320" i="2"/>
  <c r="AS56" i="2"/>
  <c r="AS186" i="2"/>
  <c r="AS168" i="2"/>
  <c r="AT51" i="2"/>
  <c r="AT476" i="2"/>
  <c r="AT729" i="2"/>
  <c r="AT516" i="2"/>
  <c r="AT488" i="2"/>
  <c r="AS579" i="2"/>
  <c r="AS538" i="2"/>
  <c r="AS234" i="2"/>
  <c r="AS151" i="2"/>
  <c r="AS655" i="2"/>
  <c r="AS474" i="2"/>
  <c r="AS12" i="2"/>
  <c r="AS15" i="2"/>
  <c r="AT563" i="2"/>
  <c r="AT78" i="2"/>
  <c r="AT9" i="2"/>
  <c r="AT160" i="2"/>
  <c r="AT116" i="2"/>
  <c r="AS650" i="2"/>
  <c r="AS422" i="2"/>
  <c r="AS648" i="2"/>
  <c r="AS118" i="2"/>
  <c r="AS525" i="2"/>
  <c r="AS33" i="2"/>
  <c r="AS733" i="2"/>
  <c r="AS471" i="2"/>
  <c r="AS117" i="2"/>
  <c r="AS458" i="2"/>
  <c r="AS469" i="2"/>
  <c r="AS391" i="2"/>
  <c r="AS712" i="2"/>
  <c r="AT335" i="2"/>
  <c r="AT503" i="2"/>
  <c r="AT118" i="2"/>
  <c r="AT573" i="2"/>
  <c r="AT275" i="2"/>
  <c r="AT621" i="2"/>
  <c r="AS686" i="2"/>
  <c r="AS265" i="2"/>
  <c r="AS336" i="2"/>
  <c r="AS309" i="2"/>
  <c r="AS299" i="2"/>
  <c r="AS588" i="2"/>
  <c r="AS485" i="2"/>
  <c r="AS403" i="2"/>
  <c r="AT668" i="2"/>
  <c r="AT82" i="2"/>
  <c r="AT154" i="2"/>
  <c r="AT453" i="2"/>
  <c r="AT101" i="2"/>
  <c r="AT60" i="2"/>
  <c r="AT408" i="2"/>
  <c r="AS335" i="2"/>
  <c r="AS223" i="2"/>
  <c r="AS97" i="2"/>
  <c r="AS73" i="2"/>
  <c r="AS536" i="2"/>
  <c r="AS54" i="2"/>
  <c r="AS113" i="2"/>
  <c r="AT725" i="2"/>
  <c r="AT492" i="2"/>
  <c r="AT622" i="2"/>
  <c r="AT178" i="2"/>
  <c r="AT134" i="2"/>
  <c r="AT147" i="2"/>
  <c r="AT614" i="2"/>
  <c r="AT674" i="2"/>
  <c r="AT643" i="2"/>
  <c r="AT121" i="2"/>
  <c r="AT70" i="2"/>
  <c r="AT498" i="2"/>
  <c r="AT214" i="2"/>
  <c r="AT461" i="2"/>
  <c r="AT547" i="2"/>
  <c r="AT19" i="2"/>
  <c r="AT569" i="2"/>
  <c r="AT719" i="2"/>
  <c r="AT259" i="2"/>
  <c r="AT726" i="2"/>
  <c r="AT667" i="2"/>
  <c r="AS696" i="2"/>
  <c r="AS692" i="2"/>
  <c r="AS668" i="2"/>
  <c r="AS381" i="2"/>
  <c r="AS559" i="2"/>
  <c r="AS328" i="2"/>
  <c r="AS563" i="2"/>
  <c r="AS592" i="2"/>
  <c r="AS82" i="2"/>
  <c r="AS263" i="2"/>
  <c r="AS628" i="2"/>
  <c r="AS339" i="2"/>
  <c r="AS735" i="2"/>
  <c r="AS578" i="2"/>
  <c r="AS78" i="2"/>
  <c r="AS278" i="2"/>
  <c r="AS154" i="2"/>
  <c r="AS713" i="2"/>
  <c r="AS574" i="2"/>
  <c r="AS338" i="2"/>
  <c r="AS651" i="2"/>
  <c r="AS18" i="2"/>
  <c r="AS190" i="2"/>
  <c r="AS9" i="2"/>
  <c r="AS92" i="2"/>
  <c r="AS453" i="2"/>
  <c r="AS682" i="2"/>
  <c r="AS4" i="2"/>
  <c r="AS581" i="2"/>
  <c r="AS131" i="2"/>
  <c r="AS647" i="2"/>
  <c r="AS221" i="2"/>
  <c r="AS112" i="2"/>
  <c r="AS685" i="2"/>
  <c r="AS119" i="2"/>
  <c r="AT223" i="2"/>
  <c r="AT627" i="2"/>
  <c r="AT227" i="2"/>
  <c r="AT208" i="2"/>
  <c r="AT593" i="2"/>
  <c r="AS240" i="2"/>
  <c r="AS170" i="2"/>
  <c r="AS132" i="2"/>
  <c r="AS657" i="2"/>
  <c r="AS89" i="2"/>
  <c r="AS653" i="2"/>
  <c r="AS41" i="2"/>
  <c r="AS200" i="2"/>
  <c r="AT696" i="2"/>
  <c r="AT263" i="2"/>
  <c r="AT713" i="2"/>
  <c r="AT92" i="2"/>
  <c r="AT567" i="2"/>
  <c r="AT100" i="2"/>
  <c r="AS267" i="2"/>
  <c r="AS475" i="2"/>
  <c r="AS511" i="2"/>
  <c r="AS476" i="2"/>
  <c r="AS573" i="2"/>
  <c r="AS516" i="2"/>
  <c r="AS358" i="2"/>
  <c r="AS235" i="2"/>
  <c r="AS178" i="2"/>
  <c r="AS121" i="2"/>
  <c r="AS726" i="2"/>
  <c r="AS273" i="2"/>
  <c r="AS493" i="2"/>
  <c r="AS14" i="2"/>
  <c r="AS375" i="2"/>
  <c r="AS191" i="2"/>
  <c r="AS165" i="2"/>
  <c r="AS483" i="2"/>
  <c r="AS310" i="2"/>
  <c r="AS410" i="2"/>
  <c r="AS366" i="2"/>
  <c r="AS380" i="2"/>
  <c r="AS197" i="2"/>
  <c r="AS494" i="2"/>
  <c r="AS364" i="2"/>
  <c r="AS395" i="2"/>
  <c r="AS36" i="2"/>
  <c r="AS423" i="2"/>
  <c r="AS183" i="2"/>
  <c r="AS217" i="2"/>
  <c r="AS284" i="2"/>
  <c r="AS16" i="2"/>
  <c r="AS530" i="2"/>
  <c r="AS290" i="2"/>
  <c r="AS438" i="2"/>
  <c r="AS519" i="2"/>
  <c r="AS239" i="2"/>
  <c r="AS292" i="2"/>
  <c r="AS305" i="2"/>
  <c r="AS533" i="2"/>
  <c r="AS37" i="2"/>
  <c r="AS334" i="2"/>
  <c r="AS238" i="2"/>
  <c r="AS315" i="2"/>
  <c r="AS202" i="2"/>
  <c r="AS583" i="2"/>
  <c r="AS300" i="2"/>
  <c r="AS177" i="2"/>
  <c r="AS115" i="2"/>
  <c r="AS386" i="2"/>
  <c r="AS79" i="2"/>
  <c r="AS209" i="2"/>
  <c r="AT639" i="2"/>
  <c r="AT274" i="2"/>
  <c r="AT511" i="2"/>
  <c r="AT575" i="2"/>
  <c r="AT669" i="2"/>
  <c r="AT524" i="2"/>
  <c r="AT113" i="2"/>
  <c r="AT597" i="2"/>
  <c r="AS506" i="2"/>
  <c r="AS571" i="2"/>
  <c r="AS109" i="2"/>
  <c r="AS428" i="2"/>
  <c r="AS270" i="2"/>
  <c r="AS266" i="2"/>
  <c r="AS149" i="2"/>
  <c r="AS522" i="2"/>
  <c r="AT559" i="2"/>
  <c r="AT339" i="2"/>
  <c r="AT338" i="2"/>
  <c r="AT4" i="2"/>
  <c r="AT249" i="2"/>
  <c r="AT288" i="2"/>
  <c r="AS705" i="2"/>
  <c r="AS102" i="2"/>
  <c r="AS625" i="2"/>
  <c r="AS575" i="2"/>
  <c r="AS729" i="2"/>
  <c r="AS275" i="2"/>
  <c r="AS488" i="2"/>
  <c r="AS69" i="2"/>
  <c r="AS134" i="2"/>
  <c r="AS70" i="2"/>
  <c r="AS569" i="2"/>
  <c r="AS667" i="2"/>
  <c r="AS684" i="2"/>
  <c r="AS546" i="2"/>
  <c r="AS596" i="2"/>
  <c r="AS110" i="2"/>
  <c r="AS383" i="2"/>
  <c r="AS306" i="2"/>
  <c r="AS426" i="2"/>
  <c r="AS636" i="2"/>
  <c r="AS717" i="2"/>
  <c r="AS401" i="2"/>
  <c r="AS437" i="2"/>
  <c r="AS24" i="2"/>
  <c r="AS711" i="2"/>
  <c r="AS462" i="2"/>
  <c r="AS216" i="2"/>
  <c r="AS420" i="2"/>
  <c r="AT732" i="2"/>
  <c r="AT605" i="2"/>
  <c r="AT283" i="2"/>
  <c r="AT451" i="2"/>
  <c r="AT553" i="2"/>
  <c r="AT313" i="2"/>
  <c r="AT505" i="2"/>
  <c r="AT155" i="2"/>
  <c r="AT143" i="2"/>
  <c r="AT541" i="2"/>
  <c r="AT486" i="2"/>
  <c r="AT282" i="2"/>
  <c r="AT587" i="2"/>
  <c r="AT663" i="2"/>
  <c r="AT135" i="2"/>
  <c r="AT368" i="2"/>
  <c r="AT371" i="2"/>
  <c r="AT342" i="2"/>
  <c r="AT436" i="2"/>
  <c r="AT435" i="2"/>
  <c r="AT400" i="2"/>
  <c r="AT211" i="2"/>
  <c r="AT11" i="2"/>
  <c r="AT64" i="2"/>
  <c r="AT161" i="2"/>
  <c r="AT184" i="2"/>
  <c r="AT357" i="2"/>
  <c r="AT688" i="2"/>
  <c r="AS661" i="2"/>
  <c r="AS71" i="2"/>
  <c r="AS594" i="2"/>
  <c r="AS175" i="2"/>
  <c r="AT267" i="2"/>
  <c r="AT475" i="2"/>
  <c r="AT294" i="2"/>
  <c r="AT73" i="2"/>
  <c r="AT38" i="2"/>
  <c r="AT607" i="2"/>
  <c r="AT471" i="2"/>
  <c r="AS229" i="2"/>
  <c r="AS35" i="2"/>
  <c r="AS65" i="2"/>
  <c r="AS34" i="2"/>
  <c r="AS507" i="2"/>
  <c r="AS640" i="2"/>
  <c r="AS528" i="2"/>
  <c r="AT381" i="2"/>
  <c r="AT628" i="2"/>
  <c r="AT574" i="2"/>
  <c r="AT682" i="2"/>
  <c r="AT291" i="2"/>
  <c r="AT666" i="2"/>
  <c r="AS724" i="2"/>
  <c r="AS610" i="2"/>
  <c r="AS294" i="2"/>
  <c r="AS179" i="2"/>
  <c r="AS669" i="2"/>
  <c r="AS524" i="2"/>
  <c r="AS621" i="2"/>
  <c r="AS433" i="2"/>
  <c r="AS147" i="2"/>
  <c r="AS498" i="2"/>
  <c r="AS19" i="2"/>
  <c r="AS396" i="2"/>
  <c r="AS699" i="2"/>
  <c r="AS96" i="2"/>
  <c r="AS545" i="2"/>
  <c r="AS513" i="2"/>
  <c r="AS638" i="2"/>
  <c r="AS326" i="2"/>
  <c r="AS728" i="2"/>
  <c r="AS332" i="2"/>
  <c r="AS126" i="2"/>
  <c r="AS646" i="2"/>
  <c r="AS219" i="2"/>
  <c r="AS537" i="2"/>
  <c r="AS672" i="2"/>
  <c r="AS404" i="2"/>
  <c r="AS356" i="2"/>
  <c r="AS603" i="2"/>
  <c r="AS738" i="2"/>
  <c r="AS649" i="2"/>
  <c r="AS295" i="2"/>
  <c r="AS195" i="2"/>
  <c r="AS379" i="2"/>
  <c r="AS693" i="2"/>
  <c r="AS601" i="2"/>
  <c r="AS279" i="2"/>
  <c r="AS106" i="2"/>
  <c r="AS515" i="2"/>
  <c r="AS271" i="2"/>
  <c r="AS181" i="2"/>
  <c r="AS384" i="2"/>
  <c r="AS580" i="2"/>
  <c r="AS710" i="2"/>
  <c r="AS518" i="2"/>
  <c r="AS307" i="2"/>
  <c r="AS293" i="2"/>
  <c r="AS185" i="2"/>
  <c r="AS700" i="2"/>
  <c r="AS527" i="2"/>
  <c r="AS623" i="2"/>
  <c r="AS641" i="2"/>
  <c r="AS139" i="2"/>
  <c r="AS148" i="2"/>
  <c r="AS67" i="2"/>
  <c r="AS698" i="2"/>
  <c r="AS88" i="2"/>
  <c r="AS108" i="2"/>
  <c r="AS2" i="2"/>
  <c r="AS193" i="2"/>
  <c r="AS3" i="2"/>
  <c r="AS7" i="2"/>
  <c r="AS153" i="2"/>
  <c r="AS409" i="2"/>
  <c r="AS277" i="2"/>
  <c r="AS158" i="2"/>
  <c r="AS440" i="2"/>
  <c r="AS484" i="2"/>
  <c r="AS289" i="2"/>
  <c r="AS48" i="2"/>
  <c r="AS412" i="2"/>
  <c r="AS675" i="2"/>
  <c r="AS543" i="2"/>
  <c r="AS497" i="2"/>
  <c r="AS133" i="2"/>
  <c r="AS425" i="2"/>
  <c r="AS325" i="2"/>
  <c r="AS47" i="2"/>
  <c r="AS173" i="2"/>
  <c r="AS372" i="2"/>
  <c r="AS199" i="2"/>
  <c r="AS280" i="2"/>
  <c r="AS207" i="2"/>
  <c r="AS477" i="2"/>
  <c r="AS499" i="2"/>
  <c r="AS464" i="2"/>
  <c r="AS204" i="2"/>
  <c r="AR90" i="2"/>
  <c r="AR52" i="2"/>
  <c r="AS8" i="2"/>
  <c r="AS612" i="2"/>
  <c r="AS269" i="2"/>
  <c r="AS539" i="2"/>
  <c r="AT650" i="2"/>
  <c r="AT422" i="2"/>
  <c r="AT625" i="2"/>
  <c r="AT179" i="2"/>
  <c r="AT536" i="2"/>
  <c r="AT54" i="2"/>
  <c r="AT137" i="2"/>
  <c r="AS399" i="2"/>
  <c r="AS608" i="2"/>
  <c r="AS549" i="2"/>
  <c r="AS481" i="2"/>
  <c r="AS52" i="2"/>
  <c r="AS351" i="2"/>
  <c r="AS344" i="2"/>
  <c r="AT592" i="2"/>
  <c r="AT278" i="2"/>
  <c r="AT190" i="2"/>
  <c r="AT647" i="2"/>
  <c r="AT542" i="2"/>
  <c r="AS639" i="2"/>
  <c r="AS406" i="2"/>
  <c r="AS51" i="2"/>
  <c r="AS232" i="2"/>
  <c r="AS227" i="2"/>
  <c r="AS508" i="2"/>
  <c r="AS607" i="2"/>
  <c r="AS137" i="2"/>
  <c r="AS725" i="2"/>
  <c r="AS614" i="2"/>
  <c r="AS214" i="2"/>
  <c r="AS719" i="2"/>
  <c r="AS449" i="2"/>
  <c r="AS415" i="2"/>
  <c r="AS346" i="2"/>
  <c r="AS427" i="2"/>
  <c r="AS557" i="2"/>
  <c r="AS256" i="2"/>
  <c r="AS58" i="2"/>
  <c r="AS678" i="2"/>
  <c r="AS496" i="2"/>
  <c r="AS679" i="2"/>
  <c r="AS652" i="2"/>
  <c r="AS586" i="2"/>
  <c r="AS398" i="2"/>
  <c r="AS377" i="2"/>
  <c r="AS142" i="2"/>
  <c r="AS174" i="2"/>
  <c r="AS362" i="2"/>
  <c r="AS468" i="2"/>
  <c r="AS329" i="2"/>
  <c r="AS504" i="2"/>
  <c r="AS718" i="2"/>
  <c r="AS732" i="2"/>
  <c r="AS605" i="2"/>
  <c r="AS283" i="2"/>
  <c r="AS451" i="2"/>
  <c r="AS553" i="2"/>
  <c r="AS313" i="2"/>
  <c r="AS505" i="2"/>
  <c r="AS155" i="2"/>
  <c r="AS143" i="2"/>
  <c r="AS541" i="2"/>
  <c r="AS486" i="2"/>
  <c r="AS282" i="2"/>
  <c r="AS587" i="2"/>
  <c r="AS663" i="2"/>
  <c r="AS135" i="2"/>
  <c r="AS368" i="2"/>
  <c r="AS371" i="2"/>
  <c r="AS342" i="2"/>
  <c r="AS436" i="2"/>
  <c r="AS435" i="2"/>
  <c r="AS400" i="2"/>
  <c r="AS211" i="2"/>
  <c r="AS11" i="2"/>
  <c r="AS64" i="2"/>
  <c r="AS161" i="2"/>
  <c r="AS184" i="2"/>
  <c r="AS357" i="2"/>
  <c r="AS688" i="2"/>
  <c r="AS27" i="2"/>
  <c r="AS99" i="2"/>
  <c r="AS389" i="2"/>
  <c r="AS6" i="2"/>
  <c r="AS421" i="2"/>
  <c r="AS30" i="2"/>
  <c r="AS296" i="2"/>
  <c r="AS439" i="2"/>
  <c r="AS152" i="2"/>
  <c r="AS577" i="2"/>
  <c r="AS715" i="2"/>
  <c r="AS454" i="2"/>
  <c r="AS104" i="2"/>
  <c r="AS87" i="2"/>
  <c r="AS319" i="2"/>
  <c r="AS419" i="2"/>
  <c r="AS459" i="2"/>
  <c r="AS382" i="2"/>
  <c r="AS609" i="2"/>
  <c r="AS500" i="2"/>
  <c r="AS215" i="2"/>
  <c r="AS466" i="2"/>
  <c r="AS642" i="2"/>
  <c r="AS723" i="2"/>
  <c r="AS424" i="2"/>
  <c r="AR267" i="2"/>
  <c r="AR475" i="2"/>
  <c r="AR223" i="2"/>
  <c r="AR294" i="2"/>
  <c r="AR54" i="2"/>
  <c r="AS390" i="2"/>
  <c r="AS392" i="2"/>
  <c r="AS253" i="2"/>
  <c r="AS353" i="2"/>
  <c r="AT182" i="2"/>
  <c r="AT345" i="2"/>
  <c r="AT136" i="2"/>
  <c r="AT525" i="2"/>
  <c r="AT33" i="2"/>
  <c r="AT358" i="2"/>
  <c r="AT433" i="2"/>
  <c r="AS455" i="2"/>
  <c r="AS63" i="2"/>
  <c r="AS80" i="2"/>
  <c r="AS448" i="2"/>
  <c r="AS261" i="2"/>
  <c r="AS665" i="2"/>
  <c r="AS561" i="2"/>
  <c r="AS501" i="2"/>
  <c r="AT328" i="2"/>
  <c r="AT735" i="2"/>
  <c r="AT651" i="2"/>
  <c r="AT581" i="2"/>
  <c r="AT127" i="2"/>
  <c r="AT107" i="2"/>
  <c r="AS274" i="2"/>
  <c r="AS503" i="2"/>
  <c r="AS136" i="2"/>
  <c r="AS130" i="2"/>
  <c r="AS38" i="2"/>
  <c r="AS208" i="2"/>
  <c r="AS593" i="2"/>
  <c r="AS492" i="2"/>
  <c r="AS674" i="2"/>
  <c r="AS461" i="2"/>
  <c r="AS259" i="2"/>
  <c r="AS402" i="2"/>
  <c r="AS163" i="2"/>
  <c r="AS241" i="2"/>
  <c r="AS434" i="2"/>
  <c r="AS245" i="2"/>
  <c r="AS664" i="2"/>
  <c r="AS452" i="2"/>
  <c r="AS86" i="2"/>
  <c r="AS707" i="2"/>
  <c r="AS727" i="2"/>
  <c r="AS584" i="2"/>
  <c r="AS268" i="2"/>
  <c r="AS595" i="2"/>
  <c r="AS703" i="2"/>
  <c r="AS246" i="2"/>
  <c r="AS76" i="2"/>
  <c r="AS418" i="2"/>
  <c r="AS450" i="2"/>
  <c r="AS611" i="2"/>
  <c r="AS441" i="2"/>
  <c r="AS432" i="2"/>
  <c r="AS189" i="2"/>
  <c r="AS237" i="2"/>
  <c r="AS568" i="2"/>
  <c r="AS31" i="2"/>
  <c r="AS198" i="2"/>
  <c r="AS287" i="2"/>
  <c r="AS176" i="2"/>
  <c r="AS510" i="2"/>
  <c r="AS40" i="2"/>
  <c r="AS5" i="2"/>
  <c r="AS43" i="2"/>
  <c r="AS72" i="2"/>
  <c r="AS206" i="2"/>
  <c r="AS321" i="2"/>
  <c r="AS487" i="2"/>
  <c r="AS171" i="2"/>
  <c r="AS308" i="2"/>
  <c r="AS644" i="2"/>
  <c r="AS472" i="2"/>
  <c r="AS203" i="2"/>
  <c r="AS46" i="2"/>
  <c r="AS443" i="2"/>
  <c r="AS124" i="2"/>
  <c r="AS416" i="2"/>
  <c r="AT705" i="2"/>
  <c r="AT102" i="2"/>
  <c r="AT648" i="2"/>
  <c r="AT232" i="2"/>
  <c r="AT123" i="2"/>
  <c r="AT254" i="2"/>
  <c r="AT224" i="2"/>
  <c r="AS387" i="2"/>
  <c r="AS576" i="2"/>
  <c r="AS105" i="2"/>
  <c r="AS90" i="2"/>
  <c r="AS540" i="2"/>
  <c r="AS348" i="2"/>
  <c r="AS566" i="2"/>
  <c r="AT692" i="2"/>
  <c r="AT578" i="2"/>
  <c r="AT18" i="2"/>
  <c r="AT131" i="2"/>
  <c r="AT354" i="2"/>
  <c r="AS182" i="2"/>
  <c r="AS345" i="2"/>
  <c r="AS627" i="2"/>
  <c r="AS123" i="2"/>
  <c r="AS254" i="2"/>
  <c r="AS224" i="2"/>
  <c r="AS597" i="2"/>
  <c r="AS622" i="2"/>
  <c r="AS643" i="2"/>
  <c r="AS547" i="2"/>
  <c r="AS85" i="2"/>
  <c r="AS470" i="2"/>
  <c r="AS162" i="2"/>
  <c r="AS602" i="2"/>
  <c r="AS370" i="2"/>
  <c r="AS20" i="2"/>
  <c r="AS187" i="2"/>
  <c r="AS736" i="2"/>
  <c r="AS314" i="2"/>
  <c r="AS248" i="2"/>
  <c r="AS201" i="2"/>
  <c r="AS150" i="2"/>
  <c r="AS257" i="2"/>
  <c r="AS83" i="2"/>
  <c r="AS463" i="2"/>
  <c r="AS225" i="2"/>
  <c r="AS243" i="2"/>
  <c r="AS13" i="2"/>
  <c r="AS556" i="2"/>
  <c r="AS585" i="2"/>
  <c r="AS535" i="2"/>
  <c r="AS683" i="2"/>
  <c r="AS552" i="2"/>
  <c r="AS341" i="2"/>
  <c r="AS495" i="2"/>
  <c r="AS166" i="2"/>
  <c r="AS349" i="2"/>
  <c r="AS84" i="2"/>
  <c r="AS369" i="2"/>
  <c r="AS691" i="2"/>
  <c r="AS212" i="2"/>
  <c r="AS620" i="2"/>
  <c r="AS385" i="2"/>
  <c r="AS141" i="2"/>
  <c r="AS322" i="2"/>
  <c r="AS654" i="2"/>
  <c r="AS53" i="2"/>
  <c r="AS631" i="2"/>
  <c r="AS544" i="2"/>
  <c r="AS687" i="2"/>
  <c r="AS526" i="2"/>
  <c r="AS194" i="2"/>
  <c r="AS560" i="2"/>
  <c r="AS564" i="2"/>
  <c r="AS355" i="2"/>
  <c r="AS708" i="2"/>
  <c r="AS218" i="2"/>
  <c r="AS491" i="2"/>
  <c r="AS600" i="2"/>
  <c r="AS662" i="2"/>
  <c r="AS722" i="2"/>
  <c r="AS716" i="2"/>
  <c r="AS252" i="2"/>
  <c r="AS318" i="2"/>
  <c r="AS169" i="2"/>
  <c r="AS618" i="2"/>
  <c r="AS532" i="2"/>
  <c r="AS721" i="2"/>
  <c r="AS26" i="2"/>
  <c r="AS629" i="2"/>
  <c r="AS10" i="2"/>
  <c r="AS260" i="2"/>
  <c r="AS615" i="2"/>
  <c r="AS32" i="2"/>
  <c r="AS376" i="2"/>
  <c r="AS236" i="2"/>
  <c r="AS317" i="2"/>
  <c r="AS365" i="2"/>
  <c r="AS347" i="2"/>
  <c r="AS285" i="2"/>
  <c r="AS75" i="2"/>
  <c r="AS397" i="2"/>
  <c r="AS250" i="2"/>
  <c r="AS45" i="2"/>
  <c r="AS231" i="2"/>
  <c r="AS220" i="2"/>
  <c r="AS393" i="2"/>
  <c r="AS128" i="2"/>
  <c r="AT701" i="2"/>
  <c r="AT676" i="2"/>
  <c r="AT361" i="2"/>
  <c r="AT534" i="2"/>
  <c r="AT656" i="2"/>
  <c r="AT213" i="2"/>
  <c r="AT737" i="2"/>
  <c r="AT645" i="2"/>
  <c r="AT617" i="2"/>
  <c r="AT188" i="2"/>
  <c r="AT442" i="2"/>
  <c r="AT548" i="2"/>
  <c r="AT144" i="2"/>
  <c r="AT49" i="2"/>
  <c r="AT359" i="2"/>
  <c r="AT681" i="2"/>
  <c r="AT94" i="2"/>
  <c r="AT42" i="2"/>
  <c r="AT340" i="2"/>
  <c r="AT670" i="2"/>
  <c r="AT77" i="2"/>
  <c r="AT203" i="2"/>
  <c r="AT350" i="2"/>
  <c r="AT117" i="2"/>
  <c r="AT177" i="2"/>
  <c r="AT221" i="2"/>
  <c r="AT661" i="2"/>
  <c r="AT320" i="2"/>
  <c r="AT8" i="2"/>
  <c r="AT46" i="2"/>
  <c r="AT512" i="2"/>
  <c r="AT390" i="2"/>
  <c r="AT458" i="2"/>
  <c r="AT115" i="2"/>
  <c r="AT112" i="2"/>
  <c r="AT71" i="2"/>
  <c r="AT56" i="2"/>
  <c r="AT612" i="2"/>
  <c r="AT443" i="2"/>
  <c r="AT702" i="2"/>
  <c r="AT392" i="2"/>
  <c r="AT469" i="2"/>
  <c r="AT386" i="2"/>
  <c r="AT685" i="2"/>
  <c r="AT594" i="2"/>
  <c r="AT186" i="2"/>
  <c r="AT269" i="2"/>
  <c r="AT124" i="2"/>
  <c r="AT460" i="2"/>
  <c r="AT253" i="2"/>
  <c r="AT391" i="2"/>
  <c r="AT79" i="2"/>
  <c r="AT119" i="2"/>
  <c r="AT175" i="2"/>
  <c r="AT168" i="2"/>
  <c r="AT539" i="2"/>
  <c r="AT416" i="2"/>
  <c r="AT457" i="2"/>
  <c r="AT712" i="2"/>
  <c r="AT353" i="2"/>
  <c r="AT209" i="2"/>
  <c r="AR24" i="2"/>
  <c r="AS95" i="2"/>
  <c r="AS140" i="2"/>
  <c r="AS303" i="2"/>
  <c r="AS44" i="2"/>
  <c r="AS74" i="2"/>
  <c r="AS482" i="2"/>
  <c r="AS251" i="2"/>
  <c r="AS619" i="2"/>
  <c r="AS226" i="2"/>
  <c r="AS327" i="2"/>
  <c r="AS570" i="2"/>
  <c r="AS632" i="2"/>
  <c r="AS720" i="2"/>
  <c r="AS695" i="2"/>
  <c r="AS363" i="2"/>
  <c r="AS444" i="2"/>
  <c r="AS697" i="2"/>
  <c r="AS523" i="2"/>
  <c r="AS730" i="2"/>
  <c r="AS407" i="2"/>
  <c r="AS599" i="2"/>
  <c r="AS659" i="2"/>
  <c r="AS68" i="2"/>
  <c r="AS658" i="2"/>
  <c r="AS302" i="2"/>
  <c r="AS343" i="2"/>
  <c r="AS714" i="2"/>
  <c r="AS531" i="2"/>
  <c r="AS604" i="2"/>
  <c r="AS55" i="2"/>
  <c r="AS272" i="2"/>
  <c r="AS606" i="2"/>
  <c r="AS301" i="2"/>
  <c r="AS551" i="2"/>
  <c r="AS582" i="2"/>
  <c r="AS490" i="2"/>
  <c r="AS630" i="2"/>
  <c r="AS17" i="2"/>
  <c r="AS304" i="2"/>
  <c r="AS558" i="2"/>
  <c r="AS456" i="2"/>
  <c r="AS316" i="2"/>
  <c r="AS91" i="2"/>
  <c r="AS521" i="2"/>
  <c r="AS61" i="2"/>
  <c r="AS98" i="2"/>
  <c r="AS431" i="2"/>
  <c r="AS25" i="2"/>
  <c r="AS242" i="2"/>
  <c r="AS57" i="2"/>
  <c r="AS373" i="2"/>
  <c r="AS66" i="2"/>
  <c r="AS331" i="2"/>
  <c r="AS333" i="2"/>
  <c r="AS635" i="2"/>
  <c r="AS59" i="2"/>
  <c r="AS405" i="2"/>
  <c r="AS196" i="2"/>
  <c r="AS429" i="2"/>
  <c r="AS281" i="2"/>
  <c r="AS671" i="2"/>
  <c r="AS417" i="2"/>
  <c r="AS145" i="2"/>
  <c r="AS244" i="2"/>
  <c r="AS297" i="2"/>
  <c r="AS337" i="2"/>
  <c r="AS374" i="2"/>
  <c r="AS394" i="2"/>
  <c r="AS520" i="2"/>
  <c r="AS591" i="2"/>
  <c r="AS709" i="2"/>
  <c r="AS192" i="2"/>
  <c r="AS312" i="2"/>
  <c r="AT686" i="2"/>
  <c r="AT455" i="2"/>
  <c r="AT506" i="2"/>
  <c r="AT579" i="2"/>
  <c r="AT387" i="2"/>
  <c r="AT240" i="2"/>
  <c r="AT399" i="2"/>
  <c r="AT229" i="2"/>
  <c r="AT265" i="2"/>
  <c r="AT63" i="2"/>
  <c r="AT571" i="2"/>
  <c r="AT538" i="2"/>
  <c r="AT170" i="2"/>
  <c r="AT608" i="2"/>
  <c r="AT576" i="2"/>
  <c r="AT35" i="2"/>
  <c r="AT336" i="2"/>
  <c r="AR2" i="2"/>
  <c r="AS512" i="2"/>
  <c r="AS702" i="2"/>
  <c r="AS460" i="2"/>
  <c r="AS457" i="2"/>
  <c r="AT724" i="2"/>
  <c r="AT610" i="2"/>
  <c r="AT97" i="2"/>
  <c r="AT130" i="2"/>
  <c r="AT508" i="2"/>
  <c r="AT733" i="2"/>
  <c r="AT235" i="2"/>
  <c r="AT69" i="2"/>
  <c r="AR553" i="2"/>
  <c r="AR211" i="2"/>
  <c r="AR11" i="2"/>
  <c r="AR357" i="2"/>
  <c r="AR27" i="2"/>
  <c r="AR99" i="2"/>
  <c r="AR6" i="2"/>
  <c r="AR30" i="2"/>
  <c r="AR104" i="2"/>
  <c r="AR87" i="2"/>
  <c r="AR330" i="2"/>
  <c r="AU650" i="2"/>
  <c r="AU267" i="2"/>
  <c r="AU705" i="2"/>
  <c r="AU724" i="2"/>
  <c r="AU182" i="2"/>
  <c r="AU335" i="2"/>
  <c r="AU274" i="2"/>
  <c r="AU406" i="2"/>
  <c r="AU422" i="2"/>
  <c r="AU475" i="2"/>
  <c r="AU102" i="2"/>
  <c r="AU610" i="2"/>
  <c r="AU345" i="2"/>
  <c r="AU223" i="2"/>
  <c r="AU503" i="2"/>
  <c r="AU51" i="2"/>
  <c r="AU648" i="2"/>
  <c r="AU511" i="2"/>
  <c r="AU625" i="2"/>
  <c r="AU294" i="2"/>
  <c r="AU97" i="2"/>
  <c r="AU627" i="2"/>
  <c r="AU136" i="2"/>
  <c r="AU232" i="2"/>
  <c r="AR12" i="2"/>
  <c r="AR470" i="2"/>
  <c r="AR245" i="2"/>
  <c r="AR370" i="2"/>
  <c r="AR20" i="2"/>
  <c r="AR58" i="2"/>
  <c r="AR187" i="2"/>
  <c r="AR126" i="2"/>
  <c r="AR437" i="2"/>
  <c r="AR398" i="2"/>
  <c r="AR356" i="2"/>
  <c r="AR216" i="2"/>
  <c r="AR362" i="2"/>
  <c r="AU701" i="2"/>
  <c r="AU676" i="2"/>
  <c r="AU361" i="2"/>
  <c r="AU534" i="2"/>
  <c r="AU656" i="2"/>
  <c r="AU213" i="2"/>
  <c r="AU737" i="2"/>
  <c r="AU645" i="2"/>
  <c r="AU617" i="2"/>
  <c r="AU188" i="2"/>
  <c r="AU442" i="2"/>
  <c r="AT80" i="2"/>
  <c r="AT109" i="2"/>
  <c r="AT234" i="2"/>
  <c r="AT132" i="2"/>
  <c r="AT549" i="2"/>
  <c r="AT65" i="2"/>
  <c r="AT309" i="2"/>
  <c r="AT105" i="2"/>
  <c r="AT448" i="2"/>
  <c r="AT428" i="2"/>
  <c r="AT151" i="2"/>
  <c r="AT657" i="2"/>
  <c r="AT481" i="2"/>
  <c r="AT34" i="2"/>
  <c r="AT299" i="2"/>
  <c r="AT270" i="2"/>
  <c r="AT261" i="2"/>
  <c r="AT90" i="2"/>
  <c r="AT655" i="2"/>
  <c r="AT89" i="2"/>
  <c r="AT52" i="2"/>
  <c r="AT507" i="2"/>
  <c r="AT588" i="2"/>
  <c r="AT266" i="2"/>
  <c r="AT665" i="2"/>
  <c r="AT540" i="2"/>
  <c r="AT474" i="2"/>
  <c r="AT653" i="2"/>
  <c r="AT351" i="2"/>
  <c r="AT640" i="2"/>
  <c r="AT485" i="2"/>
  <c r="AT149" i="2"/>
  <c r="AT561" i="2"/>
  <c r="AT12" i="2"/>
  <c r="AT348" i="2"/>
  <c r="AT41" i="2"/>
  <c r="AT344" i="2"/>
  <c r="AT528" i="2"/>
  <c r="AT403" i="2"/>
  <c r="AT522" i="2"/>
  <c r="AT501" i="2"/>
  <c r="AT15" i="2"/>
  <c r="AT200" i="2"/>
  <c r="AT566" i="2"/>
  <c r="AR329" i="2"/>
  <c r="AR295" i="2"/>
  <c r="AR271" i="2"/>
  <c r="AR293" i="2"/>
  <c r="AR148" i="2"/>
  <c r="AR108" i="2"/>
  <c r="AR3" i="2"/>
  <c r="AR7" i="2"/>
  <c r="AR153" i="2"/>
  <c r="AR409" i="2"/>
  <c r="AR158" i="2"/>
  <c r="AR289" i="2"/>
  <c r="AR133" i="2"/>
  <c r="AR372" i="2"/>
  <c r="AR199" i="2"/>
  <c r="AR204" i="2"/>
  <c r="AU686" i="2"/>
  <c r="AU455" i="2"/>
  <c r="AU506" i="2"/>
  <c r="AU579" i="2"/>
  <c r="AU387" i="2"/>
  <c r="AU240" i="2"/>
  <c r="AU399" i="2"/>
  <c r="AU229" i="2"/>
  <c r="AU265" i="2"/>
  <c r="AU63" i="2"/>
  <c r="AU571" i="2"/>
  <c r="AU538" i="2"/>
  <c r="AU170" i="2"/>
  <c r="AU608" i="2"/>
  <c r="AU576" i="2"/>
  <c r="AU35" i="2"/>
  <c r="AU336" i="2"/>
  <c r="AU80" i="2"/>
  <c r="AU109" i="2"/>
  <c r="AU234" i="2"/>
  <c r="AU132" i="2"/>
  <c r="AU549" i="2"/>
  <c r="AU65" i="2"/>
  <c r="AU309" i="2"/>
  <c r="AU105" i="2"/>
  <c r="AT413" i="2"/>
  <c r="AT478" i="2"/>
  <c r="AT529" i="2"/>
  <c r="AT414" i="2"/>
  <c r="AT129" i="2"/>
  <c r="AT111" i="2"/>
  <c r="AT388" i="2"/>
  <c r="AT411" i="2"/>
  <c r="AT210" i="2"/>
  <c r="AT445" i="2"/>
  <c r="AT704" i="2"/>
  <c r="AT517" i="2"/>
  <c r="AT633" i="2"/>
  <c r="AT360" i="2"/>
  <c r="AT298" i="2"/>
  <c r="AR246" i="2"/>
  <c r="AR83" i="2"/>
  <c r="AR13" i="2"/>
  <c r="AR189" i="2"/>
  <c r="AR495" i="2"/>
  <c r="AR40" i="2"/>
  <c r="AR84" i="2"/>
  <c r="AR5" i="2"/>
  <c r="AR308" i="2"/>
  <c r="AR53" i="2"/>
  <c r="AR472" i="2"/>
  <c r="AU696" i="2"/>
  <c r="AU692" i="2"/>
  <c r="AU668" i="2"/>
  <c r="AU381" i="2"/>
  <c r="AU559" i="2"/>
  <c r="AU328" i="2"/>
  <c r="AU563" i="2"/>
  <c r="AU592" i="2"/>
  <c r="AU82" i="2"/>
  <c r="AU263" i="2"/>
  <c r="AU628" i="2"/>
  <c r="AU339" i="2"/>
  <c r="AU735" i="2"/>
  <c r="AU578" i="2"/>
  <c r="AU78" i="2"/>
  <c r="AU278" i="2"/>
  <c r="AU154" i="2"/>
  <c r="AU713" i="2"/>
  <c r="AU574" i="2"/>
  <c r="AU338" i="2"/>
  <c r="AU651" i="2"/>
  <c r="AU18" i="2"/>
  <c r="AU190" i="2"/>
  <c r="AU9" i="2"/>
  <c r="AU92" i="2"/>
  <c r="AU453" i="2"/>
  <c r="AU682" i="2"/>
  <c r="AU4" i="2"/>
  <c r="AU581" i="2"/>
  <c r="AU131" i="2"/>
  <c r="AT396" i="2"/>
  <c r="AT85" i="2"/>
  <c r="AT449" i="2"/>
  <c r="AT402" i="2"/>
  <c r="AT273" i="2"/>
  <c r="AT493" i="2"/>
  <c r="AT14" i="2"/>
  <c r="AT375" i="2"/>
  <c r="AT191" i="2"/>
  <c r="AT165" i="2"/>
  <c r="AT483" i="2"/>
  <c r="AT310" i="2"/>
  <c r="AT410" i="2"/>
  <c r="AT366" i="2"/>
  <c r="AT380" i="2"/>
  <c r="AT197" i="2"/>
  <c r="AT494" i="2"/>
  <c r="AT364" i="2"/>
  <c r="AT395" i="2"/>
  <c r="AT36" i="2"/>
  <c r="AT423" i="2"/>
  <c r="AT183" i="2"/>
  <c r="AT217" i="2"/>
  <c r="AT284" i="2"/>
  <c r="AT16" i="2"/>
  <c r="AT530" i="2"/>
  <c r="AT290" i="2"/>
  <c r="AT438" i="2"/>
  <c r="AT519" i="2"/>
  <c r="AT239" i="2"/>
  <c r="AT292" i="2"/>
  <c r="AT305" i="2"/>
  <c r="AT533" i="2"/>
  <c r="AT37" i="2"/>
  <c r="AT334" i="2"/>
  <c r="AT238" i="2"/>
  <c r="AT315" i="2"/>
  <c r="AT202" i="2"/>
  <c r="AT583" i="2"/>
  <c r="AT300" i="2"/>
  <c r="AR26" i="2"/>
  <c r="AR10" i="2"/>
  <c r="AR205" i="2"/>
  <c r="AR146" i="2"/>
  <c r="AR157" i="2"/>
  <c r="AR222" i="2"/>
  <c r="AR28" i="2"/>
  <c r="AR29" i="2"/>
  <c r="AR39" i="2"/>
  <c r="AR311" i="2"/>
  <c r="AR93" i="2"/>
  <c r="AU725" i="2"/>
  <c r="AU492" i="2"/>
  <c r="AU622" i="2"/>
  <c r="AU178" i="2"/>
  <c r="AU134" i="2"/>
  <c r="AU147" i="2"/>
  <c r="AU614" i="2"/>
  <c r="AU674" i="2"/>
  <c r="AU643" i="2"/>
  <c r="AU121" i="2"/>
  <c r="AU70" i="2"/>
  <c r="AU498" i="2"/>
  <c r="AU214" i="2"/>
  <c r="AU461" i="2"/>
  <c r="AU547" i="2"/>
  <c r="AU19" i="2"/>
  <c r="AU569" i="2"/>
  <c r="AU719" i="2"/>
  <c r="AU259" i="2"/>
  <c r="AU726" i="2"/>
  <c r="AU667" i="2"/>
  <c r="AU396" i="2"/>
  <c r="AU85" i="2"/>
  <c r="AU449" i="2"/>
  <c r="AU402" i="2"/>
  <c r="AU273" i="2"/>
  <c r="AU493" i="2"/>
  <c r="AU14" i="2"/>
  <c r="AU375" i="2"/>
  <c r="AU191" i="2"/>
  <c r="AS160" i="2"/>
  <c r="AS101" i="2"/>
  <c r="AS567" i="2"/>
  <c r="AS291" i="2"/>
  <c r="AS249" i="2"/>
  <c r="AS127" i="2"/>
  <c r="AS116" i="2"/>
  <c r="AS354" i="2"/>
  <c r="AS542" i="2"/>
  <c r="AS60" i="2"/>
  <c r="AS100" i="2"/>
  <c r="AS107" i="2"/>
  <c r="AS288" i="2"/>
  <c r="AS666" i="2"/>
  <c r="AS408" i="2"/>
  <c r="AS413" i="2"/>
  <c r="AS478" i="2"/>
  <c r="AS529" i="2"/>
  <c r="AS414" i="2"/>
  <c r="AS129" i="2"/>
  <c r="AS111" i="2"/>
  <c r="AS388" i="2"/>
  <c r="AS411" i="2"/>
  <c r="AS210" i="2"/>
  <c r="AS445" i="2"/>
  <c r="AS704" i="2"/>
  <c r="AS517" i="2"/>
  <c r="AS633" i="2"/>
  <c r="AS360" i="2"/>
  <c r="AS298" i="2"/>
  <c r="AT699" i="2"/>
  <c r="AT684" i="2"/>
  <c r="AT163" i="2"/>
  <c r="AT470" i="2"/>
  <c r="AT415" i="2"/>
  <c r="AT96" i="2"/>
  <c r="AT546" i="2"/>
  <c r="AT241" i="2"/>
  <c r="AT346" i="2"/>
  <c r="AT162" i="2"/>
  <c r="AT545" i="2"/>
  <c r="AT596" i="2"/>
  <c r="AT434" i="2"/>
  <c r="AT427" i="2"/>
  <c r="AT602" i="2"/>
  <c r="AT513" i="2"/>
  <c r="AT110" i="2"/>
  <c r="AT245" i="2"/>
  <c r="AT557" i="2"/>
  <c r="AT638" i="2"/>
  <c r="AT370" i="2"/>
  <c r="AT383" i="2"/>
  <c r="AT664" i="2"/>
  <c r="AT256" i="2"/>
  <c r="AT326" i="2"/>
  <c r="AT306" i="2"/>
  <c r="AT20" i="2"/>
  <c r="AT452" i="2"/>
  <c r="AT58" i="2"/>
  <c r="AT728" i="2"/>
  <c r="AT426" i="2"/>
  <c r="AT678" i="2"/>
  <c r="AT332" i="2"/>
  <c r="AT636" i="2"/>
  <c r="AT86" i="2"/>
  <c r="AT496" i="2"/>
  <c r="AT187" i="2"/>
  <c r="AT126" i="2"/>
  <c r="AT717" i="2"/>
  <c r="AT679" i="2"/>
  <c r="AT646" i="2"/>
  <c r="AT401" i="2"/>
  <c r="AT652" i="2"/>
  <c r="AT219" i="2"/>
  <c r="AT437" i="2"/>
  <c r="AT586" i="2"/>
  <c r="AT537" i="2"/>
  <c r="AT24" i="2"/>
  <c r="AT398" i="2"/>
  <c r="AT672" i="2"/>
  <c r="AT711" i="2"/>
  <c r="AT377" i="2"/>
  <c r="AT404" i="2"/>
  <c r="AT462" i="2"/>
  <c r="AT142" i="2"/>
  <c r="AT356" i="2"/>
  <c r="AT216" i="2"/>
  <c r="AT174" i="2"/>
  <c r="AT420" i="2"/>
  <c r="AT603" i="2"/>
  <c r="AT362" i="2"/>
  <c r="AR50" i="2"/>
  <c r="AR255" i="2"/>
  <c r="AR21" i="2"/>
  <c r="AR262" i="2"/>
  <c r="AR172" i="2"/>
  <c r="AR167" i="2"/>
  <c r="AR95" i="2"/>
  <c r="AR140" i="2"/>
  <c r="AR347" i="2"/>
  <c r="AR44" i="2"/>
  <c r="AR75" i="2"/>
  <c r="AR74" i="2"/>
  <c r="AR45" i="2"/>
  <c r="AU699" i="2"/>
  <c r="AU684" i="2"/>
  <c r="AU163" i="2"/>
  <c r="AU470" i="2"/>
  <c r="AU415" i="2"/>
  <c r="AU96" i="2"/>
  <c r="AU546" i="2"/>
  <c r="AU241" i="2"/>
  <c r="AU346" i="2"/>
  <c r="AU162" i="2"/>
  <c r="AU545" i="2"/>
  <c r="AU596" i="2"/>
  <c r="AU434" i="2"/>
  <c r="AU427" i="2"/>
  <c r="AU602" i="2"/>
  <c r="AU513" i="2"/>
  <c r="AU110" i="2"/>
  <c r="AU245" i="2"/>
  <c r="AU557" i="2"/>
  <c r="AU638" i="2"/>
  <c r="AU370" i="2"/>
  <c r="AU383" i="2"/>
  <c r="AU664" i="2"/>
  <c r="AU256" i="2"/>
  <c r="AU326" i="2"/>
  <c r="AU306" i="2"/>
  <c r="AU20" i="2"/>
  <c r="AU452" i="2"/>
  <c r="AT738" i="2"/>
  <c r="AT468" i="2"/>
  <c r="AT649" i="2"/>
  <c r="AT329" i="2"/>
  <c r="AT295" i="2"/>
  <c r="AT504" i="2"/>
  <c r="AT195" i="2"/>
  <c r="AT379" i="2"/>
  <c r="AT718" i="2"/>
  <c r="AT693" i="2"/>
  <c r="AT601" i="2"/>
  <c r="AT279" i="2"/>
  <c r="AT106" i="2"/>
  <c r="AT515" i="2"/>
  <c r="AT271" i="2"/>
  <c r="AT181" i="2"/>
  <c r="AT384" i="2"/>
  <c r="AT580" i="2"/>
  <c r="AT710" i="2"/>
  <c r="AT518" i="2"/>
  <c r="AT307" i="2"/>
  <c r="AT293" i="2"/>
  <c r="AT185" i="2"/>
  <c r="AT700" i="2"/>
  <c r="AT527" i="2"/>
  <c r="AT623" i="2"/>
  <c r="AT641" i="2"/>
  <c r="AT139" i="2"/>
  <c r="AT148" i="2"/>
  <c r="AT67" i="2"/>
  <c r="AT698" i="2"/>
  <c r="AT88" i="2"/>
  <c r="AT108" i="2"/>
  <c r="AT2" i="2"/>
  <c r="AT193" i="2"/>
  <c r="AT3" i="2"/>
  <c r="AT7" i="2"/>
  <c r="AT153" i="2"/>
  <c r="AT409" i="2"/>
  <c r="AT277" i="2"/>
  <c r="AT158" i="2"/>
  <c r="AT440" i="2"/>
  <c r="AT484" i="2"/>
  <c r="AT289" i="2"/>
  <c r="AT48" i="2"/>
  <c r="AT412" i="2"/>
  <c r="AT675" i="2"/>
  <c r="AT543" i="2"/>
  <c r="AT497" i="2"/>
  <c r="AT133" i="2"/>
  <c r="AT425" i="2"/>
  <c r="AT325" i="2"/>
  <c r="AT47" i="2"/>
  <c r="AT173" i="2"/>
  <c r="AT372" i="2"/>
  <c r="AT199" i="2"/>
  <c r="AT280" i="2"/>
  <c r="AT207" i="2"/>
  <c r="AT477" i="2"/>
  <c r="AT499" i="2"/>
  <c r="AT464" i="2"/>
  <c r="AT204" i="2"/>
  <c r="AR55" i="2"/>
  <c r="AR272" i="2"/>
  <c r="AR17" i="2"/>
  <c r="AR61" i="2"/>
  <c r="AR25" i="2"/>
  <c r="AR373" i="2"/>
  <c r="AR66" i="2"/>
  <c r="AR331" i="2"/>
  <c r="AR333" i="2"/>
  <c r="AR405" i="2"/>
  <c r="AR312" i="2"/>
  <c r="AU738" i="2"/>
  <c r="AU468" i="2"/>
  <c r="AU649" i="2"/>
  <c r="AU329" i="2"/>
  <c r="AU295" i="2"/>
  <c r="AU504" i="2"/>
  <c r="AU195" i="2"/>
  <c r="AU379" i="2"/>
  <c r="AU718" i="2"/>
  <c r="AU693" i="2"/>
  <c r="AU601" i="2"/>
  <c r="AU279" i="2"/>
  <c r="AU106" i="2"/>
  <c r="AU515" i="2"/>
  <c r="AU271" i="2"/>
  <c r="AU181" i="2"/>
  <c r="AU384" i="2"/>
  <c r="AU580" i="2"/>
  <c r="AU710" i="2"/>
  <c r="AU518" i="2"/>
  <c r="AU307" i="2"/>
  <c r="AU293" i="2"/>
  <c r="AU185" i="2"/>
  <c r="AU700" i="2"/>
  <c r="AU527" i="2"/>
  <c r="AU623" i="2"/>
  <c r="AT27" i="2"/>
  <c r="AT99" i="2"/>
  <c r="AT389" i="2"/>
  <c r="AT6" i="2"/>
  <c r="AT421" i="2"/>
  <c r="AT30" i="2"/>
  <c r="AT296" i="2"/>
  <c r="AT439" i="2"/>
  <c r="AT152" i="2"/>
  <c r="AT577" i="2"/>
  <c r="AT715" i="2"/>
  <c r="AT454" i="2"/>
  <c r="AT104" i="2"/>
  <c r="AT87" i="2"/>
  <c r="AT319" i="2"/>
  <c r="AT419" i="2"/>
  <c r="AT459" i="2"/>
  <c r="AT382" i="2"/>
  <c r="AT609" i="2"/>
  <c r="AT500" i="2"/>
  <c r="AT215" i="2"/>
  <c r="AT466" i="2"/>
  <c r="AT642" i="2"/>
  <c r="AT723" i="2"/>
  <c r="AT424" i="2"/>
  <c r="AT673" i="2"/>
  <c r="AT330" i="2"/>
  <c r="AT230" i="2"/>
  <c r="AT502" i="2"/>
  <c r="AT233" i="2"/>
  <c r="AT465" i="2"/>
  <c r="AT103" i="2"/>
  <c r="AT228" i="2"/>
  <c r="AT122" i="2"/>
  <c r="AR49" i="2"/>
  <c r="AR359" i="2"/>
  <c r="AR94" i="2"/>
  <c r="AR77" i="2"/>
  <c r="AR117" i="2"/>
  <c r="AR8" i="2"/>
  <c r="AR115" i="2"/>
  <c r="AR112" i="2"/>
  <c r="AR71" i="2"/>
  <c r="AR186" i="2"/>
  <c r="AR124" i="2"/>
  <c r="AR460" i="2"/>
  <c r="AR253" i="2"/>
  <c r="AR168" i="2"/>
  <c r="AR457" i="2"/>
  <c r="AR353" i="2"/>
  <c r="AR209" i="2"/>
  <c r="AU732" i="2"/>
  <c r="AU605" i="2"/>
  <c r="AU283" i="2"/>
  <c r="AU451" i="2"/>
  <c r="AU553" i="2"/>
  <c r="AU313" i="2"/>
  <c r="AU505" i="2"/>
  <c r="AU155" i="2"/>
  <c r="AU143" i="2"/>
  <c r="AU541" i="2"/>
  <c r="AU486" i="2"/>
  <c r="AU282" i="2"/>
  <c r="AU587" i="2"/>
  <c r="AU663" i="2"/>
  <c r="AU135" i="2"/>
  <c r="AU368" i="2"/>
  <c r="AU371" i="2"/>
  <c r="AU342" i="2"/>
  <c r="AU436" i="2"/>
  <c r="AU435" i="2"/>
  <c r="AU400" i="2"/>
  <c r="AU211" i="2"/>
  <c r="AU11" i="2"/>
  <c r="AU64" i="2"/>
  <c r="AU161" i="2"/>
  <c r="AU184" i="2"/>
  <c r="AU357" i="2"/>
  <c r="AU688" i="2"/>
  <c r="AU27" i="2"/>
  <c r="AU99" i="2"/>
  <c r="AU389" i="2"/>
  <c r="AU6" i="2"/>
  <c r="AU421" i="2"/>
  <c r="AU30" i="2"/>
  <c r="AU296" i="2"/>
  <c r="AU439" i="2"/>
  <c r="AU152" i="2"/>
  <c r="AU577" i="2"/>
  <c r="AU715" i="2"/>
  <c r="AU454" i="2"/>
  <c r="AU104" i="2"/>
  <c r="AU87" i="2"/>
  <c r="AU319" i="2"/>
  <c r="AU419" i="2"/>
  <c r="AU459" i="2"/>
  <c r="AU382" i="2"/>
  <c r="AU609" i="2"/>
  <c r="AU500" i="2"/>
  <c r="AU215" i="2"/>
  <c r="AU466" i="2"/>
  <c r="AU642" i="2"/>
  <c r="AU723" i="2"/>
  <c r="AU424" i="2"/>
  <c r="AU673" i="2"/>
  <c r="AU330" i="2"/>
  <c r="AU230" i="2"/>
  <c r="AU502" i="2"/>
  <c r="AU233" i="2"/>
  <c r="AU465" i="2"/>
  <c r="AU103" i="2"/>
  <c r="AU228" i="2"/>
  <c r="AU122" i="2"/>
  <c r="AT707" i="2"/>
  <c r="AT727" i="2"/>
  <c r="AT736" i="2"/>
  <c r="AT584" i="2"/>
  <c r="AT314" i="2"/>
  <c r="AT268" i="2"/>
  <c r="AT248" i="2"/>
  <c r="AT595" i="2"/>
  <c r="AT201" i="2"/>
  <c r="AT703" i="2"/>
  <c r="AT150" i="2"/>
  <c r="AT246" i="2"/>
  <c r="AT257" i="2"/>
  <c r="AT76" i="2"/>
  <c r="AT83" i="2"/>
  <c r="AT418" i="2"/>
  <c r="AT463" i="2"/>
  <c r="AT450" i="2"/>
  <c r="AT225" i="2"/>
  <c r="AT611" i="2"/>
  <c r="AT243" i="2"/>
  <c r="AT441" i="2"/>
  <c r="AT13" i="2"/>
  <c r="AT432" i="2"/>
  <c r="AT556" i="2"/>
  <c r="AT189" i="2"/>
  <c r="AT585" i="2"/>
  <c r="AT237" i="2"/>
  <c r="AT535" i="2"/>
  <c r="AT568" i="2"/>
  <c r="AT683" i="2"/>
  <c r="AT31" i="2"/>
  <c r="AT552" i="2"/>
  <c r="AT198" i="2"/>
  <c r="AT341" i="2"/>
  <c r="AT287" i="2"/>
  <c r="AT495" i="2"/>
  <c r="AT176" i="2"/>
  <c r="AT166" i="2"/>
  <c r="AT510" i="2"/>
  <c r="AT349" i="2"/>
  <c r="AT40" i="2"/>
  <c r="AT84" i="2"/>
  <c r="AT5" i="2"/>
  <c r="AT369" i="2"/>
  <c r="AT43" i="2"/>
  <c r="AT691" i="2"/>
  <c r="AT72" i="2"/>
  <c r="AT212" i="2"/>
  <c r="AT206" i="2"/>
  <c r="AT620" i="2"/>
  <c r="AT321" i="2"/>
  <c r="AT385" i="2"/>
  <c r="AT487" i="2"/>
  <c r="AT141" i="2"/>
  <c r="AT171" i="2"/>
  <c r="AT322" i="2"/>
  <c r="AT308" i="2"/>
  <c r="AT654" i="2"/>
  <c r="AT644" i="2"/>
  <c r="AT53" i="2"/>
  <c r="AT472" i="2"/>
  <c r="AR170" i="2"/>
  <c r="AR35" i="2"/>
  <c r="AR80" i="2"/>
  <c r="AR309" i="2"/>
  <c r="AR105" i="2"/>
  <c r="AR151" i="2"/>
  <c r="AR34" i="2"/>
  <c r="AR299" i="2"/>
  <c r="AR89" i="2"/>
  <c r="AR149" i="2"/>
  <c r="AU707" i="2"/>
  <c r="AU727" i="2"/>
  <c r="AU736" i="2"/>
  <c r="AU584" i="2"/>
  <c r="AU314" i="2"/>
  <c r="AU268" i="2"/>
  <c r="AU248" i="2"/>
  <c r="AU595" i="2"/>
  <c r="AU201" i="2"/>
  <c r="AU703" i="2"/>
  <c r="AU150" i="2"/>
  <c r="AU246" i="2"/>
  <c r="AU257" i="2"/>
  <c r="AU76" i="2"/>
  <c r="AU83" i="2"/>
  <c r="AU418" i="2"/>
  <c r="AU463" i="2"/>
  <c r="AU450" i="2"/>
  <c r="AU225" i="2"/>
  <c r="AU611" i="2"/>
  <c r="AU243" i="2"/>
  <c r="AU441" i="2"/>
  <c r="AU13" i="2"/>
  <c r="AU432" i="2"/>
  <c r="AU556" i="2"/>
  <c r="AU189" i="2"/>
  <c r="AS673" i="2"/>
  <c r="AS330" i="2"/>
  <c r="AS230" i="2"/>
  <c r="AS502" i="2"/>
  <c r="AS233" i="2"/>
  <c r="AS465" i="2"/>
  <c r="AS103" i="2"/>
  <c r="AS228" i="2"/>
  <c r="AS122" i="2"/>
  <c r="AT631" i="2"/>
  <c r="AT544" i="2"/>
  <c r="AT687" i="2"/>
  <c r="AT526" i="2"/>
  <c r="AT194" i="2"/>
  <c r="AT560" i="2"/>
  <c r="AT564" i="2"/>
  <c r="AT355" i="2"/>
  <c r="AT708" i="2"/>
  <c r="AT218" i="2"/>
  <c r="AT491" i="2"/>
  <c r="AT600" i="2"/>
  <c r="AT662" i="2"/>
  <c r="AT722" i="2"/>
  <c r="AT716" i="2"/>
  <c r="AT252" i="2"/>
  <c r="AT318" i="2"/>
  <c r="AT169" i="2"/>
  <c r="AT618" i="2"/>
  <c r="AT532" i="2"/>
  <c r="AT721" i="2"/>
  <c r="AT26" i="2"/>
  <c r="AT629" i="2"/>
  <c r="AT10" i="2"/>
  <c r="AT260" i="2"/>
  <c r="AT615" i="2"/>
  <c r="AT32" i="2"/>
  <c r="AT376" i="2"/>
  <c r="AT236" i="2"/>
  <c r="AT258" i="2"/>
  <c r="AT205" i="2"/>
  <c r="AT613" i="2"/>
  <c r="AT146" i="2"/>
  <c r="AT616" i="2"/>
  <c r="AT157" i="2"/>
  <c r="AT222" i="2"/>
  <c r="AT323" i="2"/>
  <c r="AT378" i="2"/>
  <c r="AT489" i="2"/>
  <c r="AT352" i="2"/>
  <c r="AT125" i="2"/>
  <c r="AT514" i="2"/>
  <c r="AT180" i="2"/>
  <c r="AT156" i="2"/>
  <c r="AT694" i="2"/>
  <c r="AT680" i="2"/>
  <c r="AT626" i="2"/>
  <c r="AT637" i="2"/>
  <c r="AT276" i="2"/>
  <c r="AT28" i="2"/>
  <c r="AT324" i="2"/>
  <c r="AT734" i="2"/>
  <c r="AT22" i="2"/>
  <c r="AT29" i="2"/>
  <c r="AT39" i="2"/>
  <c r="AT81" i="2"/>
  <c r="AT311" i="2"/>
  <c r="AT317" i="2"/>
  <c r="AT93" i="2"/>
  <c r="AT555" i="2"/>
  <c r="AT660" i="2"/>
  <c r="AT447" i="2"/>
  <c r="AR136" i="2"/>
  <c r="AR232" i="2"/>
  <c r="AR118" i="2"/>
  <c r="AR73" i="2"/>
  <c r="AR130" i="2"/>
  <c r="AR227" i="2"/>
  <c r="AR38" i="2"/>
  <c r="AR275" i="2"/>
  <c r="AR208" i="2"/>
  <c r="AR224" i="2"/>
  <c r="AR113" i="2"/>
  <c r="AR69" i="2"/>
  <c r="AU631" i="2"/>
  <c r="AU544" i="2"/>
  <c r="AU687" i="2"/>
  <c r="AU526" i="2"/>
  <c r="AU194" i="2"/>
  <c r="AU560" i="2"/>
  <c r="AU564" i="2"/>
  <c r="AU355" i="2"/>
  <c r="AU708" i="2"/>
  <c r="AU218" i="2"/>
  <c r="AU491" i="2"/>
  <c r="AU600" i="2"/>
  <c r="AU662" i="2"/>
  <c r="AU722" i="2"/>
  <c r="AU716" i="2"/>
  <c r="AU252" i="2"/>
  <c r="AU318" i="2"/>
  <c r="AU169" i="2"/>
  <c r="AU618" i="2"/>
  <c r="AU532" i="2"/>
  <c r="AU721" i="2"/>
  <c r="AU26" i="2"/>
  <c r="AU629" i="2"/>
  <c r="AU10" i="2"/>
  <c r="AU260" i="2"/>
  <c r="AU615" i="2"/>
  <c r="AU32" i="2"/>
  <c r="AU376" i="2"/>
  <c r="AU236" i="2"/>
  <c r="AU258" i="2"/>
  <c r="AU205" i="2"/>
  <c r="AU613" i="2"/>
  <c r="AT690" i="2"/>
  <c r="AT589" i="2"/>
  <c r="AT634" i="2"/>
  <c r="AT164" i="2"/>
  <c r="AT706" i="2"/>
  <c r="AT264" i="2"/>
  <c r="AT572" i="2"/>
  <c r="AT598" i="2"/>
  <c r="AT689" i="2"/>
  <c r="AT286" i="2"/>
  <c r="AT467" i="2"/>
  <c r="AT677" i="2"/>
  <c r="AT138" i="2"/>
  <c r="AT562" i="2"/>
  <c r="AT473" i="2"/>
  <c r="AT50" i="2"/>
  <c r="AT255" i="2"/>
  <c r="AT367" i="2"/>
  <c r="AT247" i="2"/>
  <c r="AT554" i="2"/>
  <c r="AT21" i="2"/>
  <c r="AT446" i="2"/>
  <c r="AT262" i="2"/>
  <c r="AT509" i="2"/>
  <c r="AT731" i="2"/>
  <c r="AT565" i="2"/>
  <c r="AT159" i="2"/>
  <c r="AT172" i="2"/>
  <c r="AT479" i="2"/>
  <c r="AT167" i="2"/>
  <c r="AT590" i="2"/>
  <c r="AT62" i="2"/>
  <c r="AT550" i="2"/>
  <c r="AT120" i="2"/>
  <c r="AT114" i="2"/>
  <c r="AT480" i="2"/>
  <c r="AT624" i="2"/>
  <c r="AT430" i="2"/>
  <c r="AT23" i="2"/>
  <c r="AT95" i="2"/>
  <c r="AT365" i="2"/>
  <c r="AT140" i="2"/>
  <c r="AT347" i="2"/>
  <c r="AT303" i="2"/>
  <c r="AT285" i="2"/>
  <c r="AT44" i="2"/>
  <c r="AT75" i="2"/>
  <c r="AT74" i="2"/>
  <c r="AT397" i="2"/>
  <c r="AT482" i="2"/>
  <c r="AT250" i="2"/>
  <c r="AT251" i="2"/>
  <c r="AT45" i="2"/>
  <c r="AT619" i="2"/>
  <c r="AT231" i="2"/>
  <c r="AT226" i="2"/>
  <c r="AT220" i="2"/>
  <c r="AT327" i="2"/>
  <c r="AT393" i="2"/>
  <c r="AT570" i="2"/>
  <c r="AT128" i="2"/>
  <c r="AT632" i="2"/>
  <c r="AR18" i="2"/>
  <c r="AR9" i="2"/>
  <c r="AR92" i="2"/>
  <c r="AR131" i="2"/>
  <c r="AR101" i="2"/>
  <c r="AR249" i="2"/>
  <c r="AR127" i="2"/>
  <c r="AR354" i="2"/>
  <c r="AR60" i="2"/>
  <c r="AR100" i="2"/>
  <c r="AR288" i="2"/>
  <c r="AR413" i="2"/>
  <c r="AR111" i="2"/>
  <c r="AR210" i="2"/>
  <c r="AU690" i="2"/>
  <c r="AU589" i="2"/>
  <c r="AU634" i="2"/>
  <c r="AU164" i="2"/>
  <c r="AU706" i="2"/>
  <c r="AU264" i="2"/>
  <c r="AU572" i="2"/>
  <c r="AU598" i="2"/>
  <c r="AU689" i="2"/>
  <c r="AU286" i="2"/>
  <c r="AU467" i="2"/>
  <c r="AU677" i="2"/>
  <c r="AU138" i="2"/>
  <c r="AU562" i="2"/>
  <c r="AU473" i="2"/>
  <c r="AU50" i="2"/>
  <c r="AU255" i="2"/>
  <c r="AU367" i="2"/>
  <c r="AU247" i="2"/>
  <c r="AU554" i="2"/>
  <c r="AU21" i="2"/>
  <c r="AU446" i="2"/>
  <c r="AU262" i="2"/>
  <c r="AU509" i="2"/>
  <c r="AU731" i="2"/>
  <c r="AU565" i="2"/>
  <c r="AU159" i="2"/>
  <c r="AU172" i="2"/>
  <c r="AU479" i="2"/>
  <c r="AU167" i="2"/>
  <c r="AU590" i="2"/>
  <c r="AS258" i="2"/>
  <c r="AS205" i="2"/>
  <c r="AS613" i="2"/>
  <c r="AS146" i="2"/>
  <c r="AS616" i="2"/>
  <c r="AS157" i="2"/>
  <c r="AS222" i="2"/>
  <c r="AS323" i="2"/>
  <c r="AS378" i="2"/>
  <c r="AS489" i="2"/>
  <c r="AS352" i="2"/>
  <c r="AS125" i="2"/>
  <c r="AS514" i="2"/>
  <c r="AS180" i="2"/>
  <c r="AS156" i="2"/>
  <c r="AS694" i="2"/>
  <c r="AS680" i="2"/>
  <c r="AS626" i="2"/>
  <c r="AS637" i="2"/>
  <c r="AS276" i="2"/>
  <c r="AS28" i="2"/>
  <c r="AS324" i="2"/>
  <c r="AS734" i="2"/>
  <c r="AS22" i="2"/>
  <c r="AS29" i="2"/>
  <c r="AS39" i="2"/>
  <c r="AS81" i="2"/>
  <c r="AS311" i="2"/>
  <c r="AS93" i="2"/>
  <c r="AS555" i="2"/>
  <c r="AS660" i="2"/>
  <c r="AS447" i="2"/>
  <c r="AT720" i="2"/>
  <c r="AT695" i="2"/>
  <c r="AT363" i="2"/>
  <c r="AT444" i="2"/>
  <c r="AT697" i="2"/>
  <c r="AT523" i="2"/>
  <c r="AT730" i="2"/>
  <c r="AT407" i="2"/>
  <c r="AT599" i="2"/>
  <c r="AT659" i="2"/>
  <c r="AT68" i="2"/>
  <c r="AT658" i="2"/>
  <c r="AT302" i="2"/>
  <c r="AT343" i="2"/>
  <c r="AT714" i="2"/>
  <c r="AT531" i="2"/>
  <c r="AT604" i="2"/>
  <c r="AT55" i="2"/>
  <c r="AT272" i="2"/>
  <c r="AT606" i="2"/>
  <c r="AT301" i="2"/>
  <c r="AT551" i="2"/>
  <c r="AT582" i="2"/>
  <c r="AT490" i="2"/>
  <c r="AT630" i="2"/>
  <c r="AT17" i="2"/>
  <c r="AT304" i="2"/>
  <c r="AT558" i="2"/>
  <c r="AT456" i="2"/>
  <c r="AT316" i="2"/>
  <c r="AT91" i="2"/>
  <c r="AT521" i="2"/>
  <c r="AT61" i="2"/>
  <c r="AT98" i="2"/>
  <c r="AT431" i="2"/>
  <c r="AT25" i="2"/>
  <c r="AT242" i="2"/>
  <c r="AT57" i="2"/>
  <c r="AT373" i="2"/>
  <c r="AT66" i="2"/>
  <c r="AT331" i="2"/>
  <c r="AT333" i="2"/>
  <c r="AT635" i="2"/>
  <c r="AT59" i="2"/>
  <c r="AT405" i="2"/>
  <c r="AT196" i="2"/>
  <c r="AT429" i="2"/>
  <c r="AT281" i="2"/>
  <c r="AT671" i="2"/>
  <c r="AT417" i="2"/>
  <c r="AT145" i="2"/>
  <c r="AT244" i="2"/>
  <c r="AT297" i="2"/>
  <c r="AT337" i="2"/>
  <c r="AT374" i="2"/>
  <c r="AT394" i="2"/>
  <c r="AT520" i="2"/>
  <c r="AT591" i="2"/>
  <c r="AT709" i="2"/>
  <c r="AT192" i="2"/>
  <c r="AT312" i="2"/>
  <c r="AR214" i="2"/>
  <c r="AR19" i="2"/>
  <c r="AR85" i="2"/>
  <c r="AR197" i="2"/>
  <c r="AR395" i="2"/>
  <c r="AR36" i="2"/>
  <c r="AR16" i="2"/>
  <c r="AR239" i="2"/>
  <c r="AR37" i="2"/>
  <c r="AR300" i="2"/>
  <c r="AU720" i="2"/>
  <c r="AU695" i="2"/>
  <c r="AU363" i="2"/>
  <c r="AU444" i="2"/>
  <c r="AU697" i="2"/>
  <c r="AU523" i="2"/>
  <c r="AU730" i="2"/>
  <c r="AU407" i="2"/>
  <c r="AU599" i="2"/>
  <c r="AU659" i="2"/>
  <c r="AU68" i="2"/>
  <c r="AU658" i="2"/>
  <c r="AU302" i="2"/>
  <c r="AU343" i="2"/>
  <c r="AU714" i="2"/>
  <c r="AU531" i="2"/>
  <c r="AU604" i="2"/>
  <c r="AU55" i="2"/>
  <c r="AU272" i="2"/>
  <c r="AU606" i="2"/>
  <c r="AU301" i="2"/>
  <c r="AU551" i="2"/>
  <c r="AU582" i="2"/>
  <c r="AU490" i="2"/>
  <c r="AU630" i="2"/>
  <c r="AU17" i="2"/>
  <c r="AU304" i="2"/>
  <c r="AU558" i="2"/>
  <c r="AU585" i="2"/>
  <c r="AU237" i="2"/>
  <c r="AU535" i="2"/>
  <c r="AU568" i="2"/>
  <c r="AU683" i="2"/>
  <c r="AU31" i="2"/>
  <c r="AU552" i="2"/>
  <c r="AU198" i="2"/>
  <c r="AU341" i="2"/>
  <c r="AU287" i="2"/>
  <c r="AU495" i="2"/>
  <c r="AU176" i="2"/>
  <c r="AU166" i="2"/>
  <c r="AU510" i="2"/>
  <c r="AU349" i="2"/>
  <c r="AU40" i="2"/>
  <c r="AU84" i="2"/>
  <c r="AU5" i="2"/>
  <c r="AU369" i="2"/>
  <c r="AU43" i="2"/>
  <c r="AU691" i="2"/>
  <c r="AU72" i="2"/>
  <c r="AU212" i="2"/>
  <c r="AU206" i="2"/>
  <c r="AU620" i="2"/>
  <c r="AU321" i="2"/>
  <c r="AU385" i="2"/>
  <c r="AU487" i="2"/>
  <c r="AU141" i="2"/>
  <c r="AU171" i="2"/>
  <c r="AU322" i="2"/>
  <c r="AU308" i="2"/>
  <c r="AU654" i="2"/>
  <c r="AU644" i="2"/>
  <c r="AU53" i="2"/>
  <c r="AU472" i="2"/>
  <c r="AU146" i="2"/>
  <c r="AU616" i="2"/>
  <c r="AU157" i="2"/>
  <c r="AU222" i="2"/>
  <c r="AU323" i="2"/>
  <c r="AU378" i="2"/>
  <c r="AU489" i="2"/>
  <c r="AU352" i="2"/>
  <c r="AU125" i="2"/>
  <c r="AU514" i="2"/>
  <c r="AU180" i="2"/>
  <c r="AU156" i="2"/>
  <c r="AU694" i="2"/>
  <c r="AU680" i="2"/>
  <c r="AU626" i="2"/>
  <c r="AU637" i="2"/>
  <c r="AU276" i="2"/>
  <c r="AU28" i="2"/>
  <c r="AU324" i="2"/>
  <c r="AU734" i="2"/>
  <c r="AU22" i="2"/>
  <c r="AU29" i="2"/>
  <c r="AU39" i="2"/>
  <c r="AU81" i="2"/>
  <c r="AU311" i="2"/>
  <c r="AU317" i="2"/>
  <c r="AU93" i="2"/>
  <c r="AU555" i="2"/>
  <c r="AU660" i="2"/>
  <c r="AU447" i="2"/>
  <c r="AU62" i="2"/>
  <c r="AU550" i="2"/>
  <c r="AU120" i="2"/>
  <c r="AU114" i="2"/>
  <c r="AU480" i="2"/>
  <c r="AU624" i="2"/>
  <c r="AU430" i="2"/>
  <c r="AU23" i="2"/>
  <c r="AU95" i="2"/>
  <c r="AU365" i="2"/>
  <c r="AU140" i="2"/>
  <c r="AU347" i="2"/>
  <c r="AU303" i="2"/>
  <c r="AU285" i="2"/>
  <c r="AU44" i="2"/>
  <c r="AU75" i="2"/>
  <c r="AU74" i="2"/>
  <c r="AU397" i="2"/>
  <c r="AU482" i="2"/>
  <c r="AU250" i="2"/>
  <c r="AU251" i="2"/>
  <c r="AU45" i="2"/>
  <c r="AU619" i="2"/>
  <c r="AU231" i="2"/>
  <c r="AU226" i="2"/>
  <c r="AU220" i="2"/>
  <c r="AU327" i="2"/>
  <c r="AU393" i="2"/>
  <c r="AU570" i="2"/>
  <c r="AU128" i="2"/>
  <c r="AU632" i="2"/>
  <c r="AU456" i="2"/>
  <c r="AU316" i="2"/>
  <c r="AU91" i="2"/>
  <c r="AU521" i="2"/>
  <c r="AU61" i="2"/>
  <c r="AU98" i="2"/>
  <c r="AU431" i="2"/>
  <c r="AU25" i="2"/>
  <c r="AU242" i="2"/>
  <c r="AU57" i="2"/>
  <c r="AU373" i="2"/>
  <c r="AU66" i="2"/>
  <c r="AU331" i="2"/>
  <c r="AU333" i="2"/>
  <c r="AU635" i="2"/>
  <c r="AU59" i="2"/>
  <c r="AU405" i="2"/>
  <c r="AU196" i="2"/>
  <c r="AU429" i="2"/>
  <c r="AU281" i="2"/>
  <c r="AU671" i="2"/>
  <c r="AU417" i="2"/>
  <c r="AU145" i="2"/>
  <c r="AU244" i="2"/>
  <c r="AU297" i="2"/>
  <c r="AU337" i="2"/>
  <c r="AU374" i="2"/>
  <c r="AU394" i="2"/>
  <c r="AU520" i="2"/>
  <c r="AU591" i="2"/>
  <c r="AU709" i="2"/>
  <c r="AU192" i="2"/>
  <c r="AU312" i="2"/>
  <c r="AU548" i="2"/>
  <c r="AU144" i="2"/>
  <c r="AU49" i="2"/>
  <c r="AU359" i="2"/>
  <c r="AU681" i="2"/>
  <c r="AU94" i="2"/>
  <c r="AU42" i="2"/>
  <c r="AU340" i="2"/>
  <c r="AU670" i="2"/>
  <c r="AU77" i="2"/>
  <c r="AU203" i="2"/>
  <c r="AU350" i="2"/>
  <c r="AU117" i="2"/>
  <c r="AU177" i="2"/>
  <c r="AU221" i="2"/>
  <c r="AU661" i="2"/>
  <c r="AU320" i="2"/>
  <c r="AU8" i="2"/>
  <c r="AU46" i="2"/>
  <c r="AU512" i="2"/>
  <c r="AU390" i="2"/>
  <c r="AU458" i="2"/>
  <c r="AU115" i="2"/>
  <c r="AU112" i="2"/>
  <c r="AU71" i="2"/>
  <c r="AU56" i="2"/>
  <c r="AU612" i="2"/>
  <c r="AU443" i="2"/>
  <c r="AU702" i="2"/>
  <c r="AU392" i="2"/>
  <c r="AU469" i="2"/>
  <c r="AU386" i="2"/>
  <c r="AU685" i="2"/>
  <c r="AU594" i="2"/>
  <c r="AU186" i="2"/>
  <c r="AU269" i="2"/>
  <c r="AU124" i="2"/>
  <c r="AU460" i="2"/>
  <c r="AU253" i="2"/>
  <c r="AU391" i="2"/>
  <c r="AU79" i="2"/>
  <c r="AU119" i="2"/>
  <c r="AU175" i="2"/>
  <c r="AU168" i="2"/>
  <c r="AU539" i="2"/>
  <c r="AU416" i="2"/>
  <c r="AU457" i="2"/>
  <c r="AU712" i="2"/>
  <c r="AU353" i="2"/>
  <c r="AU209" i="2"/>
  <c r="AU448" i="2"/>
  <c r="AU428" i="2"/>
  <c r="AU151" i="2"/>
  <c r="AU657" i="2"/>
  <c r="AU481" i="2"/>
  <c r="AU34" i="2"/>
  <c r="AU299" i="2"/>
  <c r="AU270" i="2"/>
  <c r="AU261" i="2"/>
  <c r="AU90" i="2"/>
  <c r="AU655" i="2"/>
  <c r="AU89" i="2"/>
  <c r="AU52" i="2"/>
  <c r="AU507" i="2"/>
  <c r="AU588" i="2"/>
  <c r="AU266" i="2"/>
  <c r="AU665" i="2"/>
  <c r="AU540" i="2"/>
  <c r="AU474" i="2"/>
  <c r="AU653" i="2"/>
  <c r="AU351" i="2"/>
  <c r="AU640" i="2"/>
  <c r="AU485" i="2"/>
  <c r="AU149" i="2"/>
  <c r="AU561" i="2"/>
  <c r="AU12" i="2"/>
  <c r="AU348" i="2"/>
  <c r="AU41" i="2"/>
  <c r="AU344" i="2"/>
  <c r="AU528" i="2"/>
  <c r="AU403" i="2"/>
  <c r="AU522" i="2"/>
  <c r="AU501" i="2"/>
  <c r="AU15" i="2"/>
  <c r="AU200" i="2"/>
  <c r="AU566" i="2"/>
  <c r="AU118" i="2"/>
  <c r="AU476" i="2"/>
  <c r="AU575" i="2"/>
  <c r="AU179" i="2"/>
  <c r="AU73" i="2"/>
  <c r="AU130" i="2"/>
  <c r="AU227" i="2"/>
  <c r="AU525" i="2"/>
  <c r="AU123" i="2"/>
  <c r="AU573" i="2"/>
  <c r="AU729" i="2"/>
  <c r="AU669" i="2"/>
  <c r="AU536" i="2"/>
  <c r="AU38" i="2"/>
  <c r="AU508" i="2"/>
  <c r="AU33" i="2"/>
  <c r="AU254" i="2"/>
  <c r="AU516" i="2"/>
  <c r="AU275" i="2"/>
  <c r="AU524" i="2"/>
  <c r="AU54" i="2"/>
  <c r="AU208" i="2"/>
  <c r="AU607" i="2"/>
  <c r="AU733" i="2"/>
  <c r="AU358" i="2"/>
  <c r="AU224" i="2"/>
  <c r="AU488" i="2"/>
  <c r="AU621" i="2"/>
  <c r="AU113" i="2"/>
  <c r="AU137" i="2"/>
  <c r="AU593" i="2"/>
  <c r="AU471" i="2"/>
  <c r="AU235" i="2"/>
  <c r="AU69" i="2"/>
  <c r="AU433" i="2"/>
  <c r="AU597" i="2"/>
  <c r="AU647" i="2"/>
  <c r="AU160" i="2"/>
  <c r="AU101" i="2"/>
  <c r="AU567" i="2"/>
  <c r="AU291" i="2"/>
  <c r="AU249" i="2"/>
  <c r="AU127" i="2"/>
  <c r="AU116" i="2"/>
  <c r="AU354" i="2"/>
  <c r="AU542" i="2"/>
  <c r="AU60" i="2"/>
  <c r="AU100" i="2"/>
  <c r="AU107" i="2"/>
  <c r="AU288" i="2"/>
  <c r="AU666" i="2"/>
  <c r="AU408" i="2"/>
  <c r="AU413" i="2"/>
  <c r="AU478" i="2"/>
  <c r="AU529" i="2"/>
  <c r="AU414" i="2"/>
  <c r="AU129" i="2"/>
  <c r="AU111" i="2"/>
  <c r="AU388" i="2"/>
  <c r="AU411" i="2"/>
  <c r="AU210" i="2"/>
  <c r="AU445" i="2"/>
  <c r="AU704" i="2"/>
  <c r="AU517" i="2"/>
  <c r="AU633" i="2"/>
  <c r="AU360" i="2"/>
  <c r="AU298" i="2"/>
  <c r="AU165" i="2"/>
  <c r="AU483" i="2"/>
  <c r="AU310" i="2"/>
  <c r="AU410" i="2"/>
  <c r="AU366" i="2"/>
  <c r="AU380" i="2"/>
  <c r="AU197" i="2"/>
  <c r="AU494" i="2"/>
  <c r="AU364" i="2"/>
  <c r="AU395" i="2"/>
  <c r="AU36" i="2"/>
  <c r="AU423" i="2"/>
  <c r="AU183" i="2"/>
  <c r="AU217" i="2"/>
  <c r="AU284" i="2"/>
  <c r="AU16" i="2"/>
  <c r="AU530" i="2"/>
  <c r="AU290" i="2"/>
  <c r="AU438" i="2"/>
  <c r="AU519" i="2"/>
  <c r="AU239" i="2"/>
  <c r="AU292" i="2"/>
  <c r="AU305" i="2"/>
  <c r="AU533" i="2"/>
  <c r="AU37" i="2"/>
  <c r="AU334" i="2"/>
  <c r="AU238" i="2"/>
  <c r="AU315" i="2"/>
  <c r="AU202" i="2"/>
  <c r="AU583" i="2"/>
  <c r="AU300" i="2"/>
  <c r="AU58" i="2"/>
  <c r="AU728" i="2"/>
  <c r="AU426" i="2"/>
  <c r="AU678" i="2"/>
  <c r="AU332" i="2"/>
  <c r="AU636" i="2"/>
  <c r="AU86" i="2"/>
  <c r="AU496" i="2"/>
  <c r="AU187" i="2"/>
  <c r="AU126" i="2"/>
  <c r="AU717" i="2"/>
  <c r="AU679" i="2"/>
  <c r="AU646" i="2"/>
  <c r="AU401" i="2"/>
  <c r="AU652" i="2"/>
  <c r="AU219" i="2"/>
  <c r="AU437" i="2"/>
  <c r="AU586" i="2"/>
  <c r="AU537" i="2"/>
  <c r="AU24" i="2"/>
  <c r="AU398" i="2"/>
  <c r="AU672" i="2"/>
  <c r="AU711" i="2"/>
  <c r="AU377" i="2"/>
  <c r="AU404" i="2"/>
  <c r="AU462" i="2"/>
  <c r="AU142" i="2"/>
  <c r="AU356" i="2"/>
  <c r="AU216" i="2"/>
  <c r="AU174" i="2"/>
  <c r="AU420" i="2"/>
  <c r="AU603" i="2"/>
  <c r="AU362" i="2"/>
  <c r="AU641" i="2"/>
  <c r="AU139" i="2"/>
  <c r="AU148" i="2"/>
  <c r="AU67" i="2"/>
  <c r="AU698" i="2"/>
  <c r="AU88" i="2"/>
  <c r="AU108" i="2"/>
  <c r="AU2" i="2"/>
  <c r="AU193" i="2"/>
  <c r="AU3" i="2"/>
  <c r="AU7" i="2"/>
  <c r="AU153" i="2"/>
  <c r="AU409" i="2"/>
  <c r="AU277" i="2"/>
  <c r="AU158" i="2"/>
  <c r="AU440" i="2"/>
  <c r="AU484" i="2"/>
  <c r="AU289" i="2"/>
  <c r="AU48" i="2"/>
  <c r="AU412" i="2"/>
  <c r="AU675" i="2"/>
  <c r="AU543" i="2"/>
  <c r="AU497" i="2"/>
  <c r="AU133" i="2"/>
  <c r="AU425" i="2"/>
  <c r="AU325" i="2"/>
  <c r="AU47" i="2"/>
  <c r="AU173" i="2"/>
  <c r="AU372" i="2"/>
  <c r="AU199" i="2"/>
  <c r="AU280" i="2"/>
  <c r="AU207" i="2"/>
  <c r="AU477" i="2"/>
  <c r="AU499" i="2"/>
  <c r="AU464" i="2"/>
  <c r="AU204" i="2"/>
  <c r="AD696" i="2"/>
  <c r="AD692" i="2"/>
  <c r="AD668" i="2"/>
  <c r="AD381" i="2"/>
  <c r="AD559" i="2"/>
  <c r="AD328" i="2"/>
  <c r="K103" i="3" s="1"/>
  <c r="J103" i="3"/>
  <c r="AD563" i="2"/>
  <c r="AD592" i="2"/>
  <c r="AD82" i="2"/>
  <c r="AD263" i="2"/>
  <c r="AD628" i="2"/>
  <c r="AD339" i="2"/>
  <c r="AD735" i="2"/>
  <c r="AD578" i="2"/>
  <c r="AD78" i="2"/>
  <c r="AD278" i="2"/>
  <c r="AD154" i="2"/>
  <c r="AD713" i="2"/>
  <c r="AD574" i="2"/>
  <c r="AD338" i="2"/>
  <c r="AD651" i="2"/>
  <c r="AD18" i="2"/>
  <c r="AD190" i="2"/>
  <c r="AD9" i="2"/>
  <c r="AD92" i="2"/>
  <c r="AD453" i="2"/>
  <c r="AD682" i="2"/>
  <c r="AD4" i="2"/>
  <c r="AD581" i="2"/>
  <c r="AD131" i="2"/>
  <c r="AD647" i="2"/>
  <c r="AD160" i="2"/>
  <c r="AD101" i="2"/>
  <c r="AD567" i="2"/>
  <c r="AD291" i="2"/>
  <c r="AD249" i="2"/>
  <c r="K12" i="3" s="1"/>
  <c r="J12" i="3"/>
  <c r="AD127" i="2"/>
  <c r="AD116" i="2"/>
  <c r="AD354" i="2"/>
  <c r="AD542" i="2"/>
  <c r="AD60" i="2"/>
  <c r="AD100" i="2"/>
  <c r="AD107" i="2"/>
  <c r="AD288" i="2"/>
  <c r="AD666" i="2"/>
  <c r="AD408" i="2"/>
  <c r="AD413" i="2"/>
  <c r="AD478" i="2"/>
  <c r="AD529" i="2"/>
  <c r="AD414" i="2"/>
  <c r="AD129" i="2"/>
  <c r="AD111" i="2"/>
  <c r="AD388" i="2"/>
  <c r="AD411" i="2"/>
  <c r="AD210" i="2"/>
  <c r="AD445" i="2"/>
  <c r="AD707" i="2"/>
  <c r="AD727" i="2"/>
  <c r="AD736" i="2"/>
  <c r="AD584" i="2"/>
  <c r="AD314" i="2"/>
  <c r="AD268" i="2"/>
  <c r="AD248" i="2"/>
  <c r="AD595" i="2"/>
  <c r="AD201" i="2"/>
  <c r="AD703" i="2"/>
  <c r="AD150" i="2"/>
  <c r="AD246" i="2"/>
  <c r="AD257" i="2"/>
  <c r="AD76" i="2"/>
  <c r="AD83" i="2"/>
  <c r="AD418" i="2"/>
  <c r="AD463" i="2"/>
  <c r="AD450" i="2"/>
  <c r="AD225" i="2"/>
  <c r="AD611" i="2"/>
  <c r="AD243" i="2"/>
  <c r="AD441" i="2"/>
  <c r="AD13" i="2"/>
  <c r="AD432" i="2"/>
  <c r="AD556" i="2"/>
  <c r="AD189" i="2"/>
  <c r="AD585" i="2"/>
  <c r="AD237" i="2"/>
  <c r="AD535" i="2"/>
  <c r="AD568" i="2"/>
  <c r="AD683" i="2"/>
  <c r="AD31" i="2"/>
  <c r="AD552" i="2"/>
  <c r="AD198" i="2"/>
  <c r="AD341" i="2"/>
  <c r="AD287" i="2"/>
  <c r="AD495" i="2"/>
  <c r="AD176" i="2"/>
  <c r="AD166" i="2"/>
  <c r="AD510" i="2"/>
  <c r="AD349" i="2"/>
  <c r="AD40" i="2"/>
  <c r="AD84" i="2"/>
  <c r="AD5" i="2"/>
  <c r="AD369" i="2"/>
  <c r="AD43" i="2"/>
  <c r="AD691" i="2"/>
  <c r="AD72" i="2"/>
  <c r="AD212" i="2"/>
  <c r="AD206" i="2"/>
  <c r="AD620" i="2"/>
  <c r="AD321" i="2"/>
  <c r="AD385" i="2"/>
  <c r="AD487" i="2"/>
  <c r="AD141" i="2"/>
  <c r="AD171" i="2"/>
  <c r="AD322" i="2"/>
  <c r="AD686" i="2"/>
  <c r="AD455" i="2"/>
  <c r="AD506" i="2"/>
  <c r="AD579" i="2"/>
  <c r="AD387" i="2"/>
  <c r="AD240" i="2"/>
  <c r="AD399" i="2"/>
  <c r="AD229" i="2"/>
  <c r="AD265" i="2"/>
  <c r="AD63" i="2"/>
  <c r="AD571" i="2"/>
  <c r="AD538" i="2"/>
  <c r="AD170" i="2"/>
  <c r="AD608" i="2"/>
  <c r="AD576" i="2"/>
  <c r="AD35" i="2"/>
  <c r="AD336" i="2"/>
  <c r="AD80" i="2"/>
  <c r="AD109" i="2"/>
  <c r="AD234" i="2"/>
  <c r="AD132" i="2"/>
  <c r="AD549" i="2"/>
  <c r="K124" i="3" s="1"/>
  <c r="J124" i="3"/>
  <c r="AD65" i="2"/>
  <c r="AD309" i="2"/>
  <c r="AD105" i="2"/>
  <c r="AD448" i="2"/>
  <c r="AD428" i="2"/>
  <c r="AD151" i="2"/>
  <c r="AD657" i="2"/>
  <c r="AD481" i="2"/>
  <c r="AD34" i="2"/>
  <c r="AD299" i="2"/>
  <c r="AD270" i="2"/>
  <c r="AD261" i="2"/>
  <c r="AD90" i="2"/>
  <c r="AD655" i="2"/>
  <c r="AD89" i="2"/>
  <c r="AD52" i="2"/>
  <c r="AD507" i="2"/>
  <c r="AD588" i="2"/>
  <c r="AD266" i="2"/>
  <c r="AD665" i="2"/>
  <c r="AD540" i="2"/>
  <c r="AD474" i="2"/>
  <c r="AD653" i="2"/>
  <c r="AD351" i="2"/>
  <c r="AD640" i="2"/>
  <c r="AD485" i="2"/>
  <c r="AD149" i="2"/>
  <c r="AD561" i="2"/>
  <c r="AD12" i="2"/>
  <c r="AD348" i="2"/>
  <c r="AD41" i="2"/>
  <c r="AD344" i="2"/>
  <c r="AD528" i="2"/>
  <c r="AD403" i="2"/>
  <c r="AD522" i="2"/>
  <c r="AD738" i="2"/>
  <c r="AD468" i="2"/>
  <c r="AD649" i="2"/>
  <c r="AD329" i="2"/>
  <c r="AD295" i="2"/>
  <c r="AD504" i="2"/>
  <c r="AD195" i="2"/>
  <c r="J13" i="3"/>
  <c r="AD379" i="2"/>
  <c r="K13" i="3" s="1"/>
  <c r="AD718" i="2"/>
  <c r="AD693" i="2"/>
  <c r="AD601" i="2"/>
  <c r="AD279" i="2"/>
  <c r="AD106" i="2"/>
  <c r="AD515" i="2"/>
  <c r="AD271" i="2"/>
  <c r="AD181" i="2"/>
  <c r="K48" i="3" s="1"/>
  <c r="AD384" i="2"/>
  <c r="AD580" i="2"/>
  <c r="AD710" i="2"/>
  <c r="AD518" i="2"/>
  <c r="AD307" i="2"/>
  <c r="AD293" i="2"/>
  <c r="AD185" i="2"/>
  <c r="AD700" i="2"/>
  <c r="AD527" i="2"/>
  <c r="AD623" i="2"/>
  <c r="AD641" i="2"/>
  <c r="AD139" i="2"/>
  <c r="AD148" i="2"/>
  <c r="AD67" i="2"/>
  <c r="AD698" i="2"/>
  <c r="AD88" i="2"/>
  <c r="AD108" i="2"/>
  <c r="AD2" i="2"/>
  <c r="AD193" i="2"/>
  <c r="AD3" i="2"/>
  <c r="AD7" i="2"/>
  <c r="AD153" i="2"/>
  <c r="AD409" i="2"/>
  <c r="AD277" i="2"/>
  <c r="AD158" i="2"/>
  <c r="K3" i="3" s="1"/>
  <c r="J3" i="3"/>
  <c r="AD440" i="2"/>
  <c r="AD484" i="2"/>
  <c r="AD289" i="2"/>
  <c r="AD48" i="2"/>
  <c r="AD412" i="2"/>
  <c r="AD675" i="2"/>
  <c r="AD543" i="2"/>
  <c r="AD497" i="2"/>
  <c r="AD133" i="2"/>
  <c r="AD425" i="2"/>
  <c r="K121" i="3" s="1"/>
  <c r="J121" i="3"/>
  <c r="AD325" i="2"/>
  <c r="AD47" i="2"/>
  <c r="AD173" i="2"/>
  <c r="AD372" i="2"/>
  <c r="AD199" i="2"/>
  <c r="AD280" i="2"/>
  <c r="AD207" i="2"/>
  <c r="AD720" i="2"/>
  <c r="AD695" i="2"/>
  <c r="AD363" i="2"/>
  <c r="AD444" i="2"/>
  <c r="K26" i="3" s="1"/>
  <c r="AD697" i="2"/>
  <c r="AD523" i="2"/>
  <c r="AD730" i="2"/>
  <c r="AD407" i="2"/>
  <c r="AD599" i="2"/>
  <c r="AD659" i="2"/>
  <c r="AD68" i="2"/>
  <c r="AD658" i="2"/>
  <c r="AD302" i="2"/>
  <c r="AD343" i="2"/>
  <c r="AD714" i="2"/>
  <c r="AD531" i="2"/>
  <c r="AD604" i="2"/>
  <c r="AD55" i="2"/>
  <c r="AD272" i="2"/>
  <c r="AD606" i="2"/>
  <c r="AD301" i="2"/>
  <c r="AD551" i="2"/>
  <c r="K107" i="3" s="1"/>
  <c r="J107" i="3"/>
  <c r="AD582" i="2"/>
  <c r="AD490" i="2"/>
  <c r="AD630" i="2"/>
  <c r="AD17" i="2"/>
  <c r="AD304" i="2"/>
  <c r="AD558" i="2"/>
  <c r="AD456" i="2"/>
  <c r="AD316" i="2"/>
  <c r="AD91" i="2"/>
  <c r="AD521" i="2"/>
  <c r="AD61" i="2"/>
  <c r="AD98" i="2"/>
  <c r="AD431" i="2"/>
  <c r="AD25" i="2"/>
  <c r="AD242" i="2"/>
  <c r="AD57" i="2"/>
  <c r="AD373" i="2"/>
  <c r="AD66" i="2"/>
  <c r="K11" i="3" s="1"/>
  <c r="J11" i="3"/>
  <c r="AD331" i="2"/>
  <c r="AD333" i="2"/>
  <c r="AD635" i="2"/>
  <c r="AD59" i="2"/>
  <c r="AD405" i="2"/>
  <c r="AD196" i="2"/>
  <c r="AD429" i="2"/>
  <c r="AD281" i="2"/>
  <c r="AD671" i="2"/>
  <c r="AD417" i="2"/>
  <c r="AD145" i="2"/>
  <c r="AD244" i="2"/>
  <c r="AD297" i="2"/>
  <c r="AD337" i="2"/>
  <c r="AD374" i="2"/>
  <c r="AD394" i="2"/>
  <c r="AD520" i="2"/>
  <c r="AD591" i="2"/>
  <c r="AD725" i="2"/>
  <c r="AD492" i="2"/>
  <c r="AD622" i="2"/>
  <c r="AD178" i="2"/>
  <c r="AD134" i="2"/>
  <c r="AD147" i="2"/>
  <c r="AD614" i="2"/>
  <c r="AD674" i="2"/>
  <c r="AD643" i="2"/>
  <c r="AD121" i="2"/>
  <c r="AD70" i="2"/>
  <c r="AD498" i="2"/>
  <c r="AD214" i="2"/>
  <c r="AD461" i="2"/>
  <c r="AD547" i="2"/>
  <c r="AD19" i="2"/>
  <c r="AD569" i="2"/>
  <c r="AD719" i="2"/>
  <c r="AD259" i="2"/>
  <c r="AD726" i="2"/>
  <c r="AD667" i="2"/>
  <c r="AD396" i="2"/>
  <c r="AD85" i="2"/>
  <c r="AD449" i="2"/>
  <c r="AD402" i="2"/>
  <c r="AD273" i="2"/>
  <c r="AD493" i="2"/>
  <c r="AD14" i="2"/>
  <c r="K59" i="3" s="1"/>
  <c r="J59" i="3"/>
  <c r="AD375" i="2"/>
  <c r="AD191" i="2"/>
  <c r="AD165" i="2"/>
  <c r="AD483" i="2"/>
  <c r="AD310" i="2"/>
  <c r="AD410" i="2"/>
  <c r="AD366" i="2"/>
  <c r="AD380" i="2"/>
  <c r="AD197" i="2"/>
  <c r="AD494" i="2"/>
  <c r="AD364" i="2"/>
  <c r="K104" i="3" s="1"/>
  <c r="J104" i="3"/>
  <c r="AD395" i="2"/>
  <c r="AD36" i="2"/>
  <c r="AD423" i="2"/>
  <c r="AD183" i="2"/>
  <c r="AD217" i="2"/>
  <c r="AD284" i="2"/>
  <c r="AD16" i="2"/>
  <c r="AD530" i="2"/>
  <c r="AD290" i="2"/>
  <c r="AD438" i="2"/>
  <c r="AD519" i="2"/>
  <c r="K99" i="3" s="1"/>
  <c r="J99" i="3"/>
  <c r="AD239" i="2"/>
  <c r="AD292" i="2"/>
  <c r="AD305" i="2"/>
  <c r="K54" i="3" s="1"/>
  <c r="J54" i="3"/>
  <c r="AD533" i="2"/>
  <c r="AD37" i="2"/>
  <c r="AD334" i="2"/>
  <c r="AD631" i="2"/>
  <c r="AD544" i="2"/>
  <c r="AD687" i="2"/>
  <c r="K101" i="3" s="1"/>
  <c r="J101" i="3"/>
  <c r="AD526" i="2"/>
  <c r="AD194" i="2"/>
  <c r="K87" i="3" s="1"/>
  <c r="J87" i="3"/>
  <c r="AD560" i="2"/>
  <c r="AD564" i="2"/>
  <c r="AD355" i="2"/>
  <c r="AD708" i="2"/>
  <c r="AD218" i="2"/>
  <c r="AD491" i="2"/>
  <c r="AD600" i="2"/>
  <c r="K126" i="3" s="1"/>
  <c r="J126" i="3"/>
  <c r="AD662" i="2"/>
  <c r="AD722" i="2"/>
  <c r="AD716" i="2"/>
  <c r="AD252" i="2"/>
  <c r="K110" i="3" s="1"/>
  <c r="J110" i="3"/>
  <c r="AD318" i="2"/>
  <c r="AD169" i="2"/>
  <c r="AD618" i="2"/>
  <c r="AD532" i="2"/>
  <c r="AD721" i="2"/>
  <c r="AD26" i="2"/>
  <c r="AD629" i="2"/>
  <c r="AD10" i="2"/>
  <c r="AD260" i="2"/>
  <c r="AD615" i="2"/>
  <c r="AD32" i="2"/>
  <c r="AD376" i="2"/>
  <c r="AD236" i="2"/>
  <c r="AD258" i="2"/>
  <c r="AD205" i="2"/>
  <c r="AD613" i="2"/>
  <c r="AD146" i="2"/>
  <c r="K2" i="3" s="1"/>
  <c r="J2" i="3"/>
  <c r="AD616" i="2"/>
  <c r="AD157" i="2"/>
  <c r="AD222" i="2"/>
  <c r="AD323" i="2"/>
  <c r="AD378" i="2"/>
  <c r="AD489" i="2"/>
  <c r="AD352" i="2"/>
  <c r="AD125" i="2"/>
  <c r="AD514" i="2"/>
  <c r="AD180" i="2"/>
  <c r="AD156" i="2"/>
  <c r="AD694" i="2"/>
  <c r="AD680" i="2"/>
  <c r="AD626" i="2"/>
  <c r="K100" i="3" s="1"/>
  <c r="J100" i="3"/>
  <c r="AD637" i="2"/>
  <c r="AD276" i="2"/>
  <c r="AD28" i="2"/>
  <c r="AD324" i="2"/>
  <c r="AD734" i="2"/>
  <c r="AD22" i="2"/>
  <c r="AD29" i="2"/>
  <c r="AD39" i="2"/>
  <c r="AD81" i="2"/>
  <c r="AD311" i="2"/>
  <c r="K67" i="3" s="1"/>
  <c r="J67" i="3"/>
  <c r="AD639" i="2"/>
  <c r="AD650" i="2"/>
  <c r="AD267" i="2"/>
  <c r="AD705" i="2"/>
  <c r="AD724" i="2"/>
  <c r="AD182" i="2"/>
  <c r="AD335" i="2"/>
  <c r="AD274" i="2"/>
  <c r="AD406" i="2"/>
  <c r="AD422" i="2"/>
  <c r="J106" i="3"/>
  <c r="AD475" i="2"/>
  <c r="K106" i="3" s="1"/>
  <c r="AD102" i="2"/>
  <c r="AD610" i="2"/>
  <c r="AD345" i="2"/>
  <c r="AD223" i="2"/>
  <c r="AD503" i="2"/>
  <c r="AD51" i="2"/>
  <c r="AD648" i="2"/>
  <c r="AD511" i="2"/>
  <c r="AD625" i="2"/>
  <c r="AD294" i="2"/>
  <c r="AD97" i="2"/>
  <c r="AD627" i="2"/>
  <c r="AD136" i="2"/>
  <c r="AD232" i="2"/>
  <c r="AD118" i="2"/>
  <c r="AD476" i="2"/>
  <c r="AD575" i="2"/>
  <c r="K45" i="3" s="1"/>
  <c r="J45" i="3"/>
  <c r="AD179" i="2"/>
  <c r="AD73" i="2"/>
  <c r="AD130" i="2"/>
  <c r="AD227" i="2"/>
  <c r="AD525" i="2"/>
  <c r="AD123" i="2"/>
  <c r="AD573" i="2"/>
  <c r="AD729" i="2"/>
  <c r="AD669" i="2"/>
  <c r="AD536" i="2"/>
  <c r="AD38" i="2"/>
  <c r="AD508" i="2"/>
  <c r="AD33" i="2"/>
  <c r="AD254" i="2"/>
  <c r="AD516" i="2"/>
  <c r="K98" i="3" s="1"/>
  <c r="J98" i="3"/>
  <c r="AD275" i="2"/>
  <c r="AD524" i="2"/>
  <c r="AD54" i="2"/>
  <c r="AD208" i="2"/>
  <c r="AD607" i="2"/>
  <c r="AD733" i="2"/>
  <c r="AD358" i="2"/>
  <c r="AD224" i="2"/>
  <c r="AD488" i="2"/>
  <c r="AD621" i="2"/>
  <c r="AD113" i="2"/>
  <c r="AD137" i="2"/>
  <c r="AD593" i="2"/>
  <c r="AD732" i="2"/>
  <c r="J108" i="3"/>
  <c r="AD605" i="2"/>
  <c r="K108" i="3" s="1"/>
  <c r="AD283" i="2"/>
  <c r="AD451" i="2"/>
  <c r="AD553" i="2"/>
  <c r="AD313" i="2"/>
  <c r="AD505" i="2"/>
  <c r="AD155" i="2"/>
  <c r="AD143" i="2"/>
  <c r="AD541" i="2"/>
  <c r="AD486" i="2"/>
  <c r="AD282" i="2"/>
  <c r="AD587" i="2"/>
  <c r="K125" i="3" s="1"/>
  <c r="J125" i="3"/>
  <c r="AD663" i="2"/>
  <c r="AD135" i="2"/>
  <c r="AD368" i="2"/>
  <c r="AD371" i="2"/>
  <c r="AD342" i="2"/>
  <c r="AD436" i="2"/>
  <c r="AD435" i="2"/>
  <c r="AD400" i="2"/>
  <c r="AD211" i="2"/>
  <c r="AD11" i="2"/>
  <c r="K58" i="3" s="1"/>
  <c r="J58" i="3"/>
  <c r="AD64" i="2"/>
  <c r="AD161" i="2"/>
  <c r="AD184" i="2"/>
  <c r="AD357" i="2"/>
  <c r="AD688" i="2"/>
  <c r="AD27" i="2"/>
  <c r="AD99" i="2"/>
  <c r="AD389" i="2"/>
  <c r="AD6" i="2"/>
  <c r="AD421" i="2"/>
  <c r="AD30" i="2"/>
  <c r="AD296" i="2"/>
  <c r="AD439" i="2"/>
  <c r="AD152" i="2"/>
  <c r="AD577" i="2"/>
  <c r="AD715" i="2"/>
  <c r="AD454" i="2"/>
  <c r="AD104" i="2"/>
  <c r="AD87" i="2"/>
  <c r="AD319" i="2"/>
  <c r="AD419" i="2"/>
  <c r="AD459" i="2"/>
  <c r="K122" i="3" s="1"/>
  <c r="J122" i="3"/>
  <c r="AD382" i="2"/>
  <c r="K55" i="3" s="1"/>
  <c r="J55" i="3"/>
  <c r="AD609" i="2"/>
  <c r="AD500" i="2"/>
  <c r="AD215" i="2"/>
  <c r="AD466" i="2"/>
  <c r="AD642" i="2"/>
  <c r="K109" i="3" s="1"/>
  <c r="J109" i="3"/>
  <c r="AD723" i="2"/>
  <c r="AD424" i="2"/>
  <c r="K120" i="3" s="1"/>
  <c r="J120" i="3"/>
  <c r="AD673" i="2"/>
  <c r="AD330" i="2"/>
  <c r="AD230" i="2"/>
  <c r="AD502" i="2"/>
  <c r="AD701" i="2"/>
  <c r="AD676" i="2"/>
  <c r="AD361" i="2"/>
  <c r="AD534" i="2"/>
  <c r="AD656" i="2"/>
  <c r="AD213" i="2"/>
  <c r="AD737" i="2"/>
  <c r="AD645" i="2"/>
  <c r="AD617" i="2"/>
  <c r="AD188" i="2"/>
  <c r="AD442" i="2"/>
  <c r="AD548" i="2"/>
  <c r="AD144" i="2"/>
  <c r="AD49" i="2"/>
  <c r="AD359" i="2"/>
  <c r="AD681" i="2"/>
  <c r="AD94" i="2"/>
  <c r="AD42" i="2"/>
  <c r="AD340" i="2"/>
  <c r="AD670" i="2"/>
  <c r="AD77" i="2"/>
  <c r="AD203" i="2"/>
  <c r="AD350" i="2"/>
  <c r="AD117" i="2"/>
  <c r="AD177" i="2"/>
  <c r="AD221" i="2"/>
  <c r="AD661" i="2"/>
  <c r="AD320" i="2"/>
  <c r="AD8" i="2"/>
  <c r="AD46" i="2"/>
  <c r="AD512" i="2"/>
  <c r="AD390" i="2"/>
  <c r="AD458" i="2"/>
  <c r="AD115" i="2"/>
  <c r="AD112" i="2"/>
  <c r="AD71" i="2"/>
  <c r="AD56" i="2"/>
  <c r="AD612" i="2"/>
  <c r="AD443" i="2"/>
  <c r="AD702" i="2"/>
  <c r="AD392" i="2"/>
  <c r="AD469" i="2"/>
  <c r="AD386" i="2"/>
  <c r="AD685" i="2"/>
  <c r="AD594" i="2"/>
  <c r="AD186" i="2"/>
  <c r="AD269" i="2"/>
  <c r="AD124" i="2"/>
  <c r="AD460" i="2"/>
  <c r="AD253" i="2"/>
  <c r="AD391" i="2"/>
  <c r="AD79" i="2"/>
  <c r="AD119" i="2"/>
  <c r="AD175" i="2"/>
  <c r="AD168" i="2"/>
  <c r="AD539" i="2"/>
  <c r="AD416" i="2"/>
  <c r="AD699" i="2"/>
  <c r="AD684" i="2"/>
  <c r="AD163" i="2"/>
  <c r="AD470" i="2"/>
  <c r="AD415" i="2"/>
  <c r="AD96" i="2"/>
  <c r="AD546" i="2"/>
  <c r="AD241" i="2"/>
  <c r="AD346" i="2"/>
  <c r="AD162" i="2"/>
  <c r="AD545" i="2"/>
  <c r="AD596" i="2"/>
  <c r="AD434" i="2"/>
  <c r="AD427" i="2"/>
  <c r="AD602" i="2"/>
  <c r="AD513" i="2"/>
  <c r="AD110" i="2"/>
  <c r="AD245" i="2"/>
  <c r="AD557" i="2"/>
  <c r="AD638" i="2"/>
  <c r="AD370" i="2"/>
  <c r="AD383" i="2"/>
  <c r="AD664" i="2"/>
  <c r="AD256" i="2"/>
  <c r="AD326" i="2"/>
  <c r="AD306" i="2"/>
  <c r="J102" i="3"/>
  <c r="AD20" i="2"/>
  <c r="AD452" i="2"/>
  <c r="AD58" i="2"/>
  <c r="AD728" i="2"/>
  <c r="AD426" i="2"/>
  <c r="AD678" i="2"/>
  <c r="AD332" i="2"/>
  <c r="AD636" i="2"/>
  <c r="AD86" i="2"/>
  <c r="AD496" i="2"/>
  <c r="AD187" i="2"/>
  <c r="AD126" i="2"/>
  <c r="AD717" i="2"/>
  <c r="AD679" i="2"/>
  <c r="AD646" i="2"/>
  <c r="AD401" i="2"/>
  <c r="AD652" i="2"/>
  <c r="AD219" i="2"/>
  <c r="AD437" i="2"/>
  <c r="AD586" i="2"/>
  <c r="AD537" i="2"/>
  <c r="AD24" i="2"/>
  <c r="AD398" i="2"/>
  <c r="AD672" i="2"/>
  <c r="AD711" i="2"/>
  <c r="AD377" i="2"/>
  <c r="AD404" i="2"/>
  <c r="AD462" i="2"/>
  <c r="AD142" i="2"/>
  <c r="AD356" i="2"/>
  <c r="AD216" i="2"/>
  <c r="AD690" i="2"/>
  <c r="AD589" i="2"/>
  <c r="AD634" i="2"/>
  <c r="AD164" i="2"/>
  <c r="AD706" i="2"/>
  <c r="AD264" i="2"/>
  <c r="AD572" i="2"/>
  <c r="AD598" i="2"/>
  <c r="AD689" i="2"/>
  <c r="AD286" i="2"/>
  <c r="AD467" i="2"/>
  <c r="AD677" i="2"/>
  <c r="AD138" i="2"/>
  <c r="AD562" i="2"/>
  <c r="AD473" i="2"/>
  <c r="AD50" i="2"/>
  <c r="AD255" i="2"/>
  <c r="AD367" i="2"/>
  <c r="AD247" i="2"/>
  <c r="AD554" i="2"/>
  <c r="AD21" i="2"/>
  <c r="AD446" i="2"/>
  <c r="AD262" i="2"/>
  <c r="AD509" i="2"/>
  <c r="AD731" i="2"/>
  <c r="AD565" i="2"/>
  <c r="AD159" i="2"/>
  <c r="AD172" i="2"/>
  <c r="AD479" i="2"/>
  <c r="AD167" i="2"/>
  <c r="AD590" i="2"/>
  <c r="AD62" i="2"/>
  <c r="AD550" i="2"/>
  <c r="AD120" i="2"/>
  <c r="AD114" i="2"/>
  <c r="AD480" i="2"/>
  <c r="AD624" i="2"/>
  <c r="AD430" i="2"/>
  <c r="AD23" i="2"/>
  <c r="AD95" i="2"/>
  <c r="AD365" i="2"/>
  <c r="AD140" i="2"/>
  <c r="AD347" i="2"/>
  <c r="AD303" i="2"/>
  <c r="AD285" i="2"/>
  <c r="AD44" i="2"/>
  <c r="AD75" i="2"/>
  <c r="AD74" i="2"/>
  <c r="AD397" i="2"/>
  <c r="AD482" i="2"/>
  <c r="AD250" i="2"/>
  <c r="AD251" i="2"/>
  <c r="AD45" i="2"/>
  <c r="AD619" i="2"/>
  <c r="AD231" i="2"/>
  <c r="AD226" i="2"/>
  <c r="AD220" i="2"/>
  <c r="AD238" i="2"/>
  <c r="AD315" i="2"/>
  <c r="AD202" i="2"/>
  <c r="AD583" i="2"/>
  <c r="AD300" i="2"/>
  <c r="J53" i="3"/>
  <c r="J119" i="3"/>
  <c r="AD704" i="2"/>
  <c r="AD517" i="2"/>
  <c r="AD633" i="2"/>
  <c r="AD360" i="2"/>
  <c r="AD298" i="2"/>
  <c r="J9" i="3"/>
  <c r="K4" i="3" l="1"/>
  <c r="K57" i="3"/>
  <c r="J79" i="3"/>
  <c r="K83" i="3"/>
  <c r="J84" i="3"/>
  <c r="K28" i="3"/>
  <c r="J26" i="3"/>
  <c r="K105" i="3"/>
  <c r="K102" i="3"/>
  <c r="J49" i="3"/>
  <c r="J4" i="3"/>
  <c r="K90" i="3"/>
  <c r="K38" i="3"/>
  <c r="J5" i="3"/>
  <c r="J113" i="3"/>
  <c r="J75" i="3"/>
  <c r="J123" i="3"/>
  <c r="J90" i="3"/>
  <c r="K49" i="3"/>
  <c r="K36" i="3"/>
  <c r="J112" i="3"/>
  <c r="J116" i="3"/>
  <c r="J6" i="3"/>
  <c r="J93" i="3"/>
  <c r="J81" i="3"/>
  <c r="J82" i="3"/>
  <c r="J16" i="3"/>
  <c r="K40" i="3"/>
  <c r="J30" i="3"/>
  <c r="K116" i="3"/>
  <c r="J48" i="3"/>
  <c r="K73" i="3"/>
  <c r="K6" i="3"/>
  <c r="K46" i="3"/>
  <c r="K93" i="3"/>
  <c r="K81" i="3"/>
  <c r="J63" i="3"/>
  <c r="K82" i="3"/>
  <c r="J43" i="3"/>
  <c r="K94" i="3"/>
  <c r="K114" i="3"/>
  <c r="K68" i="3"/>
  <c r="K77" i="3"/>
  <c r="K30" i="3"/>
  <c r="K41" i="3"/>
  <c r="K8" i="3"/>
  <c r="J25" i="3"/>
  <c r="K64" i="3"/>
  <c r="J89" i="3"/>
  <c r="J66" i="3"/>
  <c r="J51" i="3"/>
  <c r="K51" i="3"/>
  <c r="J56" i="3"/>
  <c r="J7" i="3"/>
  <c r="K111" i="3"/>
  <c r="K37" i="3"/>
  <c r="J97" i="3"/>
  <c r="K43" i="3"/>
  <c r="J33" i="3"/>
  <c r="J39" i="3"/>
  <c r="J36" i="3"/>
  <c r="J76" i="3"/>
  <c r="K76" i="3"/>
  <c r="K80" i="3"/>
  <c r="J46" i="3"/>
  <c r="J40" i="3"/>
  <c r="W29" i="3"/>
  <c r="J78" i="3"/>
  <c r="J32" i="3"/>
  <c r="J38" i="3"/>
  <c r="K16" i="3"/>
  <c r="K79" i="3"/>
  <c r="J83" i="3"/>
  <c r="K97" i="3"/>
  <c r="K33" i="3"/>
  <c r="K29" i="3"/>
  <c r="K39" i="3"/>
  <c r="K84" i="3"/>
  <c r="K95" i="3"/>
  <c r="K117" i="3"/>
  <c r="K5" i="3"/>
  <c r="K113" i="3"/>
  <c r="K75" i="3"/>
  <c r="J80" i="3"/>
  <c r="J28" i="3"/>
  <c r="K123" i="3"/>
  <c r="W89" i="3"/>
  <c r="K112" i="3"/>
  <c r="K56" i="3"/>
  <c r="K7" i="3"/>
  <c r="K32" i="3"/>
  <c r="K20" i="3"/>
  <c r="J94" i="3"/>
  <c r="J18" i="3"/>
  <c r="J92" i="3"/>
  <c r="K65" i="3"/>
  <c r="J114" i="3"/>
  <c r="J72" i="3"/>
  <c r="AV330" i="2"/>
  <c r="K21" i="3"/>
  <c r="J65" i="3"/>
  <c r="J105" i="3"/>
  <c r="J74" i="3"/>
  <c r="J31" i="3"/>
  <c r="J42" i="3"/>
  <c r="K24" i="3"/>
  <c r="J91" i="3"/>
  <c r="J21" i="3"/>
  <c r="J17" i="3"/>
  <c r="K18" i="3"/>
  <c r="K74" i="3"/>
  <c r="K92" i="3"/>
  <c r="K31" i="3"/>
  <c r="K42" i="3"/>
  <c r="J24" i="3"/>
  <c r="K91" i="3"/>
  <c r="K72" i="3"/>
  <c r="K35" i="3"/>
  <c r="J71" i="3"/>
  <c r="J68" i="3"/>
  <c r="J77" i="3"/>
  <c r="J88" i="3"/>
  <c r="J117" i="3"/>
  <c r="J118" i="3"/>
  <c r="J50" i="3"/>
  <c r="J70" i="3"/>
  <c r="J52" i="3"/>
  <c r="J41" i="3"/>
  <c r="J27" i="3"/>
  <c r="K88" i="3"/>
  <c r="AV164" i="2"/>
  <c r="K50" i="3"/>
  <c r="J111" i="3"/>
  <c r="J19" i="3"/>
  <c r="Y108" i="3"/>
  <c r="J20" i="3"/>
  <c r="J85" i="3"/>
  <c r="J60" i="3"/>
  <c r="J96" i="3"/>
  <c r="K47" i="3"/>
  <c r="J64" i="3"/>
  <c r="K96" i="3"/>
  <c r="K23" i="3"/>
  <c r="J44" i="3"/>
  <c r="K89" i="3"/>
  <c r="K19" i="3"/>
  <c r="K66" i="3"/>
  <c r="K78" i="3"/>
  <c r="Y118" i="3"/>
  <c r="J73" i="3"/>
  <c r="K70" i="3"/>
  <c r="J61" i="3"/>
  <c r="J95" i="3"/>
  <c r="J23" i="3"/>
  <c r="K115" i="3"/>
  <c r="K60" i="3"/>
  <c r="J37" i="3"/>
  <c r="J15" i="3"/>
  <c r="K69" i="3"/>
  <c r="K86" i="3"/>
  <c r="J14" i="3"/>
  <c r="J62" i="3"/>
  <c r="J34" i="3"/>
  <c r="J22" i="3"/>
  <c r="J10" i="3"/>
  <c r="K61" i="3"/>
  <c r="AV205" i="2"/>
  <c r="J35" i="3"/>
  <c r="K52" i="3"/>
  <c r="J115" i="3"/>
  <c r="J47" i="3"/>
  <c r="K44" i="3"/>
  <c r="K85" i="3"/>
  <c r="J8" i="3"/>
  <c r="K17" i="3"/>
  <c r="K15" i="3"/>
  <c r="J69" i="3"/>
  <c r="K27" i="3"/>
  <c r="K63" i="3"/>
  <c r="J86" i="3"/>
  <c r="K25" i="3"/>
  <c r="K14" i="3"/>
  <c r="K62" i="3"/>
  <c r="K34" i="3"/>
  <c r="K118" i="3"/>
  <c r="K22" i="3"/>
  <c r="K10" i="3"/>
  <c r="J29" i="3"/>
  <c r="J57" i="3"/>
  <c r="K71" i="3"/>
  <c r="W21" i="3"/>
  <c r="W51" i="3"/>
  <c r="W49" i="3"/>
  <c r="W124" i="3"/>
  <c r="W53" i="3"/>
  <c r="Y3" i="3"/>
  <c r="W41" i="3"/>
  <c r="Y50" i="3"/>
  <c r="W3" i="3"/>
  <c r="Y119" i="3"/>
  <c r="Y121" i="3"/>
  <c r="W33" i="3"/>
  <c r="W17" i="3"/>
  <c r="Y36" i="3"/>
  <c r="W81" i="3"/>
  <c r="W110" i="3"/>
  <c r="W5" i="3"/>
  <c r="W67" i="3"/>
  <c r="Y6" i="3"/>
  <c r="W20" i="3"/>
  <c r="W74" i="3"/>
  <c r="Y53" i="3"/>
  <c r="W98" i="3"/>
  <c r="W57" i="3"/>
  <c r="Y67" i="3"/>
  <c r="Y15" i="3"/>
  <c r="W73" i="3"/>
  <c r="W107" i="3"/>
  <c r="W87" i="3"/>
  <c r="Y43" i="3"/>
  <c r="W59" i="3"/>
  <c r="Y56" i="3"/>
  <c r="W61" i="3"/>
  <c r="Y8" i="3"/>
  <c r="W56" i="3"/>
  <c r="Y68" i="3"/>
  <c r="Y125" i="3"/>
  <c r="W48" i="3"/>
  <c r="Y59" i="3"/>
  <c r="W94" i="3"/>
  <c r="Y92" i="3"/>
  <c r="W31" i="3"/>
  <c r="W83" i="3"/>
  <c r="W68" i="3"/>
  <c r="W104" i="3"/>
  <c r="W42" i="3"/>
  <c r="Y98" i="3"/>
  <c r="Y57" i="3"/>
  <c r="Y45" i="3"/>
  <c r="Y126" i="3"/>
  <c r="W125" i="3"/>
  <c r="Y31" i="3"/>
  <c r="Y70" i="3"/>
  <c r="W60" i="3"/>
  <c r="Y96" i="3"/>
  <c r="W123" i="3"/>
  <c r="Y61" i="3"/>
  <c r="Y63" i="3"/>
  <c r="W96" i="3"/>
  <c r="W18" i="3"/>
  <c r="Y58" i="3"/>
  <c r="Y60" i="3"/>
  <c r="W103" i="3"/>
  <c r="Y122" i="3"/>
  <c r="W10" i="3"/>
  <c r="W9" i="3"/>
  <c r="Y83" i="3"/>
  <c r="Y35" i="3"/>
  <c r="W86" i="3"/>
  <c r="W100" i="3"/>
  <c r="W117" i="3"/>
  <c r="Y107" i="3"/>
  <c r="Y91" i="3"/>
  <c r="Y22" i="3"/>
  <c r="W71" i="3"/>
  <c r="Y55" i="3"/>
  <c r="Y52" i="3"/>
  <c r="Y29" i="3"/>
  <c r="W55" i="3"/>
  <c r="W52" i="3"/>
  <c r="Y32" i="3"/>
  <c r="W63" i="3"/>
  <c r="Y71" i="3"/>
  <c r="W120" i="3"/>
  <c r="Y117" i="3"/>
  <c r="W47" i="3"/>
  <c r="W69" i="3"/>
  <c r="Y9" i="3"/>
  <c r="Y106" i="3"/>
  <c r="W36" i="3"/>
  <c r="Y14" i="3"/>
  <c r="Y44" i="3"/>
  <c r="W35" i="3"/>
  <c r="W24" i="3"/>
  <c r="Y42" i="3"/>
  <c r="W13" i="3"/>
  <c r="W16" i="3"/>
  <c r="Y93" i="3"/>
  <c r="W43" i="3"/>
  <c r="Y24" i="3"/>
  <c r="W80" i="3"/>
  <c r="Y13" i="3"/>
  <c r="Y84" i="3"/>
  <c r="W111" i="3"/>
  <c r="Y69" i="3"/>
  <c r="W2" i="3"/>
  <c r="Y101" i="3"/>
  <c r="W19" i="3"/>
  <c r="Y54" i="3"/>
  <c r="Y116" i="3"/>
  <c r="W101" i="3"/>
  <c r="Y25" i="3"/>
  <c r="Y64" i="3"/>
  <c r="Y47" i="3"/>
  <c r="W7" i="3"/>
  <c r="Y72" i="3"/>
  <c r="Y2" i="3"/>
  <c r="W76" i="3"/>
  <c r="Y23" i="3"/>
  <c r="Y16" i="3"/>
  <c r="Y102" i="3"/>
  <c r="W82" i="3"/>
  <c r="W126" i="3"/>
  <c r="Y100" i="3"/>
  <c r="W91" i="3"/>
  <c r="W119" i="3"/>
  <c r="W34" i="3"/>
  <c r="W90" i="3"/>
  <c r="Y99" i="3"/>
  <c r="W6" i="3"/>
  <c r="W77" i="3"/>
  <c r="Y111" i="3"/>
  <c r="Y38" i="3"/>
  <c r="Y28" i="3"/>
  <c r="Y51" i="3"/>
  <c r="Y4" i="3"/>
  <c r="W116" i="3"/>
  <c r="Y73" i="3"/>
  <c r="Y79" i="3"/>
  <c r="Y30" i="3"/>
  <c r="W37" i="3"/>
  <c r="W23" i="3"/>
  <c r="Y40" i="3"/>
  <c r="W105" i="3"/>
  <c r="Y34" i="3"/>
  <c r="Y90" i="3"/>
  <c r="Y80" i="3"/>
  <c r="W109" i="3"/>
  <c r="W79" i="3"/>
  <c r="Y88" i="3"/>
  <c r="Y123" i="3"/>
  <c r="Y95" i="3"/>
  <c r="W88" i="3"/>
  <c r="Y21" i="3"/>
  <c r="Y17" i="3"/>
  <c r="Y76" i="3"/>
  <c r="W38" i="3"/>
  <c r="Y87" i="3"/>
  <c r="Y97" i="3"/>
  <c r="W58" i="3"/>
  <c r="Y86" i="3"/>
  <c r="W113" i="3"/>
  <c r="Y82" i="3"/>
  <c r="Y27" i="3"/>
  <c r="Y20" i="3"/>
  <c r="W14" i="3"/>
  <c r="Y74" i="3"/>
  <c r="W106" i="3"/>
  <c r="Y109" i="3"/>
  <c r="W4" i="3"/>
  <c r="W97" i="3"/>
  <c r="Y62" i="3"/>
  <c r="W15" i="3"/>
  <c r="Y115" i="3"/>
  <c r="W8" i="3"/>
  <c r="W50" i="3"/>
  <c r="Y66" i="3"/>
  <c r="W62" i="3"/>
  <c r="Y33" i="3"/>
  <c r="Y94" i="3"/>
  <c r="Y37" i="3"/>
  <c r="W95" i="3"/>
  <c r="Y110" i="3"/>
  <c r="W46" i="3"/>
  <c r="Y85" i="3"/>
  <c r="W32" i="3"/>
  <c r="Y19" i="3"/>
  <c r="W112" i="3"/>
  <c r="Y78" i="3"/>
  <c r="W30" i="3"/>
  <c r="Y7" i="3"/>
  <c r="Y65" i="3"/>
  <c r="Y10" i="3"/>
  <c r="Y26" i="3"/>
  <c r="W85" i="3"/>
  <c r="Y39" i="3"/>
  <c r="W92" i="3"/>
  <c r="W84" i="3"/>
  <c r="W54" i="3"/>
  <c r="Y114" i="3"/>
  <c r="W39" i="3"/>
  <c r="Y48" i="3"/>
  <c r="Y103" i="3"/>
  <c r="Y113" i="3"/>
  <c r="W66" i="3"/>
  <c r="Y89" i="3"/>
  <c r="W25" i="3"/>
  <c r="W65" i="3"/>
  <c r="Y77" i="3"/>
  <c r="W118" i="3"/>
  <c r="W40" i="3"/>
  <c r="Y5" i="3"/>
  <c r="W102" i="3"/>
  <c r="Y124" i="3"/>
  <c r="Y104" i="3"/>
  <c r="W27" i="3"/>
  <c r="W22" i="3"/>
  <c r="Y18" i="3"/>
  <c r="W26" i="3"/>
  <c r="W99" i="3"/>
  <c r="Y46" i="3"/>
  <c r="W45" i="3"/>
  <c r="W75" i="3"/>
  <c r="W108" i="3"/>
  <c r="Y11" i="3"/>
  <c r="W122" i="3"/>
  <c r="Y41" i="3"/>
  <c r="W115" i="3"/>
  <c r="Y105" i="3"/>
  <c r="W11" i="3"/>
  <c r="Y12" i="3"/>
  <c r="Y120" i="3"/>
  <c r="Y112" i="3"/>
  <c r="Y81" i="3"/>
  <c r="W28" i="3"/>
  <c r="W64" i="3"/>
  <c r="Y75" i="3"/>
  <c r="W121" i="3"/>
  <c r="W72" i="3"/>
  <c r="Y49" i="3"/>
  <c r="W114" i="3"/>
  <c r="W78" i="3"/>
  <c r="W44" i="3"/>
  <c r="W93" i="3"/>
  <c r="W70" i="3"/>
  <c r="W12" i="3"/>
  <c r="AV589" i="2"/>
  <c r="AV122" i="2"/>
  <c r="AV613" i="2"/>
  <c r="AV690" i="2"/>
  <c r="AV706" i="2"/>
  <c r="AV634" i="2"/>
  <c r="AV228" i="2"/>
  <c r="AV258" i="2"/>
  <c r="AV465" i="2"/>
  <c r="AV233" i="2"/>
  <c r="AV502" i="2"/>
  <c r="AV479" i="2"/>
  <c r="AV230" i="2"/>
  <c r="AV361" i="2"/>
  <c r="AV660" i="2"/>
  <c r="AV637" i="2"/>
  <c r="AV222" i="2"/>
  <c r="AV264" i="2"/>
  <c r="AV673" i="2"/>
  <c r="AV411" i="2"/>
  <c r="AV100" i="2"/>
  <c r="AV457" i="2"/>
  <c r="AV570" i="2"/>
  <c r="AV317" i="2"/>
  <c r="AV169" i="2"/>
  <c r="AV560" i="2"/>
  <c r="AV212" i="2"/>
  <c r="AV556" i="2"/>
  <c r="AV187" i="2"/>
  <c r="AV254" i="2"/>
  <c r="AV540" i="2"/>
  <c r="AV72" i="2"/>
  <c r="AV432" i="2"/>
  <c r="AV707" i="2"/>
  <c r="AV492" i="2"/>
  <c r="AV319" i="2"/>
  <c r="AV389" i="2"/>
  <c r="AV436" i="2"/>
  <c r="AV505" i="2"/>
  <c r="AV427" i="2"/>
  <c r="AV232" i="2"/>
  <c r="AV481" i="2"/>
  <c r="AV269" i="2"/>
  <c r="AV372" i="2"/>
  <c r="AV484" i="2"/>
  <c r="AV698" i="2"/>
  <c r="AV710" i="2"/>
  <c r="AV295" i="2"/>
  <c r="AV728" i="2"/>
  <c r="AV621" i="2"/>
  <c r="AV216" i="2"/>
  <c r="AV596" i="2"/>
  <c r="AV625" i="2"/>
  <c r="AV573" i="2"/>
  <c r="AV41" i="2"/>
  <c r="AV119" i="2"/>
  <c r="AV190" i="2"/>
  <c r="AV628" i="2"/>
  <c r="AV97" i="2"/>
  <c r="AV588" i="2"/>
  <c r="AV712" i="2"/>
  <c r="AV650" i="2"/>
  <c r="AV538" i="2"/>
  <c r="AV430" i="2"/>
  <c r="AV617" i="2"/>
  <c r="AV429" i="2"/>
  <c r="AV270" i="2"/>
  <c r="AV165" i="2"/>
  <c r="AV555" i="2"/>
  <c r="AV626" i="2"/>
  <c r="AV157" i="2"/>
  <c r="AV388" i="2"/>
  <c r="AV60" i="2"/>
  <c r="AV460" i="2"/>
  <c r="AV591" i="2"/>
  <c r="AV196" i="2"/>
  <c r="AV98" i="2"/>
  <c r="AV551" i="2"/>
  <c r="AV659" i="2"/>
  <c r="AV327" i="2"/>
  <c r="AV128" i="2"/>
  <c r="AV236" i="2"/>
  <c r="AV318" i="2"/>
  <c r="AV194" i="2"/>
  <c r="AV691" i="2"/>
  <c r="AV13" i="2"/>
  <c r="AV20" i="2"/>
  <c r="AV123" i="2"/>
  <c r="AV90" i="2"/>
  <c r="AV124" i="2"/>
  <c r="AV43" i="2"/>
  <c r="AV441" i="2"/>
  <c r="AV86" i="2"/>
  <c r="AV593" i="2"/>
  <c r="AV87" i="2"/>
  <c r="AV99" i="2"/>
  <c r="AV342" i="2"/>
  <c r="AV313" i="2"/>
  <c r="AV142" i="2"/>
  <c r="AV346" i="2"/>
  <c r="AV51" i="2"/>
  <c r="AV549" i="2"/>
  <c r="AV612" i="2"/>
  <c r="AV173" i="2"/>
  <c r="AV440" i="2"/>
  <c r="AV67" i="2"/>
  <c r="AV580" i="2"/>
  <c r="AV649" i="2"/>
  <c r="AV326" i="2"/>
  <c r="AV524" i="2"/>
  <c r="AV528" i="2"/>
  <c r="AV462" i="2"/>
  <c r="AV546" i="2"/>
  <c r="AV102" i="2"/>
  <c r="AV428" i="2"/>
  <c r="AV209" i="2"/>
  <c r="AV533" i="2"/>
  <c r="AV423" i="2"/>
  <c r="AV191" i="2"/>
  <c r="AV476" i="2"/>
  <c r="AV653" i="2"/>
  <c r="AV685" i="2"/>
  <c r="AV18" i="2"/>
  <c r="AV263" i="2"/>
  <c r="AV223" i="2"/>
  <c r="AV299" i="2"/>
  <c r="AV391" i="2"/>
  <c r="AV579" i="2"/>
  <c r="AV624" i="2"/>
  <c r="AV172" i="2"/>
  <c r="AV446" i="2"/>
  <c r="AV473" i="2"/>
  <c r="AV350" i="2"/>
  <c r="AV431" i="2"/>
  <c r="AV174" i="2"/>
  <c r="AV183" i="2"/>
  <c r="AV93" i="2"/>
  <c r="AV680" i="2"/>
  <c r="AV616" i="2"/>
  <c r="AV111" i="2"/>
  <c r="AV542" i="2"/>
  <c r="AV702" i="2"/>
  <c r="AV520" i="2"/>
  <c r="AV405" i="2"/>
  <c r="AV61" i="2"/>
  <c r="AV301" i="2"/>
  <c r="AV599" i="2"/>
  <c r="AV226" i="2"/>
  <c r="AV393" i="2"/>
  <c r="AV376" i="2"/>
  <c r="AV252" i="2"/>
  <c r="AV526" i="2"/>
  <c r="AV369" i="2"/>
  <c r="AV243" i="2"/>
  <c r="AV370" i="2"/>
  <c r="AV627" i="2"/>
  <c r="AV105" i="2"/>
  <c r="AV443" i="2"/>
  <c r="AV5" i="2"/>
  <c r="AV611" i="2"/>
  <c r="AV452" i="2"/>
  <c r="AV208" i="2"/>
  <c r="AV501" i="2"/>
  <c r="AV424" i="2"/>
  <c r="AV104" i="2"/>
  <c r="AV27" i="2"/>
  <c r="AV371" i="2"/>
  <c r="AV553" i="2"/>
  <c r="AV377" i="2"/>
  <c r="AV415" i="2"/>
  <c r="AV406" i="2"/>
  <c r="AV608" i="2"/>
  <c r="AV8" i="2"/>
  <c r="AV47" i="2"/>
  <c r="AV158" i="2"/>
  <c r="AV148" i="2"/>
  <c r="AV384" i="2"/>
  <c r="AV738" i="2"/>
  <c r="AV638" i="2"/>
  <c r="AV669" i="2"/>
  <c r="AV640" i="2"/>
  <c r="AV711" i="2"/>
  <c r="AV684" i="2"/>
  <c r="AV705" i="2"/>
  <c r="AV109" i="2"/>
  <c r="AV79" i="2"/>
  <c r="AV305" i="2"/>
  <c r="AV36" i="2"/>
  <c r="AV375" i="2"/>
  <c r="AV511" i="2"/>
  <c r="AV89" i="2"/>
  <c r="AV112" i="2"/>
  <c r="AV651" i="2"/>
  <c r="AV82" i="2"/>
  <c r="AV335" i="2"/>
  <c r="AV309" i="2"/>
  <c r="AV469" i="2"/>
  <c r="AV480" i="2"/>
  <c r="AV50" i="2"/>
  <c r="AV689" i="2"/>
  <c r="AV77" i="2"/>
  <c r="AV311" i="2"/>
  <c r="AV694" i="2"/>
  <c r="AV146" i="2"/>
  <c r="AV129" i="2"/>
  <c r="AV354" i="2"/>
  <c r="AV512" i="2"/>
  <c r="AV394" i="2"/>
  <c r="AV59" i="2"/>
  <c r="AV521" i="2"/>
  <c r="AV606" i="2"/>
  <c r="AV407" i="2"/>
  <c r="AV619" i="2"/>
  <c r="AV220" i="2"/>
  <c r="AV32" i="2"/>
  <c r="AV716" i="2"/>
  <c r="AV687" i="2"/>
  <c r="AV84" i="2"/>
  <c r="AV225" i="2"/>
  <c r="AV602" i="2"/>
  <c r="AV345" i="2"/>
  <c r="AV576" i="2"/>
  <c r="AV46" i="2"/>
  <c r="AV40" i="2"/>
  <c r="AV450" i="2"/>
  <c r="AV664" i="2"/>
  <c r="AV38" i="2"/>
  <c r="AV561" i="2"/>
  <c r="AV723" i="2"/>
  <c r="AV454" i="2"/>
  <c r="AV688" i="2"/>
  <c r="AV368" i="2"/>
  <c r="AV451" i="2"/>
  <c r="AV398" i="2"/>
  <c r="AV449" i="2"/>
  <c r="AV639" i="2"/>
  <c r="AV399" i="2"/>
  <c r="AV325" i="2"/>
  <c r="AV277" i="2"/>
  <c r="AV139" i="2"/>
  <c r="AV181" i="2"/>
  <c r="AV603" i="2"/>
  <c r="AV513" i="2"/>
  <c r="AV179" i="2"/>
  <c r="AV507" i="2"/>
  <c r="AV175" i="2"/>
  <c r="AV24" i="2"/>
  <c r="AV667" i="2"/>
  <c r="AV571" i="2"/>
  <c r="AV386" i="2"/>
  <c r="AV292" i="2"/>
  <c r="AV395" i="2"/>
  <c r="AV14" i="2"/>
  <c r="AV475" i="2"/>
  <c r="AV657" i="2"/>
  <c r="AV221" i="2"/>
  <c r="AV338" i="2"/>
  <c r="AV592" i="2"/>
  <c r="AV336" i="2"/>
  <c r="AV458" i="2"/>
  <c r="AV114" i="2"/>
  <c r="AV548" i="2"/>
  <c r="AV49" i="2"/>
  <c r="AV670" i="2"/>
  <c r="AV37" i="2"/>
  <c r="AV81" i="2"/>
  <c r="AV156" i="2"/>
  <c r="AV414" i="2"/>
  <c r="AV116" i="2"/>
  <c r="AV374" i="2"/>
  <c r="AV635" i="2"/>
  <c r="AV91" i="2"/>
  <c r="AV272" i="2"/>
  <c r="AV730" i="2"/>
  <c r="AV251" i="2"/>
  <c r="AV231" i="2"/>
  <c r="AV615" i="2"/>
  <c r="AV722" i="2"/>
  <c r="AV544" i="2"/>
  <c r="AV349" i="2"/>
  <c r="AV463" i="2"/>
  <c r="AV162" i="2"/>
  <c r="AV182" i="2"/>
  <c r="AV387" i="2"/>
  <c r="AV203" i="2"/>
  <c r="AV510" i="2"/>
  <c r="AV418" i="2"/>
  <c r="AV245" i="2"/>
  <c r="AV130" i="2"/>
  <c r="AV665" i="2"/>
  <c r="AV642" i="2"/>
  <c r="AV715" i="2"/>
  <c r="AV357" i="2"/>
  <c r="AV135" i="2"/>
  <c r="AV283" i="2"/>
  <c r="AV586" i="2"/>
  <c r="AV719" i="2"/>
  <c r="AV425" i="2"/>
  <c r="AV409" i="2"/>
  <c r="AV641" i="2"/>
  <c r="AV271" i="2"/>
  <c r="AV356" i="2"/>
  <c r="AV545" i="2"/>
  <c r="AV294" i="2"/>
  <c r="AV34" i="2"/>
  <c r="AV594" i="2"/>
  <c r="AV437" i="2"/>
  <c r="AV569" i="2"/>
  <c r="AV506" i="2"/>
  <c r="AV115" i="2"/>
  <c r="AV239" i="2"/>
  <c r="AV364" i="2"/>
  <c r="AV493" i="2"/>
  <c r="AV267" i="2"/>
  <c r="AV132" i="2"/>
  <c r="AV647" i="2"/>
  <c r="AV574" i="2"/>
  <c r="AV563" i="2"/>
  <c r="AV265" i="2"/>
  <c r="AV117" i="2"/>
  <c r="AV120" i="2"/>
  <c r="AV737" i="2"/>
  <c r="AV731" i="2"/>
  <c r="AV701" i="2"/>
  <c r="AV340" i="2"/>
  <c r="AV39" i="2"/>
  <c r="AV180" i="2"/>
  <c r="AV298" i="2"/>
  <c r="AV529" i="2"/>
  <c r="AV127" i="2"/>
  <c r="AV337" i="2"/>
  <c r="AV333" i="2"/>
  <c r="AV316" i="2"/>
  <c r="AV55" i="2"/>
  <c r="AV523" i="2"/>
  <c r="AV482" i="2"/>
  <c r="AV45" i="2"/>
  <c r="AV260" i="2"/>
  <c r="AV662" i="2"/>
  <c r="AV631" i="2"/>
  <c r="AV166" i="2"/>
  <c r="AV83" i="2"/>
  <c r="AV470" i="2"/>
  <c r="AV472" i="2"/>
  <c r="AV176" i="2"/>
  <c r="AV76" i="2"/>
  <c r="AV434" i="2"/>
  <c r="AV136" i="2"/>
  <c r="AV261" i="2"/>
  <c r="AV353" i="2"/>
  <c r="AV466" i="2"/>
  <c r="AV577" i="2"/>
  <c r="AV184" i="2"/>
  <c r="AV663" i="2"/>
  <c r="AV605" i="2"/>
  <c r="AV652" i="2"/>
  <c r="AV214" i="2"/>
  <c r="AV204" i="2"/>
  <c r="AV133" i="2"/>
  <c r="AV153" i="2"/>
  <c r="AV623" i="2"/>
  <c r="AV515" i="2"/>
  <c r="AV404" i="2"/>
  <c r="AV96" i="2"/>
  <c r="AV610" i="2"/>
  <c r="AV65" i="2"/>
  <c r="AV71" i="2"/>
  <c r="AV401" i="2"/>
  <c r="AV70" i="2"/>
  <c r="AV177" i="2"/>
  <c r="AV519" i="2"/>
  <c r="AV494" i="2"/>
  <c r="AV273" i="2"/>
  <c r="AV170" i="2"/>
  <c r="AV131" i="2"/>
  <c r="AV713" i="2"/>
  <c r="AV328" i="2"/>
  <c r="AV686" i="2"/>
  <c r="AV471" i="2"/>
  <c r="AV550" i="2"/>
  <c r="AV565" i="2"/>
  <c r="AV255" i="2"/>
  <c r="AV21" i="2"/>
  <c r="AV42" i="2"/>
  <c r="AV709" i="2"/>
  <c r="AV416" i="2"/>
  <c r="AV29" i="2"/>
  <c r="AV514" i="2"/>
  <c r="AV103" i="2"/>
  <c r="AV360" i="2"/>
  <c r="AV478" i="2"/>
  <c r="AV249" i="2"/>
  <c r="AV297" i="2"/>
  <c r="AV331" i="2"/>
  <c r="AV456" i="2"/>
  <c r="AV604" i="2"/>
  <c r="AV697" i="2"/>
  <c r="AV74" i="2"/>
  <c r="AV250" i="2"/>
  <c r="AV10" i="2"/>
  <c r="AV600" i="2"/>
  <c r="AV53" i="2"/>
  <c r="AV495" i="2"/>
  <c r="AV257" i="2"/>
  <c r="AV85" i="2"/>
  <c r="AV644" i="2"/>
  <c r="AV287" i="2"/>
  <c r="AV246" i="2"/>
  <c r="AV241" i="2"/>
  <c r="AV503" i="2"/>
  <c r="AV448" i="2"/>
  <c r="AV253" i="2"/>
  <c r="AV215" i="2"/>
  <c r="AV152" i="2"/>
  <c r="AV161" i="2"/>
  <c r="AV587" i="2"/>
  <c r="AV732" i="2"/>
  <c r="AV679" i="2"/>
  <c r="AV614" i="2"/>
  <c r="AV464" i="2"/>
  <c r="AV497" i="2"/>
  <c r="AV7" i="2"/>
  <c r="AV527" i="2"/>
  <c r="AV106" i="2"/>
  <c r="AV672" i="2"/>
  <c r="AV699" i="2"/>
  <c r="AV724" i="2"/>
  <c r="AV35" i="2"/>
  <c r="AV661" i="2"/>
  <c r="AV717" i="2"/>
  <c r="AV134" i="2"/>
  <c r="AV300" i="2"/>
  <c r="AV438" i="2"/>
  <c r="AV197" i="2"/>
  <c r="AV726" i="2"/>
  <c r="AV240" i="2"/>
  <c r="AV581" i="2"/>
  <c r="AV154" i="2"/>
  <c r="AV559" i="2"/>
  <c r="AV733" i="2"/>
  <c r="AV15" i="2"/>
  <c r="AV62" i="2"/>
  <c r="AV138" i="2"/>
  <c r="AV467" i="2"/>
  <c r="AV94" i="2"/>
  <c r="AV68" i="2"/>
  <c r="AV22" i="2"/>
  <c r="AV125" i="2"/>
  <c r="AV633" i="2"/>
  <c r="AV413" i="2"/>
  <c r="AV291" i="2"/>
  <c r="AV244" i="2"/>
  <c r="AV66" i="2"/>
  <c r="AV558" i="2"/>
  <c r="AV531" i="2"/>
  <c r="AV444" i="2"/>
  <c r="AV44" i="2"/>
  <c r="AV397" i="2"/>
  <c r="AV629" i="2"/>
  <c r="AV491" i="2"/>
  <c r="AV654" i="2"/>
  <c r="AV341" i="2"/>
  <c r="AV150" i="2"/>
  <c r="AV547" i="2"/>
  <c r="AV308" i="2"/>
  <c r="AV198" i="2"/>
  <c r="AV703" i="2"/>
  <c r="AV163" i="2"/>
  <c r="AV274" i="2"/>
  <c r="AV80" i="2"/>
  <c r="AV392" i="2"/>
  <c r="AV500" i="2"/>
  <c r="AV439" i="2"/>
  <c r="AV64" i="2"/>
  <c r="AV282" i="2"/>
  <c r="AV718" i="2"/>
  <c r="AV496" i="2"/>
  <c r="AV725" i="2"/>
  <c r="AV499" i="2"/>
  <c r="AV543" i="2"/>
  <c r="AV3" i="2"/>
  <c r="AV700" i="2"/>
  <c r="AV279" i="2"/>
  <c r="AV537" i="2"/>
  <c r="AV396" i="2"/>
  <c r="AV229" i="2"/>
  <c r="AV636" i="2"/>
  <c r="AV69" i="2"/>
  <c r="AV583" i="2"/>
  <c r="AV290" i="2"/>
  <c r="AV380" i="2"/>
  <c r="AV121" i="2"/>
  <c r="AV4" i="2"/>
  <c r="AV278" i="2"/>
  <c r="AV381" i="2"/>
  <c r="AV33" i="2"/>
  <c r="AV12" i="2"/>
  <c r="AV168" i="2"/>
  <c r="AV590" i="2"/>
  <c r="AV188" i="2"/>
  <c r="AV359" i="2"/>
  <c r="AV582" i="2"/>
  <c r="AV734" i="2"/>
  <c r="AV352" i="2"/>
  <c r="AV517" i="2"/>
  <c r="AV408" i="2"/>
  <c r="AV567" i="2"/>
  <c r="AV145" i="2"/>
  <c r="AV373" i="2"/>
  <c r="AV304" i="2"/>
  <c r="AV714" i="2"/>
  <c r="AV363" i="2"/>
  <c r="AV303" i="2"/>
  <c r="AV75" i="2"/>
  <c r="AV26" i="2"/>
  <c r="AV218" i="2"/>
  <c r="AV322" i="2"/>
  <c r="AV552" i="2"/>
  <c r="AV201" i="2"/>
  <c r="AV643" i="2"/>
  <c r="AV171" i="2"/>
  <c r="AV31" i="2"/>
  <c r="AV595" i="2"/>
  <c r="AV402" i="2"/>
  <c r="AV63" i="2"/>
  <c r="AV390" i="2"/>
  <c r="AV609" i="2"/>
  <c r="AV296" i="2"/>
  <c r="AV11" i="2"/>
  <c r="AV486" i="2"/>
  <c r="AV504" i="2"/>
  <c r="AV678" i="2"/>
  <c r="AV137" i="2"/>
  <c r="AV477" i="2"/>
  <c r="AV675" i="2"/>
  <c r="AV193" i="2"/>
  <c r="AV185" i="2"/>
  <c r="AV601" i="2"/>
  <c r="AV219" i="2"/>
  <c r="AV19" i="2"/>
  <c r="AV426" i="2"/>
  <c r="AV488" i="2"/>
  <c r="AV202" i="2"/>
  <c r="AV530" i="2"/>
  <c r="AV366" i="2"/>
  <c r="AV178" i="2"/>
  <c r="AV682" i="2"/>
  <c r="AV78" i="2"/>
  <c r="AV668" i="2"/>
  <c r="AV113" i="2"/>
  <c r="AV525" i="2"/>
  <c r="AV474" i="2"/>
  <c r="AV186" i="2"/>
  <c r="AV167" i="2"/>
  <c r="AV442" i="2"/>
  <c r="AV676" i="2"/>
  <c r="AV681" i="2"/>
  <c r="AV213" i="2"/>
  <c r="AV324" i="2"/>
  <c r="AV489" i="2"/>
  <c r="AV704" i="2"/>
  <c r="AV666" i="2"/>
  <c r="AV101" i="2"/>
  <c r="AV417" i="2"/>
  <c r="AV57" i="2"/>
  <c r="AV17" i="2"/>
  <c r="AV343" i="2"/>
  <c r="AV695" i="2"/>
  <c r="AV140" i="2"/>
  <c r="AV285" i="2"/>
  <c r="AV721" i="2"/>
  <c r="AV708" i="2"/>
  <c r="AV141" i="2"/>
  <c r="AV683" i="2"/>
  <c r="AV248" i="2"/>
  <c r="AV622" i="2"/>
  <c r="AV487" i="2"/>
  <c r="AV568" i="2"/>
  <c r="AV268" i="2"/>
  <c r="AV259" i="2"/>
  <c r="AV455" i="2"/>
  <c r="AV382" i="2"/>
  <c r="AV30" i="2"/>
  <c r="AV211" i="2"/>
  <c r="AV541" i="2"/>
  <c r="AV329" i="2"/>
  <c r="AV58" i="2"/>
  <c r="AV607" i="2"/>
  <c r="AV344" i="2"/>
  <c r="AV207" i="2"/>
  <c r="AV412" i="2"/>
  <c r="AV2" i="2"/>
  <c r="AV293" i="2"/>
  <c r="AV693" i="2"/>
  <c r="AV646" i="2"/>
  <c r="AV498" i="2"/>
  <c r="AV306" i="2"/>
  <c r="AV275" i="2"/>
  <c r="AV522" i="2"/>
  <c r="AV315" i="2"/>
  <c r="AV16" i="2"/>
  <c r="AV410" i="2"/>
  <c r="AV235" i="2"/>
  <c r="AV453" i="2"/>
  <c r="AV578" i="2"/>
  <c r="AV692" i="2"/>
  <c r="AV54" i="2"/>
  <c r="AV118" i="2"/>
  <c r="AV655" i="2"/>
  <c r="AV56" i="2"/>
  <c r="AV247" i="2"/>
  <c r="AV159" i="2"/>
  <c r="AV554" i="2"/>
  <c r="AV656" i="2"/>
  <c r="AV534" i="2"/>
  <c r="AV28" i="2"/>
  <c r="AV378" i="2"/>
  <c r="AV445" i="2"/>
  <c r="AV288" i="2"/>
  <c r="AV160" i="2"/>
  <c r="AV312" i="2"/>
  <c r="AV671" i="2"/>
  <c r="AV242" i="2"/>
  <c r="AV630" i="2"/>
  <c r="AV302" i="2"/>
  <c r="AV720" i="2"/>
  <c r="AV95" i="2"/>
  <c r="AV347" i="2"/>
  <c r="AV532" i="2"/>
  <c r="AV355" i="2"/>
  <c r="AV385" i="2"/>
  <c r="AV535" i="2"/>
  <c r="AV314" i="2"/>
  <c r="AV597" i="2"/>
  <c r="AV566" i="2"/>
  <c r="AV321" i="2"/>
  <c r="AV237" i="2"/>
  <c r="AV584" i="2"/>
  <c r="AV461" i="2"/>
  <c r="AV459" i="2"/>
  <c r="AV421" i="2"/>
  <c r="AV400" i="2"/>
  <c r="AV143" i="2"/>
  <c r="AV468" i="2"/>
  <c r="AV256" i="2"/>
  <c r="AV508" i="2"/>
  <c r="AV351" i="2"/>
  <c r="AV280" i="2"/>
  <c r="AV48" i="2"/>
  <c r="AV108" i="2"/>
  <c r="AV307" i="2"/>
  <c r="AV379" i="2"/>
  <c r="AV126" i="2"/>
  <c r="AV147" i="2"/>
  <c r="AV383" i="2"/>
  <c r="AV729" i="2"/>
  <c r="AV149" i="2"/>
  <c r="AV238" i="2"/>
  <c r="AV284" i="2"/>
  <c r="AV310" i="2"/>
  <c r="AV358" i="2"/>
  <c r="AV92" i="2"/>
  <c r="AV735" i="2"/>
  <c r="AV696" i="2"/>
  <c r="AV536" i="2"/>
  <c r="AV403" i="2"/>
  <c r="AV648" i="2"/>
  <c r="AV151" i="2"/>
  <c r="AV320" i="2"/>
  <c r="AV367" i="2"/>
  <c r="AV677" i="2"/>
  <c r="AV598" i="2"/>
  <c r="AV509" i="2"/>
  <c r="AV262" i="2"/>
  <c r="AV447" i="2"/>
  <c r="AV276" i="2"/>
  <c r="AV323" i="2"/>
  <c r="AV210" i="2"/>
  <c r="AV107" i="2"/>
  <c r="AV192" i="2"/>
  <c r="AV281" i="2"/>
  <c r="AV25" i="2"/>
  <c r="AV490" i="2"/>
  <c r="AV658" i="2"/>
  <c r="AV632" i="2"/>
  <c r="AV365" i="2"/>
  <c r="AV618" i="2"/>
  <c r="AV564" i="2"/>
  <c r="AV620" i="2"/>
  <c r="AV585" i="2"/>
  <c r="AV736" i="2"/>
  <c r="AV224" i="2"/>
  <c r="AV348" i="2"/>
  <c r="AV206" i="2"/>
  <c r="AV189" i="2"/>
  <c r="AV727" i="2"/>
  <c r="AV674" i="2"/>
  <c r="AV419" i="2"/>
  <c r="AV6" i="2"/>
  <c r="AV435" i="2"/>
  <c r="AV155" i="2"/>
  <c r="AV362" i="2"/>
  <c r="AV557" i="2"/>
  <c r="AV227" i="2"/>
  <c r="AV52" i="2"/>
  <c r="AV539" i="2"/>
  <c r="AV199" i="2"/>
  <c r="AV289" i="2"/>
  <c r="AV88" i="2"/>
  <c r="AV518" i="2"/>
  <c r="AV195" i="2"/>
  <c r="AV332" i="2"/>
  <c r="AV433" i="2"/>
  <c r="AV420" i="2"/>
  <c r="AV110" i="2"/>
  <c r="AV575" i="2"/>
  <c r="AV266" i="2"/>
  <c r="AV334" i="2"/>
  <c r="AV217" i="2"/>
  <c r="AV483" i="2"/>
  <c r="AV516" i="2"/>
  <c r="AV200" i="2"/>
  <c r="AV9" i="2"/>
  <c r="AV339" i="2"/>
  <c r="AV73" i="2"/>
  <c r="AV485" i="2"/>
  <c r="AV422" i="2"/>
  <c r="AV234" i="2"/>
  <c r="AV23" i="2"/>
  <c r="AV572" i="2"/>
  <c r="AV645" i="2"/>
  <c r="AV144" i="2"/>
  <c r="AV562" i="2"/>
  <c r="AV286" i="2"/>
  <c r="X89" i="3" l="1"/>
  <c r="Z118" i="3"/>
  <c r="X64" i="3"/>
  <c r="X108" i="3"/>
  <c r="Z5" i="3"/>
  <c r="Z114" i="3"/>
  <c r="Z30" i="3"/>
  <c r="Z50" i="3"/>
  <c r="X28" i="3"/>
  <c r="X75" i="3"/>
  <c r="X40" i="3"/>
  <c r="X54" i="3"/>
  <c r="Z19" i="3"/>
  <c r="X8" i="3"/>
  <c r="Z82" i="3"/>
  <c r="Z123" i="3"/>
  <c r="Z79" i="3"/>
  <c r="X34" i="3"/>
  <c r="X7" i="3"/>
  <c r="Z84" i="3"/>
  <c r="Z14" i="3"/>
  <c r="X55" i="3"/>
  <c r="Z83" i="3"/>
  <c r="Z96" i="3"/>
  <c r="X83" i="3"/>
  <c r="X59" i="3"/>
  <c r="Z6" i="3"/>
  <c r="X41" i="3"/>
  <c r="X20" i="3"/>
  <c r="X12" i="3"/>
  <c r="Z81" i="3"/>
  <c r="X45" i="3"/>
  <c r="X118" i="3"/>
  <c r="X84" i="3"/>
  <c r="X32" i="3"/>
  <c r="Z115" i="3"/>
  <c r="X113" i="3"/>
  <c r="Z88" i="3"/>
  <c r="Z73" i="3"/>
  <c r="X119" i="3"/>
  <c r="Z47" i="3"/>
  <c r="Z13" i="3"/>
  <c r="X36" i="3"/>
  <c r="Z29" i="3"/>
  <c r="X9" i="3"/>
  <c r="X60" i="3"/>
  <c r="X31" i="3"/>
  <c r="Z43" i="3"/>
  <c r="X67" i="3"/>
  <c r="Z3" i="3"/>
  <c r="Z27" i="3"/>
  <c r="Z56" i="3"/>
  <c r="X70" i="3"/>
  <c r="Z112" i="3"/>
  <c r="Z46" i="3"/>
  <c r="Z77" i="3"/>
  <c r="X92" i="3"/>
  <c r="Z85" i="3"/>
  <c r="X15" i="3"/>
  <c r="Z86" i="3"/>
  <c r="X79" i="3"/>
  <c r="X116" i="3"/>
  <c r="X91" i="3"/>
  <c r="Z64" i="3"/>
  <c r="X80" i="3"/>
  <c r="Z106" i="3"/>
  <c r="Z52" i="3"/>
  <c r="X10" i="3"/>
  <c r="Z70" i="3"/>
  <c r="Z92" i="3"/>
  <c r="X87" i="3"/>
  <c r="X5" i="3"/>
  <c r="X53" i="3"/>
  <c r="X123" i="3"/>
  <c r="X93" i="3"/>
  <c r="Z120" i="3"/>
  <c r="X99" i="3"/>
  <c r="X65" i="3"/>
  <c r="Z39" i="3"/>
  <c r="X46" i="3"/>
  <c r="Z62" i="3"/>
  <c r="X58" i="3"/>
  <c r="X109" i="3"/>
  <c r="Z4" i="3"/>
  <c r="Z100" i="3"/>
  <c r="Z25" i="3"/>
  <c r="Z24" i="3"/>
  <c r="Z9" i="3"/>
  <c r="Z55" i="3"/>
  <c r="Z122" i="3"/>
  <c r="Z31" i="3"/>
  <c r="X94" i="3"/>
  <c r="X107" i="3"/>
  <c r="X110" i="3"/>
  <c r="X124" i="3"/>
  <c r="X68" i="3"/>
  <c r="X44" i="3"/>
  <c r="Z12" i="3"/>
  <c r="X26" i="3"/>
  <c r="X25" i="3"/>
  <c r="X85" i="3"/>
  <c r="Z110" i="3"/>
  <c r="X97" i="3"/>
  <c r="Z97" i="3"/>
  <c r="Z80" i="3"/>
  <c r="Z51" i="3"/>
  <c r="X126" i="3"/>
  <c r="X101" i="3"/>
  <c r="X43" i="3"/>
  <c r="X69" i="3"/>
  <c r="X71" i="3"/>
  <c r="X103" i="3"/>
  <c r="X125" i="3"/>
  <c r="Z59" i="3"/>
  <c r="X73" i="3"/>
  <c r="X81" i="3"/>
  <c r="X49" i="3"/>
  <c r="X52" i="3"/>
  <c r="X78" i="3"/>
  <c r="X11" i="3"/>
  <c r="Z18" i="3"/>
  <c r="Z89" i="3"/>
  <c r="Z26" i="3"/>
  <c r="X95" i="3"/>
  <c r="X4" i="3"/>
  <c r="Z87" i="3"/>
  <c r="Z90" i="3"/>
  <c r="Z28" i="3"/>
  <c r="X82" i="3"/>
  <c r="Z116" i="3"/>
  <c r="Z93" i="3"/>
  <c r="X47" i="3"/>
  <c r="Z22" i="3"/>
  <c r="Z60" i="3"/>
  <c r="Z126" i="3"/>
  <c r="X48" i="3"/>
  <c r="Z15" i="3"/>
  <c r="Z36" i="3"/>
  <c r="X51" i="3"/>
  <c r="Z95" i="3"/>
  <c r="Z35" i="3"/>
  <c r="X114" i="3"/>
  <c r="Z105" i="3"/>
  <c r="X22" i="3"/>
  <c r="X66" i="3"/>
  <c r="Z10" i="3"/>
  <c r="Z37" i="3"/>
  <c r="Z109" i="3"/>
  <c r="X38" i="3"/>
  <c r="Z34" i="3"/>
  <c r="Z38" i="3"/>
  <c r="Z102" i="3"/>
  <c r="Z54" i="3"/>
  <c r="X16" i="3"/>
  <c r="Z117" i="3"/>
  <c r="Z91" i="3"/>
  <c r="Z58" i="3"/>
  <c r="Z45" i="3"/>
  <c r="Z125" i="3"/>
  <c r="Z67" i="3"/>
  <c r="X17" i="3"/>
  <c r="X21" i="3"/>
  <c r="X90" i="3"/>
  <c r="Z49" i="3"/>
  <c r="X115" i="3"/>
  <c r="X27" i="3"/>
  <c r="Z113" i="3"/>
  <c r="Z65" i="3"/>
  <c r="Z94" i="3"/>
  <c r="X106" i="3"/>
  <c r="Z76" i="3"/>
  <c r="X105" i="3"/>
  <c r="Z111" i="3"/>
  <c r="Z16" i="3"/>
  <c r="X19" i="3"/>
  <c r="X13" i="3"/>
  <c r="X120" i="3"/>
  <c r="Z107" i="3"/>
  <c r="X18" i="3"/>
  <c r="Z57" i="3"/>
  <c r="Z68" i="3"/>
  <c r="X57" i="3"/>
  <c r="X33" i="3"/>
  <c r="X50" i="3"/>
  <c r="Z44" i="3"/>
  <c r="X72" i="3"/>
  <c r="Z41" i="3"/>
  <c r="Z104" i="3"/>
  <c r="Z103" i="3"/>
  <c r="Z7" i="3"/>
  <c r="Z33" i="3"/>
  <c r="Z74" i="3"/>
  <c r="Z17" i="3"/>
  <c r="Z40" i="3"/>
  <c r="X77" i="3"/>
  <c r="Z23" i="3"/>
  <c r="Z101" i="3"/>
  <c r="Z42" i="3"/>
  <c r="Z71" i="3"/>
  <c r="X117" i="3"/>
  <c r="X96" i="3"/>
  <c r="Z98" i="3"/>
  <c r="X56" i="3"/>
  <c r="X98" i="3"/>
  <c r="Z121" i="3"/>
  <c r="X112" i="3"/>
  <c r="Z72" i="3"/>
  <c r="X121" i="3"/>
  <c r="X122" i="3"/>
  <c r="Z124" i="3"/>
  <c r="Z48" i="3"/>
  <c r="X30" i="3"/>
  <c r="X62" i="3"/>
  <c r="X14" i="3"/>
  <c r="Z21" i="3"/>
  <c r="X23" i="3"/>
  <c r="X6" i="3"/>
  <c r="X76" i="3"/>
  <c r="X2" i="3"/>
  <c r="X24" i="3"/>
  <c r="X63" i="3"/>
  <c r="X100" i="3"/>
  <c r="Z63" i="3"/>
  <c r="X42" i="3"/>
  <c r="Z8" i="3"/>
  <c r="Z53" i="3"/>
  <c r="Z119" i="3"/>
  <c r="X29" i="3"/>
  <c r="X111" i="3"/>
  <c r="Z75" i="3"/>
  <c r="Z11" i="3"/>
  <c r="X102" i="3"/>
  <c r="X39" i="3"/>
  <c r="Z78" i="3"/>
  <c r="Z66" i="3"/>
  <c r="Z20" i="3"/>
  <c r="X88" i="3"/>
  <c r="X37" i="3"/>
  <c r="Z99" i="3"/>
  <c r="Z2" i="3"/>
  <c r="Z69" i="3"/>
  <c r="X35" i="3"/>
  <c r="Z32" i="3"/>
  <c r="X86" i="3"/>
  <c r="Z61" i="3"/>
  <c r="X104" i="3"/>
  <c r="X61" i="3"/>
  <c r="X74" i="3"/>
  <c r="X3" i="3"/>
  <c r="Z108" i="3"/>
</calcChain>
</file>

<file path=xl/sharedStrings.xml><?xml version="1.0" encoding="utf-8"?>
<sst xmlns="http://schemas.openxmlformats.org/spreadsheetml/2006/main" count="10530" uniqueCount="3198">
  <si>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</si>
  <si>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</si>
  <si>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</si>
  <si>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</si>
  <si>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</si>
  <si>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</si>
  <si>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</si>
  <si>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</si>
  <si>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</si>
  <si>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</si>
  <si>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</si>
  <si>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</si>
  <si>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</si>
  <si>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</si>
  <si>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</si>
  <si>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</si>
  <si>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</si>
  <si>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</si>
  <si>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</si>
  <si>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</si>
  <si>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</si>
  <si>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</si>
  <si>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</si>
  <si>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</si>
  <si>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</si>
  <si>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</si>
  <si>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</si>
  <si>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</si>
  <si>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</si>
  <si>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</si>
  <si>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</si>
  <si>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</si>
  <si>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</si>
  <si>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</si>
  <si>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</si>
  <si>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</si>
  <si>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</si>
  <si>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</si>
  <si>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</si>
  <si>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</si>
  <si>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</si>
  <si>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</si>
  <si>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</si>
  <si>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</si>
  <si>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</si>
  <si>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</si>
  <si>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</si>
  <si>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</si>
  <si>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</si>
  <si>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</si>
  <si>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</si>
  <si>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</si>
  <si>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</si>
  <si>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</si>
  <si>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</si>
  <si>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</si>
  <si>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</si>
  <si>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</si>
  <si>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</si>
  <si>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</si>
  <si>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</si>
  <si>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</si>
  <si>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</si>
  <si>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</si>
  <si>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</si>
  <si>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Maruti Suzuki India Ltd</t>
  </si>
  <si>
    <t>MARUTI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</si>
  <si>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</si>
  <si>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</si>
  <si>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</si>
  <si>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</si>
  <si>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</si>
  <si>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</si>
  <si>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</si>
  <si>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</si>
  <si>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</si>
  <si>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</si>
  <si>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</si>
  <si>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</si>
  <si>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</si>
  <si>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</si>
  <si>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</si>
  <si>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</si>
  <si>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</si>
  <si>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Tata Motors Ltd</t>
  </si>
  <si>
    <t>TATAMOTORS</t>
  </si>
  <si>
    <t>Adani Enterprises Ltd</t>
  </si>
  <si>
    <t>ADANIENT</t>
  </si>
  <si>
    <t>Commodities Trading</t>
  </si>
  <si>
    <t>Siemens Ltd</t>
  </si>
  <si>
    <t>SIEMENS</t>
  </si>
  <si>
    <t>Conglomerates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</si>
  <si>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</si>
  <si>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</si>
  <si>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</si>
  <si>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</si>
  <si>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</si>
  <si>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</si>
  <si>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Bajaj Auto Limited</t>
  </si>
  <si>
    <t>BAJAJ-AUTO</t>
  </si>
  <si>
    <t>Two Wheelers</t>
  </si>
  <si>
    <t>Bajaj Finserv Ltd</t>
  </si>
  <si>
    <t>BAJAJFINSV</t>
  </si>
  <si>
    <t>Zomato Ltd</t>
  </si>
  <si>
    <t>ZOMATO</t>
  </si>
  <si>
    <t>Online Services</t>
  </si>
  <si>
    <t>Trent Ltd</t>
  </si>
  <si>
    <t>TRENT</t>
  </si>
  <si>
    <t>Retail - Apparel</t>
  </si>
  <si>
    <t>Asian Paints Ltd</t>
  </si>
  <si>
    <t>ASIANPAINT</t>
  </si>
  <si>
    <t>Paints</t>
  </si>
  <si>
    <t>Avenue Supermarts Ltd</t>
  </si>
  <si>
    <t>DMART</t>
  </si>
  <si>
    <t>Retail - Department Stores</t>
  </si>
  <si>
    <t>JSW Steel Ltd</t>
  </si>
  <si>
    <t>JSWSTEEL</t>
  </si>
  <si>
    <t>Iron &amp; Steel</t>
  </si>
  <si>
    <t>Bharat Electronics Ltd</t>
  </si>
  <si>
    <t>BEL</t>
  </si>
  <si>
    <t>Electronic Equipments</t>
  </si>
  <si>
    <t>Nestle India Ltd</t>
  </si>
  <si>
    <t>NESTLEIND</t>
  </si>
  <si>
    <t>FMCG - Foods</t>
  </si>
  <si>
    <t>Hindustan Zinc Ltd</t>
  </si>
  <si>
    <t>HINDZINC</t>
  </si>
  <si>
    <t>Mining - Diversified</t>
  </si>
  <si>
    <t>Jio Financial Services Ltd</t>
  </si>
  <si>
    <t>JIOFIN</t>
  </si>
  <si>
    <t>Varun Beverages Ltd</t>
  </si>
  <si>
    <t>VBL</t>
  </si>
  <si>
    <t>Soft Drinks</t>
  </si>
  <si>
    <t>DLF Ltd</t>
  </si>
  <si>
    <t>DLF</t>
  </si>
  <si>
    <t>Real Estate</t>
  </si>
  <si>
    <t>Adani Power Ltd</t>
  </si>
  <si>
    <t>ADANIPOWER</t>
  </si>
  <si>
    <t>Indian Railway Finance Corp Ltd</t>
  </si>
  <si>
    <t>IRFC</t>
  </si>
  <si>
    <t>Specialized Finance</t>
  </si>
  <si>
    <t>Indian Oil Corporation Ltd</t>
  </si>
  <si>
    <t>IOC</t>
  </si>
  <si>
    <t>LTIMindtree Ltd</t>
  </si>
  <si>
    <t>LTIM</t>
  </si>
  <si>
    <t>Tata Steel Ltd</t>
  </si>
  <si>
    <t>TATASTEEL</t>
  </si>
  <si>
    <t>Grasim Industries Ltd</t>
  </si>
  <si>
    <t>GRASIM</t>
  </si>
  <si>
    <t>Vedanta Ltd</t>
  </si>
  <si>
    <t>VEDL</t>
  </si>
  <si>
    <t>Metals - Diversified</t>
  </si>
  <si>
    <t>Tech Mahindra Ltd</t>
  </si>
  <si>
    <t>TECHM</t>
  </si>
  <si>
    <t>Interglobe Aviation Ltd</t>
  </si>
  <si>
    <t>INDIGO</t>
  </si>
  <si>
    <t>Airlines</t>
  </si>
  <si>
    <t>Power Finance Corporation Ltd</t>
  </si>
  <si>
    <t>PFC</t>
  </si>
  <si>
    <t>Divi's Laboratories Ltd</t>
  </si>
  <si>
    <t>DIVISLAB</t>
  </si>
  <si>
    <t>Labs &amp; Life Sciences Services</t>
  </si>
  <si>
    <t>ABB India Ltd</t>
  </si>
  <si>
    <t>ABB</t>
  </si>
  <si>
    <t>Heavy Electrical Equipments</t>
  </si>
  <si>
    <t>Adani Green Energy Ltd</t>
  </si>
  <si>
    <t>ADANIGREEN</t>
  </si>
  <si>
    <t>Renewable Energy</t>
  </si>
  <si>
    <t>Hyundai Motor India Ltd</t>
  </si>
  <si>
    <t>HYUNDAI</t>
  </si>
  <si>
    <t>Pidilite Industries Ltd</t>
  </si>
  <si>
    <t>PIDILITIND</t>
  </si>
  <si>
    <t>Diversified Chemicals</t>
  </si>
  <si>
    <t>SBI Life Insurance Company Ltd</t>
  </si>
  <si>
    <t>SBILIFE</t>
  </si>
  <si>
    <t>Hindalco Industries Ltd</t>
  </si>
  <si>
    <t>HINDALCO</t>
  </si>
  <si>
    <t>Metals - Aluminium</t>
  </si>
  <si>
    <t>HDFC Life Insurance Company Ltd</t>
  </si>
  <si>
    <t>HDFCLIFE</t>
  </si>
  <si>
    <t>REC Limited</t>
  </si>
  <si>
    <t>RECLTD</t>
  </si>
  <si>
    <t>Eicher Motors Ltd</t>
  </si>
  <si>
    <t>EICHERMOT</t>
  </si>
  <si>
    <t>Trucks &amp; Buses</t>
  </si>
  <si>
    <t>Tata Power Company Ltd</t>
  </si>
  <si>
    <t>TATAPOWER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</si>
  <si>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</si>
  <si>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</si>
  <si>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</si>
  <si>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</si>
  <si>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</si>
  <si>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</si>
  <si>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Macrotech Developers Ltd</t>
  </si>
  <si>
    <t>LODHA</t>
  </si>
  <si>
    <t>Bank of Baroda Ltd</t>
  </si>
  <si>
    <t>BANKBARODA</t>
  </si>
  <si>
    <t>Bharat Petroleum Corporation Ltd</t>
  </si>
  <si>
    <t>BPCL</t>
  </si>
  <si>
    <t>Ambuja Cements Ltd</t>
  </si>
  <si>
    <t>AMBUJACEM</t>
  </si>
  <si>
    <t>Cipla Ltd</t>
  </si>
  <si>
    <t>CIPLA</t>
  </si>
  <si>
    <t>Britannia Industries Ltd</t>
  </si>
  <si>
    <t>BRITANNIA</t>
  </si>
  <si>
    <t>Punjab National Bank</t>
  </si>
  <si>
    <t>PNB</t>
  </si>
  <si>
    <t>JSW Energy Ltd</t>
  </si>
  <si>
    <t>JSWENERGY</t>
  </si>
  <si>
    <t>CG Power and Industrial Solutions Ltd</t>
  </si>
  <si>
    <t>CGPOWER</t>
  </si>
  <si>
    <t>TVS Motor Company Ltd</t>
  </si>
  <si>
    <t>TVSMOTOR</t>
  </si>
  <si>
    <t>Samvardhana Motherson International Ltd</t>
  </si>
  <si>
    <t>MOTHERSON</t>
  </si>
  <si>
    <t>Auto Parts</t>
  </si>
  <si>
    <t>Bajaj Holdings and Investment Ltd</t>
  </si>
  <si>
    <t>BAJAJHLDNG</t>
  </si>
  <si>
    <t>Asset Management</t>
  </si>
  <si>
    <t>Shriram Finance Ltd</t>
  </si>
  <si>
    <t>SHRIRAMFIN</t>
  </si>
  <si>
    <t>Indian Hotels Company Ltd</t>
  </si>
  <si>
    <t>INDHOTEL</t>
  </si>
  <si>
    <t>Hotels, Resorts &amp; Cruise Lines</t>
  </si>
  <si>
    <t>Swiggy Ltd</t>
  </si>
  <si>
    <t>SWIGGY</t>
  </si>
  <si>
    <t>United Spirits Ltd</t>
  </si>
  <si>
    <t>UNITDSPR</t>
  </si>
  <si>
    <t>Alcoholic Beverages</t>
  </si>
  <si>
    <t>Bajaj Housing Finance Ltd</t>
  </si>
  <si>
    <t>BAJAJHFL</t>
  </si>
  <si>
    <t>Torrent Pharmaceuticals Ltd</t>
  </si>
  <si>
    <t>TORNTPHARM</t>
  </si>
  <si>
    <t>Havells India Ltd</t>
  </si>
  <si>
    <t>HAVELLS</t>
  </si>
  <si>
    <t>Electrical Components &amp; Equipments</t>
  </si>
  <si>
    <t>Info Edge (India) Ltd</t>
  </si>
  <si>
    <t>NAUKRI</t>
  </si>
  <si>
    <t>Cholamandalam Investment and Finance Company Ltd</t>
  </si>
  <si>
    <t>CHOLAFIN</t>
  </si>
  <si>
    <t>Polycab India Ltd</t>
  </si>
  <si>
    <t>POLYCAB</t>
  </si>
  <si>
    <t>Oracle Financial Services Software Ltd</t>
  </si>
  <si>
    <t>OFSS</t>
  </si>
  <si>
    <t>Software Services</t>
  </si>
  <si>
    <t>Bosch Ltd</t>
  </si>
  <si>
    <t>BOSCHLTD</t>
  </si>
  <si>
    <t>Mankind Pharma Ltd</t>
  </si>
  <si>
    <t>MANKIND</t>
  </si>
  <si>
    <t>Apollo Hospitals Enterprise Ltd</t>
  </si>
  <si>
    <t>APOLLOHOSP</t>
  </si>
  <si>
    <t>Hospitals &amp; Diagnostic Centres</t>
  </si>
  <si>
    <t>Indian Overseas Bank</t>
  </si>
  <si>
    <t>IOB</t>
  </si>
  <si>
    <t>Dr Reddy's Laboratories Ltd</t>
  </si>
  <si>
    <t>DRREDDY</t>
  </si>
  <si>
    <t>ICICI Prudential Life Insurance Company Ltd</t>
  </si>
  <si>
    <t>ICICIPRULI</t>
  </si>
  <si>
    <t>Max Healthcare Institute Ltd</t>
  </si>
  <si>
    <t>MAXHEALTH</t>
  </si>
  <si>
    <t>Hero MotoCorp Ltd</t>
  </si>
  <si>
    <t>HEROMOTOCO</t>
  </si>
  <si>
    <t>Cummins India Ltd</t>
  </si>
  <si>
    <t>CUMMINSIND</t>
  </si>
  <si>
    <t>Industrial Machinery</t>
  </si>
  <si>
    <t>Zydus Lifesciences Ltd</t>
  </si>
  <si>
    <t>ZYDUSLIFE</t>
  </si>
  <si>
    <t>Tata Consumer Products Ltd</t>
  </si>
  <si>
    <t>TATACONSUM</t>
  </si>
  <si>
    <t>Tea &amp; Coffee</t>
  </si>
  <si>
    <t>Dixon Technologies (India) Ltd</t>
  </si>
  <si>
    <t>DIXON</t>
  </si>
  <si>
    <t>Home Electronics &amp; Appliances</t>
  </si>
  <si>
    <t>Union Bank of India Ltd</t>
  </si>
  <si>
    <t>UNIONBANK</t>
  </si>
  <si>
    <t>Dabur India Ltd</t>
  </si>
  <si>
    <t>DABUR</t>
  </si>
  <si>
    <t>Solar Industries India Ltd</t>
  </si>
  <si>
    <t>SOLARINDS</t>
  </si>
  <si>
    <t>Commodity Chemicals</t>
  </si>
  <si>
    <t>ICICI Lombard General Insurance Company Ltd</t>
  </si>
  <si>
    <t>ICICIGI</t>
  </si>
  <si>
    <t>Indus Towers Ltd</t>
  </si>
  <si>
    <t>INDUSTOWER</t>
  </si>
  <si>
    <t>Telecom Infrastructure</t>
  </si>
  <si>
    <t>Canara Bank Ltd</t>
  </si>
  <si>
    <t>CANBK</t>
  </si>
  <si>
    <t>Shree Cement Ltd</t>
  </si>
  <si>
    <t>SHREECEM</t>
  </si>
  <si>
    <t>Rail Vikas Nigam Ltd</t>
  </si>
  <si>
    <t>RVNL</t>
  </si>
  <si>
    <t>Lupin Ltd</t>
  </si>
  <si>
    <t>LUPIN</t>
  </si>
  <si>
    <t>HDFC Asset Management Company Ltd</t>
  </si>
  <si>
    <t>HDFCAMC</t>
  </si>
  <si>
    <t>Persistent Systems Ltd</t>
  </si>
  <si>
    <t>PERSISTENT</t>
  </si>
  <si>
    <t>Mazagon Dock Shipbuilders Ltd</t>
  </si>
  <si>
    <t>MAZDOCK</t>
  </si>
  <si>
    <t>Shipbuilding</t>
  </si>
  <si>
    <t>Jindal Steel And Power Ltd</t>
  </si>
  <si>
    <t>JINDALSTEL</t>
  </si>
  <si>
    <t>IDBI Bank Ltd</t>
  </si>
  <si>
    <t>IDBI</t>
  </si>
  <si>
    <t>Private Bank</t>
  </si>
  <si>
    <t>Suzlon Energy Ltd</t>
  </si>
  <si>
    <t>SUZLON</t>
  </si>
  <si>
    <t>Renewable Energy Equipment &amp; Services</t>
  </si>
  <si>
    <t>GMR Airports Ltd</t>
  </si>
  <si>
    <t>GMRINFRA</t>
  </si>
  <si>
    <t>Bharat Heavy Electricals Ltd</t>
  </si>
  <si>
    <t>BHEL</t>
  </si>
  <si>
    <t>PB Fintech Ltd</t>
  </si>
  <si>
    <t>POLICYBZR</t>
  </si>
  <si>
    <t>Marico Ltd</t>
  </si>
  <si>
    <t>MARICO</t>
  </si>
  <si>
    <t>NHPC Ltd</t>
  </si>
  <si>
    <t>NHPC</t>
  </si>
  <si>
    <t>Oil India Ltd</t>
  </si>
  <si>
    <t>OIL</t>
  </si>
  <si>
    <t>Colgate-Palmolive (India) Ltd</t>
  </si>
  <si>
    <t>COLPAL</t>
  </si>
  <si>
    <t>Hindustan Petroleum Corp Ltd</t>
  </si>
  <si>
    <t>HINDPETRO</t>
  </si>
  <si>
    <t>Adani Energy Solutions Ltd</t>
  </si>
  <si>
    <t>ADANIENSOL</t>
  </si>
  <si>
    <t>Power Infrastructure</t>
  </si>
  <si>
    <t>Godrej Properties Ltd</t>
  </si>
  <si>
    <t>GODREJPROP</t>
  </si>
  <si>
    <t>Indusind Bank Ltd</t>
  </si>
  <si>
    <t>INDUSINDBK</t>
  </si>
  <si>
    <t>Muthoot Finance Ltd</t>
  </si>
  <si>
    <t>MUTHOOTFIN</t>
  </si>
  <si>
    <t>Adani Total Gas Ltd</t>
  </si>
  <si>
    <t>ATGL</t>
  </si>
  <si>
    <t>Indian Bank</t>
  </si>
  <si>
    <t>INDIANB</t>
  </si>
  <si>
    <t>Waaree Energies Ltd</t>
  </si>
  <si>
    <t>WAAREEENER</t>
  </si>
  <si>
    <t>Torrent Power Ltd</t>
  </si>
  <si>
    <t>TORNTPOWER</t>
  </si>
  <si>
    <t>Oberoi Realty Ltd</t>
  </si>
  <si>
    <t>OBEROIRLTY</t>
  </si>
  <si>
    <t>Kalyan Jewellers India Ltd</t>
  </si>
  <si>
    <t>KALYANKJIL</t>
  </si>
  <si>
    <t>Aurobindo Pharma Ltd</t>
  </si>
  <si>
    <t>AUROPHARMA</t>
  </si>
  <si>
    <t>Prestige Estates Projects Ltd</t>
  </si>
  <si>
    <t>PRESTIGE</t>
  </si>
  <si>
    <t>General Insurance Corporation of India</t>
  </si>
  <si>
    <t>GICRE</t>
  </si>
  <si>
    <t>Ashok Leyland Ltd</t>
  </si>
  <si>
    <t>ASHOKLEY</t>
  </si>
  <si>
    <t>SRF Ltd</t>
  </si>
  <si>
    <t>SRF</t>
  </si>
  <si>
    <t>SBI Cards and Payment Services Ltd</t>
  </si>
  <si>
    <t>SBICARD</t>
  </si>
  <si>
    <t>Payment Infrastructure</t>
  </si>
  <si>
    <t>NMDC Ltd</t>
  </si>
  <si>
    <t>NMDC</t>
  </si>
  <si>
    <t>Mining - Iron Ore</t>
  </si>
  <si>
    <t>Bharti Hexacom Ltd</t>
  </si>
  <si>
    <t>BHARTIHEXA</t>
  </si>
  <si>
    <t>Indian Railway Catering and Tourism Corporation Ltd</t>
  </si>
  <si>
    <t>IRCTC</t>
  </si>
  <si>
    <t>Tube Investments of India Ltd</t>
  </si>
  <si>
    <t>TIINDIA</t>
  </si>
  <si>
    <t>Cycles</t>
  </si>
  <si>
    <t>Alkem Laboratories Ltd</t>
  </si>
  <si>
    <t>ALKEM</t>
  </si>
  <si>
    <t>JSW Infrastructure Ltd</t>
  </si>
  <si>
    <t>JSWINFRA</t>
  </si>
  <si>
    <t>Yes Bank Ltd</t>
  </si>
  <si>
    <t>YESBANK</t>
  </si>
  <si>
    <t>Patanjali Foods Ltd</t>
  </si>
  <si>
    <t>PATANJALI</t>
  </si>
  <si>
    <t>Packaged Foods &amp; Meats</t>
  </si>
  <si>
    <t>PI Industries Ltd</t>
  </si>
  <si>
    <t>PIIND</t>
  </si>
  <si>
    <t>Bharat Forge Ltd</t>
  </si>
  <si>
    <t>BHARATFORG</t>
  </si>
  <si>
    <t>BSE Ltd</t>
  </si>
  <si>
    <t>BSE</t>
  </si>
  <si>
    <t>Stock Exchanges &amp; Ratings</t>
  </si>
  <si>
    <t>Phoenix Mills Ltd</t>
  </si>
  <si>
    <t>PHOENIXLTD</t>
  </si>
  <si>
    <t>Linde India Ltd</t>
  </si>
  <si>
    <t>LINDEINDIA</t>
  </si>
  <si>
    <t>UNO Minda Ltd</t>
  </si>
  <si>
    <t>UNOMINDA</t>
  </si>
  <si>
    <t>One 97 Communications Ltd</t>
  </si>
  <si>
    <t>PAYTM</t>
  </si>
  <si>
    <t>Business Support Services</t>
  </si>
  <si>
    <t>Abbott India Ltd</t>
  </si>
  <si>
    <t>ABBOTINDIA</t>
  </si>
  <si>
    <t>Supreme Industries Ltd</t>
  </si>
  <si>
    <t>SUPREMEIND</t>
  </si>
  <si>
    <t>Plastic Products</t>
  </si>
  <si>
    <t>Vodafone Idea Ltd</t>
  </si>
  <si>
    <t>IDEA</t>
  </si>
  <si>
    <t>Coforge Ltd</t>
  </si>
  <si>
    <t>COFORGE</t>
  </si>
  <si>
    <t>L&amp;T Technology Services Ltd</t>
  </si>
  <si>
    <t>LTTS</t>
  </si>
  <si>
    <t>Berger Paints India Ltd</t>
  </si>
  <si>
    <t>BERGEPAINT</t>
  </si>
  <si>
    <t>Mphasis Ltd</t>
  </si>
  <si>
    <t>MPHASIS</t>
  </si>
  <si>
    <t>Jindal Stainless Ltd</t>
  </si>
  <si>
    <t>JSL</t>
  </si>
  <si>
    <t>Fertilisers And Chemicals Travancore Ltd</t>
  </si>
  <si>
    <t>FACT</t>
  </si>
  <si>
    <t>Fertilizers &amp; Agro Chemicals</t>
  </si>
  <si>
    <t>Voltas Ltd</t>
  </si>
  <si>
    <t>VOLTAS</t>
  </si>
  <si>
    <t>Schaeffler India Ltd</t>
  </si>
  <si>
    <t>SCHAEFFLER</t>
  </si>
  <si>
    <t>Motilal Oswal Financial Services Ltd</t>
  </si>
  <si>
    <t>MOTILALOFS</t>
  </si>
  <si>
    <t>Diversified Financials</t>
  </si>
  <si>
    <t>Indian Renewable Energy Development Agency Ltd</t>
  </si>
  <si>
    <t>IREDA</t>
  </si>
  <si>
    <t>UCO Bank</t>
  </si>
  <si>
    <t>UCOBANK</t>
  </si>
  <si>
    <t>Balkrishna Industries Ltd</t>
  </si>
  <si>
    <t>BALKRISIND</t>
  </si>
  <si>
    <t>Tires &amp; Rubber</t>
  </si>
  <si>
    <t>MRF Ltd</t>
  </si>
  <si>
    <t>MRF</t>
  </si>
  <si>
    <t>Federal Bank Ltd</t>
  </si>
  <si>
    <t>FEDERALBNK</t>
  </si>
  <si>
    <t>Thermax Limited</t>
  </si>
  <si>
    <t>THERMAX</t>
  </si>
  <si>
    <t>Coromandel International Ltd</t>
  </si>
  <si>
    <t>COROMANDEL</t>
  </si>
  <si>
    <t>Procter &amp; Gamble Hygiene and Health Care Ltd</t>
  </si>
  <si>
    <t>PGHH</t>
  </si>
  <si>
    <t>Hitachi Energy India Ltd</t>
  </si>
  <si>
    <t>POWERINDIA</t>
  </si>
  <si>
    <t>United Breweries Ltd</t>
  </si>
  <si>
    <t>UBL</t>
  </si>
  <si>
    <t>Bank of India Ltd</t>
  </si>
  <si>
    <t>BANKINDIA</t>
  </si>
  <si>
    <t>Aditya Birla Capital Ltd</t>
  </si>
  <si>
    <t>ABCAPITAL</t>
  </si>
  <si>
    <t>Tata Communications Ltd</t>
  </si>
  <si>
    <t>TATACOMM</t>
  </si>
  <si>
    <t>Page Industries Ltd</t>
  </si>
  <si>
    <t>PAGEIND</t>
  </si>
  <si>
    <t>Apparel &amp; Accessories</t>
  </si>
  <si>
    <t>Premier Energies Ltd</t>
  </si>
  <si>
    <t>PREMIERENE</t>
  </si>
  <si>
    <t>Lloyds Metals And Energy Ltd</t>
  </si>
  <si>
    <t>LLOYDSME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</si>
  <si>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</si>
  <si>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</si>
  <si>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</si>
  <si>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</si>
  <si>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</si>
  <si>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</si>
  <si>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Central Bank of India Ltd</t>
  </si>
  <si>
    <t>CENTRALBK</t>
  </si>
  <si>
    <t>Fortis Healthcare Ltd</t>
  </si>
  <si>
    <t>FORTIS</t>
  </si>
  <si>
    <t>Fsn E-Commerce Ventures Ltd</t>
  </si>
  <si>
    <t>NYKAA</t>
  </si>
  <si>
    <t>Wellness Services</t>
  </si>
  <si>
    <t>Astral Ltd</t>
  </si>
  <si>
    <t>ASTRAL</t>
  </si>
  <si>
    <t>Building Products - Pipes</t>
  </si>
  <si>
    <t>Steel Authority of India Ltd</t>
  </si>
  <si>
    <t>SAIL</t>
  </si>
  <si>
    <t>IDFC First Bank Ltd</t>
  </si>
  <si>
    <t>IDFCFIRSTB</t>
  </si>
  <si>
    <t>UPL Ltd</t>
  </si>
  <si>
    <t>UPL</t>
  </si>
  <si>
    <t>GE Vernova T&amp;D India Ltd</t>
  </si>
  <si>
    <t>GVT&amp;D</t>
  </si>
  <si>
    <t>Sundaram Finance Ltd</t>
  </si>
  <si>
    <t>SUNDARMFIN</t>
  </si>
  <si>
    <t>National Aluminium Co Ltd</t>
  </si>
  <si>
    <t>NATIONALUM</t>
  </si>
  <si>
    <t>SJVN Ltd</t>
  </si>
  <si>
    <t>SJVN</t>
  </si>
  <si>
    <t>Nippon Life India Asset Management Ltd</t>
  </si>
  <si>
    <t>NAM-INDIA</t>
  </si>
  <si>
    <t>Housing and Urban Development Corporation Ltd</t>
  </si>
  <si>
    <t>HUDCO</t>
  </si>
  <si>
    <t>360 One Wam Ltd</t>
  </si>
  <si>
    <t>360ONE</t>
  </si>
  <si>
    <t>Investment Banking &amp; Brokerage</t>
  </si>
  <si>
    <t>AU Small Finance Bank Ltd</t>
  </si>
  <si>
    <t>AUBANK</t>
  </si>
  <si>
    <t>Glenmark Pharmaceuticals Ltd</t>
  </si>
  <si>
    <t>GLENMARK</t>
  </si>
  <si>
    <t>Biocon Ltd</t>
  </si>
  <si>
    <t>BIOCON</t>
  </si>
  <si>
    <t>Biotechnology</t>
  </si>
  <si>
    <t>Bank of Maharashtra Ltd</t>
  </si>
  <si>
    <t>MAHABANK</t>
  </si>
  <si>
    <t>Jubilant Foodworks Ltd</t>
  </si>
  <si>
    <t>JUBLFOOD</t>
  </si>
  <si>
    <t>Restaurants &amp; Cafes</t>
  </si>
  <si>
    <t>Gujarat Fluorochemicals Ltd</t>
  </si>
  <si>
    <t>FLUOROCHEM</t>
  </si>
  <si>
    <t>Specialty Chemicals</t>
  </si>
  <si>
    <t>Tata Elxsi Ltd</t>
  </si>
  <si>
    <t>TATAELXSI</t>
  </si>
  <si>
    <t>Sona BLW Precision Forgings Ltd</t>
  </si>
  <si>
    <t>SONACOMS</t>
  </si>
  <si>
    <t>ACC Ltd</t>
  </si>
  <si>
    <t>ACC</t>
  </si>
  <si>
    <t>APL Apollo Tubes Ltd</t>
  </si>
  <si>
    <t>APLAPOLLO</t>
  </si>
  <si>
    <t>Max Financial Services Ltd</t>
  </si>
  <si>
    <t>MFSL</t>
  </si>
  <si>
    <t>Bharat Dynamics Ltd</t>
  </si>
  <si>
    <t>BDL</t>
  </si>
  <si>
    <t>Adani Wilmar Ltd</t>
  </si>
  <si>
    <t>AWL</t>
  </si>
  <si>
    <t>GlaxoSmithKline Pharmaceuticals Ltd</t>
  </si>
  <si>
    <t>GLAXO</t>
  </si>
  <si>
    <t>Escorts Kubota Ltd</t>
  </si>
  <si>
    <t>ESCORTS</t>
  </si>
  <si>
    <t>Tractors</t>
  </si>
  <si>
    <t>Apar Industries Ltd</t>
  </si>
  <si>
    <t>APARINDS</t>
  </si>
  <si>
    <t>Cochin Shipyard Ltd</t>
  </si>
  <si>
    <t>COCHINSHIP</t>
  </si>
  <si>
    <t>KEI Industries Ltd</t>
  </si>
  <si>
    <t>KEI</t>
  </si>
  <si>
    <t>Cables</t>
  </si>
  <si>
    <t>IPCA Laboratories Ltd</t>
  </si>
  <si>
    <t>IPCALAB</t>
  </si>
  <si>
    <t>CRISIL Ltd</t>
  </si>
  <si>
    <t>CRISIL</t>
  </si>
  <si>
    <t>KPIT Technologies Ltd</t>
  </si>
  <si>
    <t>KPITTECH</t>
  </si>
  <si>
    <t>Tata Technologies Ltd</t>
  </si>
  <si>
    <t>TATATECH</t>
  </si>
  <si>
    <t>Blue Star Ltd</t>
  </si>
  <si>
    <t>BLUESTARCO</t>
  </si>
  <si>
    <t>Exide Industries Ltd</t>
  </si>
  <si>
    <t>EXIDEIND</t>
  </si>
  <si>
    <t>Batteries</t>
  </si>
  <si>
    <t>Ajanta Pharma Ltd</t>
  </si>
  <si>
    <t>AJANTPHARM</t>
  </si>
  <si>
    <t>Kaynes Technology India Ltd</t>
  </si>
  <si>
    <t>KAYNES</t>
  </si>
  <si>
    <t>Deepak Nitrite Ltd</t>
  </si>
  <si>
    <t>DEEPAKNTR</t>
  </si>
  <si>
    <t>Syngene International Ltd</t>
  </si>
  <si>
    <t>SYNGENE</t>
  </si>
  <si>
    <t>Ola Electric Mobility Ltd</t>
  </si>
  <si>
    <t>OLAELEC</t>
  </si>
  <si>
    <t>Honeywell Automation India Ltd</t>
  </si>
  <si>
    <t>HONAUT</t>
  </si>
  <si>
    <t>Godrej Industries Ltd</t>
  </si>
  <si>
    <t>GODREJIND</t>
  </si>
  <si>
    <t>NLC India Ltd</t>
  </si>
  <si>
    <t>NLCINDIA</t>
  </si>
  <si>
    <t>3M India Ltd</t>
  </si>
  <si>
    <t>3MINDIA</t>
  </si>
  <si>
    <t>Stationery</t>
  </si>
  <si>
    <t>L&amp;T Finance Ltd</t>
  </si>
  <si>
    <t>LTF</t>
  </si>
  <si>
    <t>LIC Housing Finance Ltd</t>
  </si>
  <si>
    <t>LICHSGFIN</t>
  </si>
  <si>
    <t>Home Financing</t>
  </si>
  <si>
    <t>Dalmia Bharat Ltd</t>
  </si>
  <si>
    <t>DALBHARAT</t>
  </si>
  <si>
    <t>Vedant Fashions Ltd</t>
  </si>
  <si>
    <t>MANYAVAR</t>
  </si>
  <si>
    <t>Textiles</t>
  </si>
  <si>
    <t>Tata Investment Corporation Ltd</t>
  </si>
  <si>
    <t>TATAINVEST</t>
  </si>
  <si>
    <t>Central Depository Services (India) Ltd</t>
  </si>
  <si>
    <t>CDSL</t>
  </si>
  <si>
    <t>Endurance Technologies Ltd</t>
  </si>
  <si>
    <t>ENDURANCE</t>
  </si>
  <si>
    <t>Mahindra and Mahindra Financial Services Ltd</t>
  </si>
  <si>
    <t>M&amp;MFIN</t>
  </si>
  <si>
    <t>Punjab &amp; Sind Bank</t>
  </si>
  <si>
    <t>PSB</t>
  </si>
  <si>
    <t>Metro Brands Ltd</t>
  </si>
  <si>
    <t>METROBRAND</t>
  </si>
  <si>
    <t>Footwear</t>
  </si>
  <si>
    <t>Aditya Birla Fashion and Retail Ltd</t>
  </si>
  <si>
    <t>ABFRL</t>
  </si>
  <si>
    <t>Piramal Pharma Ltd</t>
  </si>
  <si>
    <t>PPLPHARMA</t>
  </si>
  <si>
    <t>Apollo Tyres Ltd</t>
  </si>
  <si>
    <t>APOLLOTYRE</t>
  </si>
  <si>
    <t>Gujarat Gas Ltd</t>
  </si>
  <si>
    <t>GUJGASLTD</t>
  </si>
  <si>
    <t>J K Cement Ltd</t>
  </si>
  <si>
    <t>JKCEMENT</t>
  </si>
  <si>
    <t>KPR Mill Ltd</t>
  </si>
  <si>
    <t>KPRMILL</t>
  </si>
  <si>
    <t>Embassy Office Parks REIT</t>
  </si>
  <si>
    <t>EMBASSY</t>
  </si>
  <si>
    <t>Gillette India Ltd</t>
  </si>
  <si>
    <t>GILLETTE</t>
  </si>
  <si>
    <t>AIA Engineering Ltd</t>
  </si>
  <si>
    <t>AIAENG</t>
  </si>
  <si>
    <t>Suven Pharmaceuticals Ltd</t>
  </si>
  <si>
    <t>SUVENPHAR</t>
  </si>
  <si>
    <t>Radico Khaitan Ltd</t>
  </si>
  <si>
    <t>RADICO</t>
  </si>
  <si>
    <t>IRB Infrastructure Developers Ltd</t>
  </si>
  <si>
    <t>IRB</t>
  </si>
  <si>
    <t>New India Assurance Company Ltd</t>
  </si>
  <si>
    <t>NIACL</t>
  </si>
  <si>
    <t>Multi Commodity Exchange of India Ltd</t>
  </si>
  <si>
    <t>MCX</t>
  </si>
  <si>
    <t>Aditya Birla Real Estate Ltd</t>
  </si>
  <si>
    <t>ABREL</t>
  </si>
  <si>
    <t>Go Digit General Insurance Ltd</t>
  </si>
  <si>
    <t>GODIGIT</t>
  </si>
  <si>
    <t>Brainbees Solutions Ltd</t>
  </si>
  <si>
    <t>FIRSTCRY</t>
  </si>
  <si>
    <t>Godfrey Phillips India Ltd</t>
  </si>
  <si>
    <t>GODFRYPHLP</t>
  </si>
  <si>
    <t>Brigade Enterprises Ltd</t>
  </si>
  <si>
    <t>BRIGADE</t>
  </si>
  <si>
    <t>Sun Tv Network Ltd</t>
  </si>
  <si>
    <t>SUNTV</t>
  </si>
  <si>
    <t>TV Channels &amp; Broadcasters</t>
  </si>
  <si>
    <t>Laurus Labs Ltd</t>
  </si>
  <si>
    <t>LAURUSLABS</t>
  </si>
  <si>
    <t>Global Health Ltd</t>
  </si>
  <si>
    <t>MEDANTA</t>
  </si>
  <si>
    <t>Cholamandalam Financial Holdings Ltd</t>
  </si>
  <si>
    <t>CHOLAHLDNG</t>
  </si>
  <si>
    <t>Emami Ltd</t>
  </si>
  <si>
    <t>EMAMILTD</t>
  </si>
  <si>
    <t>Aegis Logistics Ltd</t>
  </si>
  <si>
    <t>AEGISLOG</t>
  </si>
  <si>
    <t>Jyoti CNC Automation Ltd</t>
  </si>
  <si>
    <t>JYOTICNC</t>
  </si>
  <si>
    <t>Computer Hardware</t>
  </si>
  <si>
    <t>Gland Pharma Ltd</t>
  </si>
  <si>
    <t>GLAND</t>
  </si>
  <si>
    <t>ICICI Securities Ltd</t>
  </si>
  <si>
    <t>ISEC</t>
  </si>
  <si>
    <t>Motherson Sumi Wiring India Ltd</t>
  </si>
  <si>
    <t>MSUMI</t>
  </si>
  <si>
    <t>Tata Chemicals Ltd</t>
  </si>
  <si>
    <t>TATACHEM</t>
  </si>
  <si>
    <t>Poonawalla Fincorp Ltd</t>
  </si>
  <si>
    <t>POONAWALLA</t>
  </si>
  <si>
    <t>Bandhan Bank Ltd</t>
  </si>
  <si>
    <t>BANDHANBNK</t>
  </si>
  <si>
    <t>Poly Medicure Ltd</t>
  </si>
  <si>
    <t>POLYMED</t>
  </si>
  <si>
    <t>Health Care Equipment &amp; Supplies</t>
  </si>
  <si>
    <t>KEC International Ltd</t>
  </si>
  <si>
    <t>KEC</t>
  </si>
  <si>
    <t>J B Chemicals and Pharmaceuticals Ltd</t>
  </si>
  <si>
    <t>JBCHEPHARM</t>
  </si>
  <si>
    <t>Carborundum Universal Ltd</t>
  </si>
  <si>
    <t>CARBORUNIV</t>
  </si>
  <si>
    <t>Mangalore Refinery and Petrochemicals Ltd</t>
  </si>
  <si>
    <t>MRPL</t>
  </si>
  <si>
    <t>Sumitomo Chemical India Ltd</t>
  </si>
  <si>
    <t>SUMICHEM</t>
  </si>
  <si>
    <t>TVS Holdings Ltd</t>
  </si>
  <si>
    <t>TVSHLTD</t>
  </si>
  <si>
    <t>Authum Investment &amp; Infrastructure Ltd</t>
  </si>
  <si>
    <t>AIIL</t>
  </si>
  <si>
    <t>Star Health and Allied Insurance Company Ltd</t>
  </si>
  <si>
    <t>STARHEALTH</t>
  </si>
  <si>
    <t>Hindustan Copper Ltd</t>
  </si>
  <si>
    <t>HINDCOPPER</t>
  </si>
  <si>
    <t>Mining - Copper</t>
  </si>
  <si>
    <t>Piramal Enterprises Ltd</t>
  </si>
  <si>
    <t>PEL</t>
  </si>
  <si>
    <t>Triveni Turbine Ltd</t>
  </si>
  <si>
    <t>TRITURBINE</t>
  </si>
  <si>
    <t>ITI Ltd</t>
  </si>
  <si>
    <t>ITI</t>
  </si>
  <si>
    <t>Telecom Equipments</t>
  </si>
  <si>
    <t>Crompton Greaves Consumer Electricals Ltd</t>
  </si>
  <si>
    <t>CROMPTON</t>
  </si>
  <si>
    <t>Angel One Ltd</t>
  </si>
  <si>
    <t>ANGELONE</t>
  </si>
  <si>
    <t>Himadri Speciality Chemical Ltd</t>
  </si>
  <si>
    <t>HSCL</t>
  </si>
  <si>
    <t>Emcure Pharmaceuticals Ltd</t>
  </si>
  <si>
    <t>EMCURE</t>
  </si>
  <si>
    <t>Bayer Cropscience Ltd</t>
  </si>
  <si>
    <t>BAYERCROP</t>
  </si>
  <si>
    <t>NBCC (India) Ltd</t>
  </si>
  <si>
    <t>NBCC</t>
  </si>
  <si>
    <t>Delhivery Ltd</t>
  </si>
  <si>
    <t>DELHIVERY</t>
  </si>
  <si>
    <t>Narayana Hrudayalaya Ltd</t>
  </si>
  <si>
    <t>NH</t>
  </si>
  <si>
    <t>Aditya Birla Sun Life AMC Ltd</t>
  </si>
  <si>
    <t>ABSLAMC</t>
  </si>
  <si>
    <t>Dr. Lal PathLabs Ltd</t>
  </si>
  <si>
    <t>LALPATHLAB</t>
  </si>
  <si>
    <t>BASF India Ltd</t>
  </si>
  <si>
    <t>BASF</t>
  </si>
  <si>
    <t>Timken India Ltd</t>
  </si>
  <si>
    <t>TIMKEN</t>
  </si>
  <si>
    <t>Firstsource Solutions Ltd</t>
  </si>
  <si>
    <t>FSL</t>
  </si>
  <si>
    <t>Outsourced services</t>
  </si>
  <si>
    <t>SKF India Ltd</t>
  </si>
  <si>
    <t>SKFINDIA</t>
  </si>
  <si>
    <t>Inox Wind Ltd</t>
  </si>
  <si>
    <t>INOXWIND</t>
  </si>
  <si>
    <t>Hatsun Agro Product Ltd</t>
  </si>
  <si>
    <t>HATSUN</t>
  </si>
  <si>
    <t>Pfizer Ltd</t>
  </si>
  <si>
    <t>PFIZER</t>
  </si>
  <si>
    <t>Ratnamani Metals and Tubes Ltd</t>
  </si>
  <si>
    <t>RATNAMANI</t>
  </si>
  <si>
    <t>Natco Pharma Ltd</t>
  </si>
  <si>
    <t>NATCOPHARM</t>
  </si>
  <si>
    <t>Sundram Fasteners Ltd</t>
  </si>
  <si>
    <t>SUNDRMFAST</t>
  </si>
  <si>
    <t>Computer Age Management Services Ltd</t>
  </si>
  <si>
    <t>CAMS</t>
  </si>
  <si>
    <t>Aster DM Healthcare Ltd</t>
  </si>
  <si>
    <t>ASTERDM</t>
  </si>
  <si>
    <t>Nuvama Wealth Management Ltd</t>
  </si>
  <si>
    <t>NUVAMA</t>
  </si>
  <si>
    <t>Tejas Networks Ltd</t>
  </si>
  <si>
    <t>TEJASNET</t>
  </si>
  <si>
    <t>ZF Commercial Vehicle Control Systems India Ltd</t>
  </si>
  <si>
    <t>ZFCVINDIA</t>
  </si>
  <si>
    <t>Krishna Institute of Medical Sciences Ltd</t>
  </si>
  <si>
    <t>KIMS</t>
  </si>
  <si>
    <t>Shyam Metalics and Energy Ltd</t>
  </si>
  <si>
    <t>SHYAMMETL</t>
  </si>
  <si>
    <t>Amara Raja Energy &amp; Mobility Ltd</t>
  </si>
  <si>
    <t>ARE&amp;M</t>
  </si>
  <si>
    <t>Grindwell Norton Ltd</t>
  </si>
  <si>
    <t>GRINDWELL</t>
  </si>
  <si>
    <t>EIH Ltd</t>
  </si>
  <si>
    <t>EIHOTEL</t>
  </si>
  <si>
    <t>Ramco Cements Limited</t>
  </si>
  <si>
    <t>RAMCOCEM</t>
  </si>
  <si>
    <t>CPSE ETF</t>
  </si>
  <si>
    <t>CPSEETF</t>
  </si>
  <si>
    <t>Equity</t>
  </si>
  <si>
    <t>CESC Ltd</t>
  </si>
  <si>
    <t>CESC</t>
  </si>
  <si>
    <t>Anant Raj Ltd</t>
  </si>
  <si>
    <t>ANANTRAJ</t>
  </si>
  <si>
    <t>Whirlpool of India Ltd</t>
  </si>
  <si>
    <t>WHIRLPOOL</t>
  </si>
  <si>
    <t>PNB Housing Finance Ltd</t>
  </si>
  <si>
    <t>PNBHOUSING</t>
  </si>
  <si>
    <t>Affle (India) Ltd</t>
  </si>
  <si>
    <t>AFFLE</t>
  </si>
  <si>
    <t>Advertising</t>
  </si>
  <si>
    <t>Indraprastha Gas Ltd</t>
  </si>
  <si>
    <t>IGL</t>
  </si>
  <si>
    <t>Kansai Nerolac Paints Ltd</t>
  </si>
  <si>
    <t>KANSAINER</t>
  </si>
  <si>
    <t>KIOCL Ltd</t>
  </si>
  <si>
    <t>KIOCL</t>
  </si>
  <si>
    <t>Amber Enterprises India Ltd</t>
  </si>
  <si>
    <t>AMBER</t>
  </si>
  <si>
    <t>Wockhardt Ltd</t>
  </si>
  <si>
    <t>WOCKPHARMA</t>
  </si>
  <si>
    <t>Atul Ltd</t>
  </si>
  <si>
    <t>ATUL</t>
  </si>
  <si>
    <t>Concord Biotech Ltd</t>
  </si>
  <si>
    <t>CONCORDBIO</t>
  </si>
  <si>
    <t>Alembic Pharmaceuticals Ltd</t>
  </si>
  <si>
    <t>APLLTD</t>
  </si>
  <si>
    <t>Cyient Ltd</t>
  </si>
  <si>
    <t>CYIENT</t>
  </si>
  <si>
    <t>Neuland Laboratories Ltd</t>
  </si>
  <si>
    <t>NEULANDLAB</t>
  </si>
  <si>
    <t>Bikaji Foods International Ltd</t>
  </si>
  <si>
    <t>BIKAJI</t>
  </si>
  <si>
    <t>Nexus Select Trust</t>
  </si>
  <si>
    <t>NXST</t>
  </si>
  <si>
    <t>Mindspace Business Parks REIT</t>
  </si>
  <si>
    <t>MINDSPACE</t>
  </si>
  <si>
    <t>Elgi Equipments Ltd</t>
  </si>
  <si>
    <t>ELGIEQUIP</t>
  </si>
  <si>
    <t>Jupiter Wagons Ltd</t>
  </si>
  <si>
    <t>JWL</t>
  </si>
  <si>
    <t>Rail</t>
  </si>
  <si>
    <t>Devyani International Ltd</t>
  </si>
  <si>
    <t>DEVYANI</t>
  </si>
  <si>
    <t>Eris Lifesciences Ltd</t>
  </si>
  <si>
    <t>ERIS</t>
  </si>
  <si>
    <t>Welspun Corp Ltd</t>
  </si>
  <si>
    <t>WELCORP</t>
  </si>
  <si>
    <t>Ircon International Ltd</t>
  </si>
  <si>
    <t>IRCON</t>
  </si>
  <si>
    <t>Schneider Electric Infrastructure Ltd</t>
  </si>
  <si>
    <t>SCHNEIDER</t>
  </si>
  <si>
    <t>Kfin Technologies Ltd</t>
  </si>
  <si>
    <t>KFINTECH</t>
  </si>
  <si>
    <t>Castrol India Ltd</t>
  </si>
  <si>
    <t>CASTROLIND</t>
  </si>
  <si>
    <t>Chambal Fertilisers and Chemicals Ltd</t>
  </si>
  <si>
    <t>CHAMBLFERT</t>
  </si>
  <si>
    <t>Jindal SAW Ltd</t>
  </si>
  <si>
    <t>JINDALSAW</t>
  </si>
  <si>
    <t>Kajaria Ceramics Ltd</t>
  </si>
  <si>
    <t>KAJARIACER</t>
  </si>
  <si>
    <t>Building Products - Ceramics</t>
  </si>
  <si>
    <t>Gujarat State Petronet Ltd</t>
  </si>
  <si>
    <t>GSPL</t>
  </si>
  <si>
    <t>Vinati Organics Ltd</t>
  </si>
  <si>
    <t>VINATIORGA</t>
  </si>
  <si>
    <t>HFCL Ltd</t>
  </si>
  <si>
    <t>HFCL</t>
  </si>
  <si>
    <t>Swan Energy Ltd</t>
  </si>
  <si>
    <t>SWANENERGY</t>
  </si>
  <si>
    <t>Chalet Hotels Ltd</t>
  </si>
  <si>
    <t>CHALET</t>
  </si>
  <si>
    <t>Garden Reach Shipbuilders &amp; Engineers Ltd</t>
  </si>
  <si>
    <t>GRSE</t>
  </si>
  <si>
    <t>NCC Ltd</t>
  </si>
  <si>
    <t>NCC</t>
  </si>
  <si>
    <t>Five-Star Business Finance Ltd</t>
  </si>
  <si>
    <t>FIVESTAR</t>
  </si>
  <si>
    <t>Kalpataru Projects International Ltd</t>
  </si>
  <si>
    <t>KPIL</t>
  </si>
  <si>
    <t>Kirloskar Brothers Ltd</t>
  </si>
  <si>
    <t>KIRLOSBROS</t>
  </si>
  <si>
    <t>PG Electroplast Ltd</t>
  </si>
  <si>
    <t>PGEL</t>
  </si>
  <si>
    <t>Signatureglobal (India) Ltd</t>
  </si>
  <si>
    <t>SIGNATURE</t>
  </si>
  <si>
    <t>Sobha Ltd</t>
  </si>
  <si>
    <t>SOBHA</t>
  </si>
  <si>
    <t>Karur Vysya Bank Ltd</t>
  </si>
  <si>
    <t>KARURVYSYA</t>
  </si>
  <si>
    <t>CIE Automotive India Ltd</t>
  </si>
  <si>
    <t>CIEINDIA</t>
  </si>
  <si>
    <t>V Guard Industries Ltd</t>
  </si>
  <si>
    <t>VGUARD</t>
  </si>
  <si>
    <t>Aadhar Housing Finance Ltd</t>
  </si>
  <si>
    <t>AADHARHFC</t>
  </si>
  <si>
    <t>Afcons Infrastructure Ltd</t>
  </si>
  <si>
    <t>AFCONS</t>
  </si>
  <si>
    <t>JBM Auto Ltd</t>
  </si>
  <si>
    <t>JBMA</t>
  </si>
  <si>
    <t>Jubilant Pharmova Ltd</t>
  </si>
  <si>
    <t>JUBLPHARMA</t>
  </si>
  <si>
    <t>IIFL Finance Ltd</t>
  </si>
  <si>
    <t>IIFL</t>
  </si>
  <si>
    <t>Doms Industries Ltd</t>
  </si>
  <si>
    <t>DOMS</t>
  </si>
  <si>
    <t>Office Supplies</t>
  </si>
  <si>
    <t>Blue Dart Express Ltd</t>
  </si>
  <si>
    <t>BLUEDART</t>
  </si>
  <si>
    <t>DCM Shriram Ltd</t>
  </si>
  <si>
    <t>DCMSHRIRAM</t>
  </si>
  <si>
    <t>Ramkrishna Forgings Ltd</t>
  </si>
  <si>
    <t>RKFORGE</t>
  </si>
  <si>
    <t>Bata India Ltd</t>
  </si>
  <si>
    <t>BATAINDIA</t>
  </si>
  <si>
    <t>Capri Global Capital Ltd</t>
  </si>
  <si>
    <t>CGCL</t>
  </si>
  <si>
    <t>PTC Industries Ltd</t>
  </si>
  <si>
    <t>PTCIL</t>
  </si>
  <si>
    <t>Zensar Technologies Ltd</t>
  </si>
  <si>
    <t>ZENSARTECH</t>
  </si>
  <si>
    <t>BEML Ltd</t>
  </si>
  <si>
    <t>BEML</t>
  </si>
  <si>
    <t>Sonata Software Ltd</t>
  </si>
  <si>
    <t>SONATSOFTW</t>
  </si>
  <si>
    <t>Finolex Cables Ltd</t>
  </si>
  <si>
    <t>FINCABLES</t>
  </si>
  <si>
    <t>Bombay Burmah Trading Corporation</t>
  </si>
  <si>
    <t>BBTC</t>
  </si>
  <si>
    <t>Navin Fluorine International Ltd</t>
  </si>
  <si>
    <t>NAVINFLUOR</t>
  </si>
  <si>
    <t>Techno Electric &amp; Engineering Company Ltd</t>
  </si>
  <si>
    <t>TECHNOE</t>
  </si>
  <si>
    <t>Zen Technologies Ltd</t>
  </si>
  <si>
    <t>ZENTEC</t>
  </si>
  <si>
    <t>HBL Engineering Ltd</t>
  </si>
  <si>
    <t>HBLPOWER</t>
  </si>
  <si>
    <t>LMW Ltd</t>
  </si>
  <si>
    <t>LMW</t>
  </si>
  <si>
    <t>Akzo Nobel India Ltd</t>
  </si>
  <si>
    <t>AKZOINDIA</t>
  </si>
  <si>
    <t>Jai Balaji Industries Ltd</t>
  </si>
  <si>
    <t>JAIBALAJI</t>
  </si>
  <si>
    <t>Cello World Ltd</t>
  </si>
  <si>
    <t>CELLO</t>
  </si>
  <si>
    <t>Anand Rathi Wealth Ltd</t>
  </si>
  <si>
    <t>ANANDRATHI</t>
  </si>
  <si>
    <t>Deepak Fertilisers and Petrochemicals Corp Ltd</t>
  </si>
  <si>
    <t>DEEPAKFERT</t>
  </si>
  <si>
    <t>Finolex Industries Ltd</t>
  </si>
  <si>
    <t>FINPIPE</t>
  </si>
  <si>
    <t>IFCI Ltd</t>
  </si>
  <si>
    <t>IFCI</t>
  </si>
  <si>
    <t>Birlasoft Ltd</t>
  </si>
  <si>
    <t>BSOFT</t>
  </si>
  <si>
    <t>UTI Asset Management Company Ltd</t>
  </si>
  <si>
    <t>UTIAMC</t>
  </si>
  <si>
    <t>Tbo Tek Ltd</t>
  </si>
  <si>
    <t>TBOTEK</t>
  </si>
  <si>
    <t>Tour &amp; Travel Services</t>
  </si>
  <si>
    <t>R R Kabel Ltd</t>
  </si>
  <si>
    <t>RRKABEL</t>
  </si>
  <si>
    <t>Asahi India Glass Ltd</t>
  </si>
  <si>
    <t>ASAHIINDIA</t>
  </si>
  <si>
    <t>Trident Ltd</t>
  </si>
  <si>
    <t>TRIDENT</t>
  </si>
  <si>
    <t>Bharat Global Developers Ltd</t>
  </si>
  <si>
    <t>BGDL</t>
  </si>
  <si>
    <t>Retail - Speciality</t>
  </si>
  <si>
    <t>Aarti Industries Ltd</t>
  </si>
  <si>
    <t>AARTIIND</t>
  </si>
  <si>
    <t>Kirloskar Oil Engines Ltd</t>
  </si>
  <si>
    <t>KIRLOSENG</t>
  </si>
  <si>
    <t>eClerx Services Limited</t>
  </si>
  <si>
    <t>ECLERX</t>
  </si>
  <si>
    <t>Bls International Services Ltd</t>
  </si>
  <si>
    <t>BLS</t>
  </si>
  <si>
    <t>Century Plyboards (India) Ltd</t>
  </si>
  <si>
    <t>CENTURYPLY</t>
  </si>
  <si>
    <t>Wood Products</t>
  </si>
  <si>
    <t>PCBL Chemical Ltd</t>
  </si>
  <si>
    <t>PCBL</t>
  </si>
  <si>
    <t>Relaxo Footwears Ltd</t>
  </si>
  <si>
    <t>RELAXO</t>
  </si>
  <si>
    <t>Astrazeneca Pharma India Ltd</t>
  </si>
  <si>
    <t>ASTRAZEN</t>
  </si>
  <si>
    <t>Netweb Technologies India Ltd</t>
  </si>
  <si>
    <t>NETWEB</t>
  </si>
  <si>
    <t>Titagarh Rail Systems Ltd</t>
  </si>
  <si>
    <t>TITAGARH</t>
  </si>
  <si>
    <t>Tata Teleservices (Maharashtra) Ltd</t>
  </si>
  <si>
    <t>TTML</t>
  </si>
  <si>
    <t>Indegene Ltd</t>
  </si>
  <si>
    <t>INDGN</t>
  </si>
  <si>
    <t>Sagility India Ltd</t>
  </si>
  <si>
    <t>SAGILITY</t>
  </si>
  <si>
    <t>Rainbow Children's Medicare Ltd</t>
  </si>
  <si>
    <t>RAINBOW</t>
  </si>
  <si>
    <t>Newgen Software Technologies Ltd</t>
  </si>
  <si>
    <t>NEWGEN</t>
  </si>
  <si>
    <t>JSW Holdings Ltd</t>
  </si>
  <si>
    <t>JSWHL</t>
  </si>
  <si>
    <t>Caplin Point Laboratories Ltd</t>
  </si>
  <si>
    <t>CAPLIPOINT</t>
  </si>
  <si>
    <t>Fine Organic Industries Ltd</t>
  </si>
  <si>
    <t>FINEORG</t>
  </si>
  <si>
    <t>Aptus Value Housing Finance India Ltd</t>
  </si>
  <si>
    <t>APTUS</t>
  </si>
  <si>
    <t>Great Eastern Shipping Company Ltd</t>
  </si>
  <si>
    <t>GESHIP</t>
  </si>
  <si>
    <t>ACME Solar Holdings Ltd</t>
  </si>
  <si>
    <t>ACMESOLAR</t>
  </si>
  <si>
    <t>CreditAccess Grameen Ltd</t>
  </si>
  <si>
    <t>CREDITACC</t>
  </si>
  <si>
    <t>Marksans Pharma Ltd</t>
  </si>
  <si>
    <t>MARKSANS</t>
  </si>
  <si>
    <t>G R Infraprojects Ltd</t>
  </si>
  <si>
    <t>GRINFRA</t>
  </si>
  <si>
    <t>UTI S&amp;P BSE Sensex ETF</t>
  </si>
  <si>
    <t>UTISENSETF</t>
  </si>
  <si>
    <t>Redington Ltd</t>
  </si>
  <si>
    <t>REDINGTON</t>
  </si>
  <si>
    <t>Technology Hardware</t>
  </si>
  <si>
    <t>Action Construction Equipment Ltd</t>
  </si>
  <si>
    <t>ACE</t>
  </si>
  <si>
    <t>Heavy Machinery</t>
  </si>
  <si>
    <t>Reliance Power Ltd</t>
  </si>
  <si>
    <t>RPOWER</t>
  </si>
  <si>
    <t>Indian Energy Exchange Ltd</t>
  </si>
  <si>
    <t>IEX</t>
  </si>
  <si>
    <t>Power Trading &amp; Consultancy</t>
  </si>
  <si>
    <t>Sarda Energy &amp; Minerals Ltd</t>
  </si>
  <si>
    <t>SARDAEN</t>
  </si>
  <si>
    <t>E I D-Parry (India) Ltd</t>
  </si>
  <si>
    <t>EIDPARRY</t>
  </si>
  <si>
    <t>Sugar</t>
  </si>
  <si>
    <t>Jyothy Labs Ltd</t>
  </si>
  <si>
    <t>JYOTHYLAB</t>
  </si>
  <si>
    <t>Gravita India Ltd</t>
  </si>
  <si>
    <t>GRAVITA</t>
  </si>
  <si>
    <t>Metals - Lead</t>
  </si>
  <si>
    <t>Nava Limited</t>
  </si>
  <si>
    <t>NAVA</t>
  </si>
  <si>
    <t>PVR INOX Ltd</t>
  </si>
  <si>
    <t>PVRINOX</t>
  </si>
  <si>
    <t>Theatres</t>
  </si>
  <si>
    <t>Waaree Renewable Technologies Ltd</t>
  </si>
  <si>
    <t>WAAREERTL</t>
  </si>
  <si>
    <t>Praj Industries Ltd</t>
  </si>
  <si>
    <t>PRAJIND</t>
  </si>
  <si>
    <t>KSB Ltd</t>
  </si>
  <si>
    <t>KSB</t>
  </si>
  <si>
    <t>Welspun Living Ltd</t>
  </si>
  <si>
    <t>WELSPUNLIV</t>
  </si>
  <si>
    <t>Ingersoll-Rand (India) Ltd</t>
  </si>
  <si>
    <t>INGERRAND</t>
  </si>
  <si>
    <t>Transformers and Rectifiers (India) Ltd</t>
  </si>
  <si>
    <t>TARIL</t>
  </si>
  <si>
    <t>Sanofi India Ltd</t>
  </si>
  <si>
    <t>SANOFI</t>
  </si>
  <si>
    <t>Godrej Agrovet Ltd</t>
  </si>
  <si>
    <t>GODREJAGRO</t>
  </si>
  <si>
    <t>Agro Products</t>
  </si>
  <si>
    <t>Indiamart Intermesh Ltd</t>
  </si>
  <si>
    <t>INDIAMART</t>
  </si>
  <si>
    <t>Granules India Ltd</t>
  </si>
  <si>
    <t>GRANULES</t>
  </si>
  <si>
    <t>Strides Pharma Science Ltd</t>
  </si>
  <si>
    <t>STAR</t>
  </si>
  <si>
    <t>RITES Ltd</t>
  </si>
  <si>
    <t>RITES</t>
  </si>
  <si>
    <t>Clean Science and Technology Ltd</t>
  </si>
  <si>
    <t>CLEAN</t>
  </si>
  <si>
    <t>Niva Bupa Health Insurance Company Ltd</t>
  </si>
  <si>
    <t>NIVABUPA</t>
  </si>
  <si>
    <t>Vardhman Textiles Ltd</t>
  </si>
  <si>
    <t>VTL</t>
  </si>
  <si>
    <t>Genus Power Infrastructures Ltd</t>
  </si>
  <si>
    <t>GENUSPOWER</t>
  </si>
  <si>
    <t>Data Patterns (India) Ltd</t>
  </si>
  <si>
    <t>DATAPATTNS</t>
  </si>
  <si>
    <t>NMDC Steel Ltd</t>
  </si>
  <si>
    <t>NSLNISP</t>
  </si>
  <si>
    <t>Supreme Petrochem Ltd</t>
  </si>
  <si>
    <t>SPLPETRO</t>
  </si>
  <si>
    <t>Glenmark Life Sciences Ltd</t>
  </si>
  <si>
    <t>GLS</t>
  </si>
  <si>
    <t>LT Foods Ltd</t>
  </si>
  <si>
    <t>LTFOODS</t>
  </si>
  <si>
    <t>Aavas Financiers Ltd</t>
  </si>
  <si>
    <t>AAVAS</t>
  </si>
  <si>
    <t>City Union Bank Ltd</t>
  </si>
  <si>
    <t>CUB</t>
  </si>
  <si>
    <t>Manappuram Finance Ltd</t>
  </si>
  <si>
    <t>MANAPPURAM</t>
  </si>
  <si>
    <t>Railtel Corporation of India Ltd</t>
  </si>
  <si>
    <t>RAILTEL</t>
  </si>
  <si>
    <t>Communication &amp; Networking</t>
  </si>
  <si>
    <t>Elecon Engineering Company Ltd</t>
  </si>
  <si>
    <t>ELECON</t>
  </si>
  <si>
    <t>Cube Highways Trust</t>
  </si>
  <si>
    <t>CUBEINVIT</t>
  </si>
  <si>
    <t>Roads</t>
  </si>
  <si>
    <t>Olectra Greentech Ltd</t>
  </si>
  <si>
    <t>OLECTRA</t>
  </si>
  <si>
    <t>JM Financial Ltd</t>
  </si>
  <si>
    <t>JMFINANCIL</t>
  </si>
  <si>
    <t>Zydus Wellness Ltd</t>
  </si>
  <si>
    <t>ZYDUSWELL</t>
  </si>
  <si>
    <t>Godawari Power and Ispat Ltd</t>
  </si>
  <si>
    <t>GPIL</t>
  </si>
  <si>
    <t>Raymond Lifestyle Ltd</t>
  </si>
  <si>
    <t>RAYMONDLSL</t>
  </si>
  <si>
    <t>Prudent Corporate Advisory Services Ltd</t>
  </si>
  <si>
    <t>PRUDENT</t>
  </si>
  <si>
    <t>Network18 Media &amp; Investments Ltd</t>
  </si>
  <si>
    <t>NETWORK18</t>
  </si>
  <si>
    <t>Movies &amp; TV Serials</t>
  </si>
  <si>
    <t>Nuvoco Vistas Corporation Ltd</t>
  </si>
  <si>
    <t>NUVOCO</t>
  </si>
  <si>
    <t>Safari Industries (India) Ltd</t>
  </si>
  <si>
    <t>SAFARI</t>
  </si>
  <si>
    <t>CEAT Ltd</t>
  </si>
  <si>
    <t>CEATLTD</t>
  </si>
  <si>
    <t>Inox Wind Energy Ltd</t>
  </si>
  <si>
    <t>IWEL</t>
  </si>
  <si>
    <t>Sammaan Capital Ltd</t>
  </si>
  <si>
    <t>SAMMAANCAP</t>
  </si>
  <si>
    <t>TTK Prestige Ltd</t>
  </si>
  <si>
    <t>TTKPRESTIG</t>
  </si>
  <si>
    <t>Craftsman Automation Ltd</t>
  </si>
  <si>
    <t>CRAFTSMAN</t>
  </si>
  <si>
    <t>Jaiprakash Power Ventures Ltd</t>
  </si>
  <si>
    <t>JPPOWER</t>
  </si>
  <si>
    <t>Tega Industries Ltd</t>
  </si>
  <si>
    <t>TEGA</t>
  </si>
  <si>
    <t>Usha Martin Ltd</t>
  </si>
  <si>
    <t>USHAMART</t>
  </si>
  <si>
    <t>Vijaya Diagnostic Centre Ltd</t>
  </si>
  <si>
    <t>VIJAYA</t>
  </si>
  <si>
    <t>Jubilant Ingrevia Ltd</t>
  </si>
  <si>
    <t>JUBLINGREA</t>
  </si>
  <si>
    <t>Westlife Foodworld Ltd</t>
  </si>
  <si>
    <t>WESTLIFE</t>
  </si>
  <si>
    <t>Zee Entertainment Enterprises Ltd</t>
  </si>
  <si>
    <t>ZEEL</t>
  </si>
  <si>
    <t>MMTC Ltd</t>
  </si>
  <si>
    <t>MMTC</t>
  </si>
  <si>
    <t>Mahanagar Gas Ltd</t>
  </si>
  <si>
    <t>MGL</t>
  </si>
  <si>
    <t>Minda Corporation Ltd</t>
  </si>
  <si>
    <t>MINDACORP</t>
  </si>
  <si>
    <t>Sterling and Wilson Renewable Energy Ltd</t>
  </si>
  <si>
    <t>SWSOLAR</t>
  </si>
  <si>
    <t>Powergrid Infrastructure Investment Trust</t>
  </si>
  <si>
    <t>PGINVIT</t>
  </si>
  <si>
    <t>Eureka Forbes Ltd</t>
  </si>
  <si>
    <t>EUREKAFORB</t>
  </si>
  <si>
    <t>Balrampur Chini Mills Ltd</t>
  </si>
  <si>
    <t>BALRAMCHIN</t>
  </si>
  <si>
    <t>Engineers India Ltd</t>
  </si>
  <si>
    <t>ENGINERSIN</t>
  </si>
  <si>
    <t>Tips Music Ltd</t>
  </si>
  <si>
    <t>TIPSMUSIC</t>
  </si>
  <si>
    <t>Kirloskar Pneumatic Company Ltd</t>
  </si>
  <si>
    <t>KIRLPNU</t>
  </si>
  <si>
    <t>RedTape</t>
  </si>
  <si>
    <t>REDTAPE</t>
  </si>
  <si>
    <t>India Cements Ltd</t>
  </si>
  <si>
    <t>INDIACEM</t>
  </si>
  <si>
    <t>Metropolis Healthcare Ltd</t>
  </si>
  <si>
    <t>METROPOLIS</t>
  </si>
  <si>
    <t>Gujarat Mineral Development Corporation Ltd</t>
  </si>
  <si>
    <t>GMDCLTD</t>
  </si>
  <si>
    <t>Garware Hi-Tech Films Ltd</t>
  </si>
  <si>
    <t>GRWRHITECH</t>
  </si>
  <si>
    <t>Sanofi Consumer Healthcare India Ltd</t>
  </si>
  <si>
    <t>SANOFICONR</t>
  </si>
  <si>
    <t>Can Fin Homes Ltd</t>
  </si>
  <si>
    <t>CANFINHOME</t>
  </si>
  <si>
    <t>Mrs. Bectors Food Specialities Ltd</t>
  </si>
  <si>
    <t>BECTORFOOD</t>
  </si>
  <si>
    <t>Happiest Minds Technologies Ltd</t>
  </si>
  <si>
    <t>HAPPSTMNDS</t>
  </si>
  <si>
    <t>RHI Magnesita India Ltd</t>
  </si>
  <si>
    <t>RHIM</t>
  </si>
  <si>
    <t>Reliance Infrastructure Ltd</t>
  </si>
  <si>
    <t>RELINFRA</t>
  </si>
  <si>
    <t>Vesuvius India Ltd</t>
  </si>
  <si>
    <t>VESUVIUS</t>
  </si>
  <si>
    <t>Aether Industries Ltd</t>
  </si>
  <si>
    <t>AETHER</t>
  </si>
  <si>
    <t>Raymond Ltd</t>
  </si>
  <si>
    <t>RAYMOND</t>
  </si>
  <si>
    <t>Maharashtra Scooters Ltd</t>
  </si>
  <si>
    <t>MAHSCOOTER</t>
  </si>
  <si>
    <t>shipping corporation of India Ltd</t>
  </si>
  <si>
    <t>SCI</t>
  </si>
  <si>
    <t>Bharat 22 ETF</t>
  </si>
  <si>
    <t>ICICIB22</t>
  </si>
  <si>
    <t>Jammu and Kashmir Bank Ltd</t>
  </si>
  <si>
    <t>J&amp;KBANK</t>
  </si>
  <si>
    <t>Nippon India ETF Nifty Bank BeES</t>
  </si>
  <si>
    <t>BANKBEES</t>
  </si>
  <si>
    <t>CCL Products (India) Ltd</t>
  </si>
  <si>
    <t>CCL</t>
  </si>
  <si>
    <t>Alok Industries Ltd</t>
  </si>
  <si>
    <t>ALOKINDS</t>
  </si>
  <si>
    <t>Bengal &amp; Assam Company Ltd</t>
  </si>
  <si>
    <t>BENGALASM</t>
  </si>
  <si>
    <t>Choice International Ltd</t>
  </si>
  <si>
    <t>CHOICEIN</t>
  </si>
  <si>
    <t>Va Tech Wabag Ltd</t>
  </si>
  <si>
    <t>WABAG</t>
  </si>
  <si>
    <t>Water Management</t>
  </si>
  <si>
    <t>Voltamp Transformers Ltd</t>
  </si>
  <si>
    <t>VOLTAMP</t>
  </si>
  <si>
    <t>Sapphire Foods India Ltd</t>
  </si>
  <si>
    <t>SAPPHIRE</t>
  </si>
  <si>
    <t>Shakti Pumps (India) Ltd</t>
  </si>
  <si>
    <t>SHAKTIPUMP</t>
  </si>
  <si>
    <t>Lemon Tree Hotels Ltd</t>
  </si>
  <si>
    <t>LEMONTREE</t>
  </si>
  <si>
    <t>Ganesh Housing Corp Ltd</t>
  </si>
  <si>
    <t>GANESHHOUC</t>
  </si>
  <si>
    <t>Edelweiss Financial Services Ltd</t>
  </si>
  <si>
    <t>EDELWEISS</t>
  </si>
  <si>
    <t>ELANTAS Beck India Ltd</t>
  </si>
  <si>
    <t>ELANTAS</t>
  </si>
  <si>
    <t>Happy Forgings Ltd</t>
  </si>
  <si>
    <t>HAPPYFORGE</t>
  </si>
  <si>
    <t>Auto, Truck &amp; Motorcycle Parts</t>
  </si>
  <si>
    <t>Isgec Heavy Engineering Ltd</t>
  </si>
  <si>
    <t>ISGEC</t>
  </si>
  <si>
    <t>INOX India Ltd</t>
  </si>
  <si>
    <t>INOXINDIA</t>
  </si>
  <si>
    <t>Sea-Borne Tankers</t>
  </si>
  <si>
    <t>JK Tyre &amp; Industries Ltd</t>
  </si>
  <si>
    <t>JKTYRE</t>
  </si>
  <si>
    <t>IIFL Capital Services Ltd</t>
  </si>
  <si>
    <t>IIFLSEC</t>
  </si>
  <si>
    <t>Quess Corp Ltd</t>
  </si>
  <si>
    <t>QUESS</t>
  </si>
  <si>
    <t>Employment Services</t>
  </si>
  <si>
    <t>Azad Engineering Ltd</t>
  </si>
  <si>
    <t>AZAD</t>
  </si>
  <si>
    <t>KPI Green Energy Ltd</t>
  </si>
  <si>
    <t>KPIGREEN</t>
  </si>
  <si>
    <t>Black Box Ltd</t>
  </si>
  <si>
    <t>BBOX</t>
  </si>
  <si>
    <t>Akums Drugs and Pharmaceuticals Ltd</t>
  </si>
  <si>
    <t>AKUMS</t>
  </si>
  <si>
    <t>Mastek Ltd</t>
  </si>
  <si>
    <t>MASTEK</t>
  </si>
  <si>
    <t>Syrma SGS Technology Ltd</t>
  </si>
  <si>
    <t>SYRMA</t>
  </si>
  <si>
    <t>Galaxy Surfactants Ltd</t>
  </si>
  <si>
    <t>GALAXYSURF</t>
  </si>
  <si>
    <t>Alkyl Amines Chemicals Ltd</t>
  </si>
  <si>
    <t>ALKYLAMINE</t>
  </si>
  <si>
    <t>Intellect Design Arena Ltd</t>
  </si>
  <si>
    <t>INTELLECT</t>
  </si>
  <si>
    <t>Jupiter Life Line Hospitals Ltd</t>
  </si>
  <si>
    <t>JLHL</t>
  </si>
  <si>
    <t>Arvind Ltd</t>
  </si>
  <si>
    <t>ARVIND</t>
  </si>
  <si>
    <t>Sansera Engineering Ltd</t>
  </si>
  <si>
    <t>SANSERA</t>
  </si>
  <si>
    <t>Home First Finance Company India Ltd</t>
  </si>
  <si>
    <t>HOMEFIRST</t>
  </si>
  <si>
    <t>Kirloskar Ferrous Industries Ltd</t>
  </si>
  <si>
    <t>KIRLFER</t>
  </si>
  <si>
    <t>Brookfield India Real Estate Trust</t>
  </si>
  <si>
    <t>BIRET</t>
  </si>
  <si>
    <t>Time Technoplast Ltd</t>
  </si>
  <si>
    <t>TIMETECHNO</t>
  </si>
  <si>
    <t>RBL Bank Ltd</t>
  </si>
  <si>
    <t>RBLBANK</t>
  </si>
  <si>
    <t>India Grid Trust</t>
  </si>
  <si>
    <t>INDIGRID</t>
  </si>
  <si>
    <t>Just Dial Ltd</t>
  </si>
  <si>
    <t>JUSTDIAL</t>
  </si>
  <si>
    <t>Saregama India Ltd</t>
  </si>
  <si>
    <t>SAREGAMA</t>
  </si>
  <si>
    <t>Thomas Cook (India) Ltd</t>
  </si>
  <si>
    <t>THOMASCOOK</t>
  </si>
  <si>
    <t>CE Info Systems Ltd</t>
  </si>
  <si>
    <t>MAPMYINDIA</t>
  </si>
  <si>
    <t>Tanla Platforms Ltd</t>
  </si>
  <si>
    <t>TANLA</t>
  </si>
  <si>
    <t>Prism Johnson Ltd</t>
  </si>
  <si>
    <t>PRSMJOHNSN</t>
  </si>
  <si>
    <t>Electrosteel Castings Ltd</t>
  </si>
  <si>
    <t>ELECTCAST</t>
  </si>
  <si>
    <t>Graphite India Ltd</t>
  </si>
  <si>
    <t>GRAPHITE</t>
  </si>
  <si>
    <t>Symphony Ltd</t>
  </si>
  <si>
    <t>SYMPHONY</t>
  </si>
  <si>
    <t>Latent View Analytics Ltd</t>
  </si>
  <si>
    <t>LATENTVIEW</t>
  </si>
  <si>
    <t>Gujarat Narmada Valley Fertilizers &amp; Chemicals Ltd</t>
  </si>
  <si>
    <t>GNFC</t>
  </si>
  <si>
    <t>Cera Sanitaryware Ltd</t>
  </si>
  <si>
    <t>CERA</t>
  </si>
  <si>
    <t>Garware Technical Fibres Ltd</t>
  </si>
  <si>
    <t>GARFIBRES</t>
  </si>
  <si>
    <t>SBFC Finance Ltd</t>
  </si>
  <si>
    <t>SBFC</t>
  </si>
  <si>
    <t>Route Mobile Ltd</t>
  </si>
  <si>
    <t>ROUTE</t>
  </si>
  <si>
    <t>KNR Constructions Ltd</t>
  </si>
  <si>
    <t>KNRCON</t>
  </si>
  <si>
    <t>Chennai Petroleum Corporation Ltd</t>
  </si>
  <si>
    <t>CHENNPETRO</t>
  </si>
  <si>
    <t>JK Lakshmi Cement Ltd</t>
  </si>
  <si>
    <t>JKLAKSHMI</t>
  </si>
  <si>
    <t>Force Motors Ltd</t>
  </si>
  <si>
    <t>FORCEMOT</t>
  </si>
  <si>
    <t>ESAB India Ltd</t>
  </si>
  <si>
    <t>ESABINDIA</t>
  </si>
  <si>
    <t>Aurionpro Solutions Ltd</t>
  </si>
  <si>
    <t>AURIONPRO</t>
  </si>
  <si>
    <t>Valor Estate Ltd</t>
  </si>
  <si>
    <t>DBREALTY</t>
  </si>
  <si>
    <t>Shree Renuka Sugars Ltd</t>
  </si>
  <si>
    <t>RENUKA</t>
  </si>
  <si>
    <t>P N Gadgil Jewellers Ltd</t>
  </si>
  <si>
    <t>PNGJL</t>
  </si>
  <si>
    <t>Shriram Pistons &amp; Rings Ltd</t>
  </si>
  <si>
    <t>SHRIPISTON</t>
  </si>
  <si>
    <t>Rashtriya Chemicals and Fertilizers Ltd</t>
  </si>
  <si>
    <t>RCF</t>
  </si>
  <si>
    <t>Blue Jet Healthcare Ltd</t>
  </si>
  <si>
    <t>BLUEJET</t>
  </si>
  <si>
    <t>Keystone Realtors Ltd</t>
  </si>
  <si>
    <t>RUSTOMJEE</t>
  </si>
  <si>
    <t>Allied Blenders and Distillers Ltd</t>
  </si>
  <si>
    <t>ABDL</t>
  </si>
  <si>
    <t>Senco Gold Ltd</t>
  </si>
  <si>
    <t>SENCO</t>
  </si>
  <si>
    <t>MedPlus Health Services Ltd</t>
  </si>
  <si>
    <t>MEDPLUS</t>
  </si>
  <si>
    <t>Puravankara Ltd</t>
  </si>
  <si>
    <t>PURVA</t>
  </si>
  <si>
    <t>Gujarat Pipavav Port Ltd</t>
  </si>
  <si>
    <t>GPPL</t>
  </si>
  <si>
    <t>Birla Corporation Ltd</t>
  </si>
  <si>
    <t>BIRLACORPN</t>
  </si>
  <si>
    <t>ASK Automotive Ltd</t>
  </si>
  <si>
    <t>ASKAUTOLTD</t>
  </si>
  <si>
    <t>Bajaj Electricals Ltd</t>
  </si>
  <si>
    <t>BAJAJELEC</t>
  </si>
  <si>
    <t>Sheela Foam Ltd</t>
  </si>
  <si>
    <t>SFL</t>
  </si>
  <si>
    <t>Home Furnishing</t>
  </si>
  <si>
    <t>Rattanindia Enterprises Ltd</t>
  </si>
  <si>
    <t>RTNINDIA</t>
  </si>
  <si>
    <t>Insolation Energy Ltd</t>
  </si>
  <si>
    <t>INA</t>
  </si>
  <si>
    <t>Semiconductors</t>
  </si>
  <si>
    <t>Shilpa Medicare Ltd</t>
  </si>
  <si>
    <t>SHILPAMED</t>
  </si>
  <si>
    <t>ITD Cementation India Ltd</t>
  </si>
  <si>
    <t>ITDCEM</t>
  </si>
  <si>
    <t>National Standard (India) Ltd</t>
  </si>
  <si>
    <t>NATIONSTD</t>
  </si>
  <si>
    <t>Ami Organics Ltd</t>
  </si>
  <si>
    <t>AMIORG</t>
  </si>
  <si>
    <t>Triveni Engineering and Industries Ltd</t>
  </si>
  <si>
    <t>TRIVENI</t>
  </si>
  <si>
    <t>Power Mech Projects Ltd</t>
  </si>
  <si>
    <t>POWERMECH</t>
  </si>
  <si>
    <t>Equinox India Developments Ltd</t>
  </si>
  <si>
    <t>EMBDL</t>
  </si>
  <si>
    <t>HG Infra Engineering Ltd</t>
  </si>
  <si>
    <t>HGINFRA</t>
  </si>
  <si>
    <t>Procter &amp; Gamble Health Ltd</t>
  </si>
  <si>
    <t>PGHL</t>
  </si>
  <si>
    <t>Kotak Nifty Bank ETF</t>
  </si>
  <si>
    <t>BANKNIFTY1</t>
  </si>
  <si>
    <t>Lloyds Engineering Works Ltd</t>
  </si>
  <si>
    <t>LLOYDSENGG</t>
  </si>
  <si>
    <t>Maharashtra Seamless Ltd</t>
  </si>
  <si>
    <t>MAHSEAMLES</t>
  </si>
  <si>
    <t>Texmaco Rail &amp; Engineering Ltd</t>
  </si>
  <si>
    <t>TEXRAIL</t>
  </si>
  <si>
    <t>Epigral Ltd</t>
  </si>
  <si>
    <t>EPIGRAL</t>
  </si>
  <si>
    <t>Archean Chemical Industries Ltd</t>
  </si>
  <si>
    <t>ACI</t>
  </si>
  <si>
    <t>Paradeep Phosphates Ltd</t>
  </si>
  <si>
    <t>PARADEEP</t>
  </si>
  <si>
    <t>Campus Activewear Ltd</t>
  </si>
  <si>
    <t>CAMPUS</t>
  </si>
  <si>
    <t>EPL Ltd</t>
  </si>
  <si>
    <t>EPL</t>
  </si>
  <si>
    <t>Packaging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</si>
  <si>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</si>
  <si>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</si>
  <si>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</si>
  <si>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</si>
  <si>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</si>
  <si>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</si>
  <si>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</si>
  <si>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F D C Ltd</t>
  </si>
  <si>
    <t>FDC</t>
  </si>
  <si>
    <t>Max Estates Ltd</t>
  </si>
  <si>
    <t>MAXESTATES</t>
  </si>
  <si>
    <t>Rategain Travel Technologies Ltd</t>
  </si>
  <si>
    <t>RATEGAIN</t>
  </si>
  <si>
    <t>GMR Power and Urban Infra Ltd</t>
  </si>
  <si>
    <t>GMRP&amp;UI</t>
  </si>
  <si>
    <t>PC Jeweller Ltd</t>
  </si>
  <si>
    <t>PCJEWELLER</t>
  </si>
  <si>
    <t>Religare Enterprises Ltd</t>
  </si>
  <si>
    <t>RELIGARE</t>
  </si>
  <si>
    <t>Kama Holdings Ltd</t>
  </si>
  <si>
    <t>KAMAHOLD</t>
  </si>
  <si>
    <t>Sandur Manganese and Iron Ores Ltd</t>
  </si>
  <si>
    <t>SANDUMA</t>
  </si>
  <si>
    <t>Gujarat State Fertilizers &amp; Chemicals Ltd</t>
  </si>
  <si>
    <t>GSFC</t>
  </si>
  <si>
    <t>Banco Products (India) Ltd</t>
  </si>
  <si>
    <t>BANCOINDIA</t>
  </si>
  <si>
    <t>Juniper Hotels Ltd</t>
  </si>
  <si>
    <t>JUNIPER</t>
  </si>
  <si>
    <t>CMS Info Systems Ltd</t>
  </si>
  <si>
    <t>CMSINFO</t>
  </si>
  <si>
    <t>HEG Ltd</t>
  </si>
  <si>
    <t>HEG</t>
  </si>
  <si>
    <t>Orchid Pharma Ltd</t>
  </si>
  <si>
    <t>ORCHPHARMA</t>
  </si>
  <si>
    <t>Balu Forge Industries Ltd</t>
  </si>
  <si>
    <t>BALUFORGE</t>
  </si>
  <si>
    <t>Anupam Rasayan India Ltd</t>
  </si>
  <si>
    <t>ANURAS</t>
  </si>
  <si>
    <t>Chemplast Sanmar Ltd</t>
  </si>
  <si>
    <t>CHEMPLASTS</t>
  </si>
  <si>
    <t>Tilaknagar Industries Ltd</t>
  </si>
  <si>
    <t>TI</t>
  </si>
  <si>
    <t>Ion Exchange (India) Ltd</t>
  </si>
  <si>
    <t>IONEXCHANG</t>
  </si>
  <si>
    <t>Environmental Services</t>
  </si>
  <si>
    <t>Karnataka Bank Ltd</t>
  </si>
  <si>
    <t>KTKBANK</t>
  </si>
  <si>
    <t>Avanti Feeds Ltd</t>
  </si>
  <si>
    <t>AVANTIFEED</t>
  </si>
  <si>
    <t>V-mart Retail Ltd</t>
  </si>
  <si>
    <t>VMART</t>
  </si>
  <si>
    <t>Spicejet Ltd</t>
  </si>
  <si>
    <t>SPICEJET</t>
  </si>
  <si>
    <t>TVS Supply Chain Solutions Ltd</t>
  </si>
  <si>
    <t>TVSSCS</t>
  </si>
  <si>
    <t>Varroc Engineering Ltd</t>
  </si>
  <si>
    <t>VARROC</t>
  </si>
  <si>
    <t>Gallantt Ispat Ltd</t>
  </si>
  <si>
    <t>GALLANTT</t>
  </si>
  <si>
    <t>Ethos Ltd</t>
  </si>
  <si>
    <t>ETHOSLTD</t>
  </si>
  <si>
    <t>HMT Ltd</t>
  </si>
  <si>
    <t>HMT</t>
  </si>
  <si>
    <t>Arvind Fashions Ltd</t>
  </si>
  <si>
    <t>ARVINDFASN</t>
  </si>
  <si>
    <t>Diamond Power Infrastructure Ltd</t>
  </si>
  <si>
    <t>DIACABS</t>
  </si>
  <si>
    <t>PDS Limited</t>
  </si>
  <si>
    <t>PDSL</t>
  </si>
  <si>
    <t>Mahindra Lifespace Developers Ltd</t>
  </si>
  <si>
    <t>MAHLIFE</t>
  </si>
  <si>
    <t>Nazara Technologies Ltd</t>
  </si>
  <si>
    <t>NAZARA</t>
  </si>
  <si>
    <t>Theme Parks &amp; Gaming</t>
  </si>
  <si>
    <t>PNC Infratech Ltd</t>
  </si>
  <si>
    <t>PNCINFRA</t>
  </si>
  <si>
    <t>E2E Networks Ltd</t>
  </si>
  <si>
    <t>E2E</t>
  </si>
  <si>
    <t>Sunteck Realty Ltd</t>
  </si>
  <si>
    <t>SUNTECK</t>
  </si>
  <si>
    <t>Honasa Consumer Ltd</t>
  </si>
  <si>
    <t>HONASA</t>
  </si>
  <si>
    <t>eMudhra Ltd</t>
  </si>
  <si>
    <t>EMUDHRA</t>
  </si>
  <si>
    <t>Dodla Dairy Ltd</t>
  </si>
  <si>
    <t>DODLA</t>
  </si>
  <si>
    <t>Nesco Ltd</t>
  </si>
  <si>
    <t>NESCO</t>
  </si>
  <si>
    <t>Man Infraconstruction Ltd</t>
  </si>
  <si>
    <t>MANINFRA</t>
  </si>
  <si>
    <t>Infibeam Avenues Ltd</t>
  </si>
  <si>
    <t>INFIBEAM</t>
  </si>
  <si>
    <t>Mahindra Holidays and Resorts India Ltd</t>
  </si>
  <si>
    <t>MHRIL</t>
  </si>
  <si>
    <t>Astra Microwave Products Ltd</t>
  </si>
  <si>
    <t>ASTRAMICRO</t>
  </si>
  <si>
    <t>Tamilnad Mercantile Bank Ltd</t>
  </si>
  <si>
    <t>TMB</t>
  </si>
  <si>
    <t>Sharda Cropchem Ltd</t>
  </si>
  <si>
    <t>SHARDACROP</t>
  </si>
  <si>
    <t>Laxmi Organic Industries Ltd</t>
  </si>
  <si>
    <t>LXCHEM</t>
  </si>
  <si>
    <t>TD Power Systems Ltd</t>
  </si>
  <si>
    <t>TDPOWERSYS</t>
  </si>
  <si>
    <t>JK Paper Ltd</t>
  </si>
  <si>
    <t>JKPAPER</t>
  </si>
  <si>
    <t>Paper Products</t>
  </si>
  <si>
    <t>Piccadily Agro Industries Ltd</t>
  </si>
  <si>
    <t>PICCADIL</t>
  </si>
  <si>
    <t>Protean eGov Technologies Ltd</t>
  </si>
  <si>
    <t>PROTEAN</t>
  </si>
  <si>
    <t>IT Consulting &amp; Other Services</t>
  </si>
  <si>
    <t>Star Cement Ltd</t>
  </si>
  <si>
    <t>STARCEMENT</t>
  </si>
  <si>
    <t>Privi Speciality Chemicals Ltd</t>
  </si>
  <si>
    <t>PRIVISCL</t>
  </si>
  <si>
    <t>RattanIndia Power Ltd</t>
  </si>
  <si>
    <t>RTNPOWER</t>
  </si>
  <si>
    <t>Equitas Small Finance Bank Ltd</t>
  </si>
  <si>
    <t>EQUITASBNK</t>
  </si>
  <si>
    <t>Welspun Enterprises Ltd</t>
  </si>
  <si>
    <t>WELENT</t>
  </si>
  <si>
    <t>Manorama Industries Ltd</t>
  </si>
  <si>
    <t>MANORAMA</t>
  </si>
  <si>
    <t>Sundaram Finance Holdings Ltd</t>
  </si>
  <si>
    <t>SUNDARMHLD</t>
  </si>
  <si>
    <t>V I P Industries Ltd</t>
  </si>
  <si>
    <t>VIPIND</t>
  </si>
  <si>
    <t>KRBL Ltd</t>
  </si>
  <si>
    <t>KRBL</t>
  </si>
  <si>
    <t>India Shelter Finance Corporation Ltd</t>
  </si>
  <si>
    <t>INDIASHLTR</t>
  </si>
  <si>
    <t>Healthcare Global Enterprises Ltd</t>
  </si>
  <si>
    <t>HCG</t>
  </si>
  <si>
    <t>Rajesh Exports Ltd</t>
  </si>
  <si>
    <t>RAJESHEXPO</t>
  </si>
  <si>
    <t>Bansal Wire Industries Ltd</t>
  </si>
  <si>
    <t>BANSALWIRE</t>
  </si>
  <si>
    <t>Indigo Paints Ltd</t>
  </si>
  <si>
    <t>INDIGOPNTS</t>
  </si>
  <si>
    <t>Orient Cement Ltd</t>
  </si>
  <si>
    <t>ORIENTCEM</t>
  </si>
  <si>
    <t>Anup Engineering Ltd</t>
  </si>
  <si>
    <t>ANUP</t>
  </si>
  <si>
    <t>Dhanuka Agritech Ltd</t>
  </si>
  <si>
    <t>DHANUKA</t>
  </si>
  <si>
    <t>Greenlam Industries Ltd</t>
  </si>
  <si>
    <t>GREENLAM</t>
  </si>
  <si>
    <t>Building Products - Laminates</t>
  </si>
  <si>
    <t>Hindustan Construction Company Ltd</t>
  </si>
  <si>
    <t>HCC</t>
  </si>
  <si>
    <t>Sudarshan Chemical Industries Ltd</t>
  </si>
  <si>
    <t>SUDARSCHEM</t>
  </si>
  <si>
    <t>Kennametal India Ltd</t>
  </si>
  <si>
    <t>KENNAMET</t>
  </si>
  <si>
    <t>Sun Pharma Advanced Research Co Ltd</t>
  </si>
  <si>
    <t>SPARC</t>
  </si>
  <si>
    <t>IFB Industries Ltd</t>
  </si>
  <si>
    <t>IFBIND</t>
  </si>
  <si>
    <t>Skipper Ltd</t>
  </si>
  <si>
    <t>SKIPPER</t>
  </si>
  <si>
    <t>National Highways Infra Trust</t>
  </si>
  <si>
    <t>NHIT</t>
  </si>
  <si>
    <t>Responsive Industries Ltd</t>
  </si>
  <si>
    <t>RESPONIND</t>
  </si>
  <si>
    <t>Building Products - Granite</t>
  </si>
  <si>
    <t>Kesoram Industries Ltd</t>
  </si>
  <si>
    <t>KESORAMIND</t>
  </si>
  <si>
    <t>Pilani Investment And Industries Corporation Ltd</t>
  </si>
  <si>
    <t>PILANIINVS</t>
  </si>
  <si>
    <t>WPIL Ltd</t>
  </si>
  <si>
    <t>WPIL</t>
  </si>
  <si>
    <t>Shoppers Stop Ltd</t>
  </si>
  <si>
    <t>SHOPERSTOP</t>
  </si>
  <si>
    <t>BHARAT Bond ETF-April 2030-Growth</t>
  </si>
  <si>
    <t>EBBETF0430</t>
  </si>
  <si>
    <t>Electronics Mart India Ltd</t>
  </si>
  <si>
    <t>EMIL</t>
  </si>
  <si>
    <t>Ahluwalia Contracts (India) Ltd</t>
  </si>
  <si>
    <t>AHLUCONT</t>
  </si>
  <si>
    <t>Gokaldas Exports Ltd</t>
  </si>
  <si>
    <t>GOKEX</t>
  </si>
  <si>
    <t>Ashoka Buildcon Ltd</t>
  </si>
  <si>
    <t>ASHOKA</t>
  </si>
  <si>
    <t>Dilip Buildcon Ltd</t>
  </si>
  <si>
    <t>DBL</t>
  </si>
  <si>
    <t>Indo Count Industries Ltd</t>
  </si>
  <si>
    <t>ICIL</t>
  </si>
  <si>
    <t>Balaji Amines Ltd</t>
  </si>
  <si>
    <t>BALAMINES</t>
  </si>
  <si>
    <t>BHARAT Bond ETF-April 2032</t>
  </si>
  <si>
    <t>BBETF0432</t>
  </si>
  <si>
    <t>Ujjivan Small Finance Bank Ltd</t>
  </si>
  <si>
    <t>UJJIVANSFB</t>
  </si>
  <si>
    <t>Moil Ltd</t>
  </si>
  <si>
    <t>MOIL</t>
  </si>
  <si>
    <t>Mining - Manganese</t>
  </si>
  <si>
    <t>Jai Corp Ltd</t>
  </si>
  <si>
    <t>JAICORPLTD</t>
  </si>
  <si>
    <t>Gabriel India Ltd</t>
  </si>
  <si>
    <t>GABRIEL</t>
  </si>
  <si>
    <t>ICRA Ltd</t>
  </si>
  <si>
    <t>ICRA</t>
  </si>
  <si>
    <t>Rallis India Ltd</t>
  </si>
  <si>
    <t>RALLIS</t>
  </si>
  <si>
    <t>Jindal Worldwide Ltd</t>
  </si>
  <si>
    <t>JINDWORLD</t>
  </si>
  <si>
    <t>India Infrastructure Trust</t>
  </si>
  <si>
    <t>INFRATRUST</t>
  </si>
  <si>
    <t>Supriya Lifescience Ltd</t>
  </si>
  <si>
    <t>SUPRIYA</t>
  </si>
  <si>
    <t>Mishra Dhatu Nigam Ltd</t>
  </si>
  <si>
    <t>MIDHANI</t>
  </si>
  <si>
    <t>Niit Learning Systems Ltd</t>
  </si>
  <si>
    <t>NIITMTS</t>
  </si>
  <si>
    <t>Education Services</t>
  </si>
  <si>
    <t>Share India Securities Ltd</t>
  </si>
  <si>
    <t>SHAREINDIA</t>
  </si>
  <si>
    <t>Hindustan Foods Ltd</t>
  </si>
  <si>
    <t>HNDFDS</t>
  </si>
  <si>
    <t>Tarc Ltd</t>
  </si>
  <si>
    <t>TARC</t>
  </si>
  <si>
    <t>Shilchar Technologies Ltd</t>
  </si>
  <si>
    <t>SHILCTECH</t>
  </si>
  <si>
    <t>Suprajit Engineering Ltd</t>
  </si>
  <si>
    <t>SUPRAJIT</t>
  </si>
  <si>
    <t>Indinfravit Trust</t>
  </si>
  <si>
    <t>INTERISE</t>
  </si>
  <si>
    <t>Bondada Engineering Ltd</t>
  </si>
  <si>
    <t>BONDADA</t>
  </si>
  <si>
    <t>South Indian Bank Ltd</t>
  </si>
  <si>
    <t>SOUTHBANK</t>
  </si>
  <si>
    <t>Cartrade Tech Ltd</t>
  </si>
  <si>
    <t>CARTRADE</t>
  </si>
  <si>
    <t>Lloyds Enterprises Ltd</t>
  </si>
  <si>
    <t>LLOYDSENT</t>
  </si>
  <si>
    <t>Trading Companies &amp; Distributors</t>
  </si>
  <si>
    <t>Surya Roshni Ltd</t>
  </si>
  <si>
    <t>SURYAROSNI</t>
  </si>
  <si>
    <t>Refex Industries Ltd</t>
  </si>
  <si>
    <t>REFEX</t>
  </si>
  <si>
    <t>Zaggle Prepaid Ocean Services Ltd</t>
  </si>
  <si>
    <t>ZAGGLE</t>
  </si>
  <si>
    <t>Unichem Laboratories Ltd</t>
  </si>
  <si>
    <t>UNICHEMLAB</t>
  </si>
  <si>
    <t>Go Fashion (India) Ltd</t>
  </si>
  <si>
    <t>GOCOLORS</t>
  </si>
  <si>
    <t>Avalon Technologies Ltd</t>
  </si>
  <si>
    <t>AVALON</t>
  </si>
  <si>
    <t>Shaily Engineering Plastics Ltd</t>
  </si>
  <si>
    <t>SHAILY</t>
  </si>
  <si>
    <t>Aditya Vision Ltd</t>
  </si>
  <si>
    <t>AVL</t>
  </si>
  <si>
    <t>Ganesha Ecosphere Ltd</t>
  </si>
  <si>
    <t>GANECOS</t>
  </si>
  <si>
    <t>Network People Services Technologies Ltd</t>
  </si>
  <si>
    <t>NPST</t>
  </si>
  <si>
    <t>Sharda Motor Industries Ltd</t>
  </si>
  <si>
    <t>SHARDAMOTR</t>
  </si>
  <si>
    <t>AGI Greenpac Ltd</t>
  </si>
  <si>
    <t>AGI</t>
  </si>
  <si>
    <t>Innova Captab Ltd</t>
  </si>
  <si>
    <t>INNOVACAP</t>
  </si>
  <si>
    <t>Ceigall India Ltd</t>
  </si>
  <si>
    <t>CEIGALL</t>
  </si>
  <si>
    <t>GHCL Ltd</t>
  </si>
  <si>
    <t>GHCL</t>
  </si>
  <si>
    <t>Optiemus Infracom Ltd</t>
  </si>
  <si>
    <t>OPTIEMUS</t>
  </si>
  <si>
    <t>Pricol Ltd</t>
  </si>
  <si>
    <t>PRICOLLTD</t>
  </si>
  <si>
    <t>Entero Healthcare Solutions Ltd</t>
  </si>
  <si>
    <t>ENTERO</t>
  </si>
  <si>
    <t>Borosil Renewables Ltd</t>
  </si>
  <si>
    <t>BORORENEW</t>
  </si>
  <si>
    <t>Housewares</t>
  </si>
  <si>
    <t>Technocraft Industries (India) Ltd</t>
  </si>
  <si>
    <t>TIIL</t>
  </si>
  <si>
    <t>National Fertilizers Ltd</t>
  </si>
  <si>
    <t>NFL</t>
  </si>
  <si>
    <t>Sterlite Technologies Ltd</t>
  </si>
  <si>
    <t>STLTECH</t>
  </si>
  <si>
    <t>Gujarat Alkalies And Chemicals Ltd</t>
  </si>
  <si>
    <t>GUJALKALI</t>
  </si>
  <si>
    <t>Easy Trip Planners Ltd</t>
  </si>
  <si>
    <t>EASEMYTRIP</t>
  </si>
  <si>
    <t>Aarti Pharmalabs Ltd</t>
  </si>
  <si>
    <t>AARTIPHARM</t>
  </si>
  <si>
    <t>Gujarat Ambuja Exports Ltd</t>
  </si>
  <si>
    <t>GAEL</t>
  </si>
  <si>
    <t>Kovai Medical Center and Hospital Ltd</t>
  </si>
  <si>
    <t>KOVAI</t>
  </si>
  <si>
    <t>Ujaas Energy Ltd</t>
  </si>
  <si>
    <t>UEL</t>
  </si>
  <si>
    <t>J Kumar Infraprojects Ltd</t>
  </si>
  <si>
    <t>JKIL</t>
  </si>
  <si>
    <t>R Systems International Ltd</t>
  </si>
  <si>
    <t>RSYSTEMS</t>
  </si>
  <si>
    <t>Lux Industries Ltd</t>
  </si>
  <si>
    <t>LUXIND</t>
  </si>
  <si>
    <t>Neogen Chemicals Ltd</t>
  </si>
  <si>
    <t>NEOGEN</t>
  </si>
  <si>
    <t>VST Industries Ltd</t>
  </si>
  <si>
    <t>VSTIND</t>
  </si>
  <si>
    <t>Rolex Rings Ltd</t>
  </si>
  <si>
    <t>ROLEXRINGS</t>
  </si>
  <si>
    <t>Thangamayil Jewellery Ltd</t>
  </si>
  <si>
    <t>THANGAMAYL</t>
  </si>
  <si>
    <t>GMM Pfaudler Ltd</t>
  </si>
  <si>
    <t>GMMPFAUDLR</t>
  </si>
  <si>
    <t>India Tourism Development Corp Ltd</t>
  </si>
  <si>
    <t>ITDC</t>
  </si>
  <si>
    <t>Websol Energy System Ltd</t>
  </si>
  <si>
    <t>WEBELSOLAR</t>
  </si>
  <si>
    <t>Gopal Snacks Ltd</t>
  </si>
  <si>
    <t>GOPAL</t>
  </si>
  <si>
    <t>Sky Gold Ltd</t>
  </si>
  <si>
    <t>SKYGOLD</t>
  </si>
  <si>
    <t>SIS Ltd</t>
  </si>
  <si>
    <t>SIS</t>
  </si>
  <si>
    <t>MTAR Technologies Ltd</t>
  </si>
  <si>
    <t>MTARTECH</t>
  </si>
  <si>
    <t>Gulf Oil Lubricants India Ltd</t>
  </si>
  <si>
    <t>GULFOILLUB</t>
  </si>
  <si>
    <t>DB Corp Ltd</t>
  </si>
  <si>
    <t>DBCORP</t>
  </si>
  <si>
    <t>Publishing</t>
  </si>
  <si>
    <t>Le Travenues Technology Ltd</t>
  </si>
  <si>
    <t>IXIGO</t>
  </si>
  <si>
    <t>Inox Green Energy Services Ltd</t>
  </si>
  <si>
    <t>INOXGREEN</t>
  </si>
  <si>
    <t>Pearl Global Industries Ltd</t>
  </si>
  <si>
    <t>PGIL</t>
  </si>
  <si>
    <t>Thyrocare Technologies Ltd</t>
  </si>
  <si>
    <t>THYROCARE</t>
  </si>
  <si>
    <t>Allcargo Logistics Ltd</t>
  </si>
  <si>
    <t>ALLCARGO</t>
  </si>
  <si>
    <t>Borosil Ltd</t>
  </si>
  <si>
    <t>BOROLTD</t>
  </si>
  <si>
    <t>CSB Bank Ltd</t>
  </si>
  <si>
    <t>CSBBANK</t>
  </si>
  <si>
    <t>Cyient DLM Ltd</t>
  </si>
  <si>
    <t>CYIENTDLM</t>
  </si>
  <si>
    <t>Nippon India ETF Gold BeES</t>
  </si>
  <si>
    <t>GOLDBEES</t>
  </si>
  <si>
    <t>Gold</t>
  </si>
  <si>
    <t>Yatharth Hospital &amp; Trauma Care Services Ltd</t>
  </si>
  <si>
    <t>YATHARTH</t>
  </si>
  <si>
    <t>MAS Financial Services Ltd</t>
  </si>
  <si>
    <t>MASFIN</t>
  </si>
  <si>
    <t>Dynamatic Technologies Ltd</t>
  </si>
  <si>
    <t>DYNAMATECH</t>
  </si>
  <si>
    <t>Awfis Space Solutions Ltd</t>
  </si>
  <si>
    <t>AWFIS</t>
  </si>
  <si>
    <t>Rain Industries Ltd</t>
  </si>
  <si>
    <t>RAIN</t>
  </si>
  <si>
    <t>MSTC Ltd</t>
  </si>
  <si>
    <t>MSTCLTD</t>
  </si>
  <si>
    <t>PTC India Ltd</t>
  </si>
  <si>
    <t>PTC</t>
  </si>
  <si>
    <t>Sundaram Clayton Ltd</t>
  </si>
  <si>
    <t>SUNCLAY</t>
  </si>
  <si>
    <t>Johnson Controls-Hitachi Air Conditioning India Ltd</t>
  </si>
  <si>
    <t>JCHAC</t>
  </si>
  <si>
    <t>Bharat Rasayan Ltd</t>
  </si>
  <si>
    <t>BHARATRAS</t>
  </si>
  <si>
    <t>Orient Electric Ltd</t>
  </si>
  <si>
    <t>ORIENTELEC</t>
  </si>
  <si>
    <t>SeQuent Scientific Ltd</t>
  </si>
  <si>
    <t>SEQUENT</t>
  </si>
  <si>
    <t>Kirloskar Industries Ltd</t>
  </si>
  <si>
    <t>KIRLOSIND</t>
  </si>
  <si>
    <t>Jain Irrigation Systems Ltd</t>
  </si>
  <si>
    <t>JISLJALEQS</t>
  </si>
  <si>
    <t>Agricultural &amp; Farm Machinery</t>
  </si>
  <si>
    <t>Magellanic Cloud Ltd</t>
  </si>
  <si>
    <t>MCLOUD</t>
  </si>
  <si>
    <t>Heidelbergcement India Ltd</t>
  </si>
  <si>
    <t>HEIDELBERG</t>
  </si>
  <si>
    <t>Pitti Engineering Ltd</t>
  </si>
  <si>
    <t>PITTIENG</t>
  </si>
  <si>
    <t>LS Industries Ltd</t>
  </si>
  <si>
    <t>LSIND</t>
  </si>
  <si>
    <t>VRL Logistics Ltd</t>
  </si>
  <si>
    <t>VRLLOG</t>
  </si>
  <si>
    <t>TeamLease Services Ltd</t>
  </si>
  <si>
    <t>TEAMLEASE</t>
  </si>
  <si>
    <t>Hemisphere Properties India Ltd</t>
  </si>
  <si>
    <t>HEMIPROP</t>
  </si>
  <si>
    <t>Gokul Agro Resources Ltd</t>
  </si>
  <si>
    <t>GOKULAGRO</t>
  </si>
  <si>
    <t>Hikal Ltd</t>
  </si>
  <si>
    <t>HIKAL</t>
  </si>
  <si>
    <t>Wonderla Holidays Ltd</t>
  </si>
  <si>
    <t>WONDERLA</t>
  </si>
  <si>
    <t>Prince Pipes and Fittings Ltd</t>
  </si>
  <si>
    <t>PRINCEPIPE</t>
  </si>
  <si>
    <t>Sri Adhikari Brothers Television Network Ltd</t>
  </si>
  <si>
    <t>SABTNL</t>
  </si>
  <si>
    <t>Jeena Sikho Lifecare Ltd</t>
  </si>
  <si>
    <t>JSLL</t>
  </si>
  <si>
    <t>Vaibhav Global Ltd</t>
  </si>
  <si>
    <t>VAIBHAVGBL</t>
  </si>
  <si>
    <t>KRN Heat Exchanger and Refrigeration Ltd</t>
  </si>
  <si>
    <t>KRN</t>
  </si>
  <si>
    <t>Paisalo Digital Ltd</t>
  </si>
  <si>
    <t>PAISALO</t>
  </si>
  <si>
    <t>Zinka Logistics Solutions Ltd</t>
  </si>
  <si>
    <t>BLACKBUCK</t>
  </si>
  <si>
    <t>Grauer And Weil (India) Ltd</t>
  </si>
  <si>
    <t>GRAUWEIL</t>
  </si>
  <si>
    <t>Kitex Garments Ltd</t>
  </si>
  <si>
    <t>KITEX</t>
  </si>
  <si>
    <t>Harsha Engineers International Ltd</t>
  </si>
  <si>
    <t>HARSHA</t>
  </si>
  <si>
    <t>Orissa Minerals Development Company Ltd</t>
  </si>
  <si>
    <t>ORISSAMINE</t>
  </si>
  <si>
    <t>Rossari Biotech Ltd</t>
  </si>
  <si>
    <t>ROSSARI</t>
  </si>
  <si>
    <t>Dhani Services Ltd</t>
  </si>
  <si>
    <t>DHANI</t>
  </si>
  <si>
    <t>V2 Retail Ltd</t>
  </si>
  <si>
    <t>V2RETAIL</t>
  </si>
  <si>
    <t>Solara Active Pharma Sciences Ltd</t>
  </si>
  <si>
    <t>SOLARA</t>
  </si>
  <si>
    <t>Heritage Foods Ltd</t>
  </si>
  <si>
    <t>HERITGFOOD</t>
  </si>
  <si>
    <t>CARE Ratings Ltd</t>
  </si>
  <si>
    <t>CARERATING</t>
  </si>
  <si>
    <t>Tinplate Company of India Ltd</t>
  </si>
  <si>
    <t>TINPLATE</t>
  </si>
  <si>
    <t>SG Mart Ltd</t>
  </si>
  <si>
    <t>SGMART</t>
  </si>
  <si>
    <t>Renewable Electricity</t>
  </si>
  <si>
    <t>EMS Ltd</t>
  </si>
  <si>
    <t>EMSLIMITED</t>
  </si>
  <si>
    <t>Cigniti Technologies Ltd</t>
  </si>
  <si>
    <t>CIGNITITEC</t>
  </si>
  <si>
    <t>Kaveri Seed Company Ltd</t>
  </si>
  <si>
    <t>KSCL</t>
  </si>
  <si>
    <t>Seeds</t>
  </si>
  <si>
    <t>Indian Metals and Ferro Alloys Ltd</t>
  </si>
  <si>
    <t>IMFA</t>
  </si>
  <si>
    <t>Nippon India ETF Nifty 50 BeES</t>
  </si>
  <si>
    <t>NIFTYBEES</t>
  </si>
  <si>
    <t>Artemis Medicare Services Ltd</t>
  </si>
  <si>
    <t>ARTEMISMED</t>
  </si>
  <si>
    <t>Elcid Investments Ltd</t>
  </si>
  <si>
    <t>ELCIDIN</t>
  </si>
  <si>
    <t>Arvind Smartspaces Ltd</t>
  </si>
  <si>
    <t>ARVSMART</t>
  </si>
  <si>
    <t>Bannari Amman Sugars Ltd</t>
  </si>
  <si>
    <t>BANARISUG</t>
  </si>
  <si>
    <t>Bombay Dyeing and Mfg Co Ltd</t>
  </si>
  <si>
    <t>BOMDYEING</t>
  </si>
  <si>
    <t>Styrenix Performance Materials Ltd</t>
  </si>
  <si>
    <t>STYRENIX</t>
  </si>
  <si>
    <t>Hawkins Cookers Ltd</t>
  </si>
  <si>
    <t>HAWKINCOOK</t>
  </si>
  <si>
    <t>Systematix Corporate Services Ltd</t>
  </si>
  <si>
    <t>SYSTMTXC</t>
  </si>
  <si>
    <t>Bharat Bijlee Ltd</t>
  </si>
  <si>
    <t>BBL</t>
  </si>
  <si>
    <t>Advanced Enzyme Technologies Ltd</t>
  </si>
  <si>
    <t>ADVENZYMES</t>
  </si>
  <si>
    <t>Paras Defence and Space Technologies Ltd</t>
  </si>
  <si>
    <t>PARAS</t>
  </si>
  <si>
    <t>Nocil Ltd</t>
  </si>
  <si>
    <t>NOCIL</t>
  </si>
  <si>
    <t>Jana Small Finance Bank Ltd</t>
  </si>
  <si>
    <t>JSFB</t>
  </si>
  <si>
    <t>Bhagiradha Chemicals and Industries Ltd</t>
  </si>
  <si>
    <t>BHAGCHEM</t>
  </si>
  <si>
    <t>Moschip Technologies Ltd</t>
  </si>
  <si>
    <t>MOSCHIP</t>
  </si>
  <si>
    <t>Rajoo Engineers Ltd</t>
  </si>
  <si>
    <t>RAJOOENG</t>
  </si>
  <si>
    <t>Greaves Cotton Ltd</t>
  </si>
  <si>
    <t>GREAVESCOT</t>
  </si>
  <si>
    <t>Ramky Infrastructure Ltd</t>
  </si>
  <si>
    <t>RAMKY</t>
  </si>
  <si>
    <t>Oriana Power Ltd</t>
  </si>
  <si>
    <t>ORIANA</t>
  </si>
  <si>
    <t>Patel Engineering Ltd</t>
  </si>
  <si>
    <t>PATELENG</t>
  </si>
  <si>
    <t>Bajaj Hindusthan Sugar Ltd</t>
  </si>
  <si>
    <t>BAJAJHIND</t>
  </si>
  <si>
    <t>Morepen Laboratories Ltd</t>
  </si>
  <si>
    <t>MOREPENLAB</t>
  </si>
  <si>
    <t>Stylam Industries Ltd</t>
  </si>
  <si>
    <t>STYLAMIND</t>
  </si>
  <si>
    <t>Greenpanel Industries Ltd</t>
  </si>
  <si>
    <t>GREENPANEL</t>
  </si>
  <si>
    <t>Restaurant Brands Asia Ltd</t>
  </si>
  <si>
    <t>RBA</t>
  </si>
  <si>
    <t>JTEKT India Ltd</t>
  </si>
  <si>
    <t>JTEKTINDIA</t>
  </si>
  <si>
    <t>Gufic Biosciences Ltd</t>
  </si>
  <si>
    <t>GUFICBIO</t>
  </si>
  <si>
    <t>Nalwa Sons Investments Ltd</t>
  </si>
  <si>
    <t>NSIL</t>
  </si>
  <si>
    <t>Uflex Ltd</t>
  </si>
  <si>
    <t>UFLEX</t>
  </si>
  <si>
    <t>Aarti Drugs Ltd</t>
  </si>
  <si>
    <t>AARTIDRUGS</t>
  </si>
  <si>
    <t>Jamna Auto Industries Ltd</t>
  </si>
  <si>
    <t>JAMNAAUTO</t>
  </si>
  <si>
    <t>Gateway Distriparks Ltd</t>
  </si>
  <si>
    <t>GATEWAY</t>
  </si>
  <si>
    <t>Greenply Industries Ltd</t>
  </si>
  <si>
    <t>GREENPLY</t>
  </si>
  <si>
    <t>Avantel Ltd</t>
  </si>
  <si>
    <t>AVANTEL</t>
  </si>
  <si>
    <t>Ajmera Realty &amp; Infra India Ltd</t>
  </si>
  <si>
    <t>AJMERA</t>
  </si>
  <si>
    <t>Subros Ltd</t>
  </si>
  <si>
    <t>SUBROS</t>
  </si>
  <si>
    <t>Samhi Hotels Ltd</t>
  </si>
  <si>
    <t>SAMHI</t>
  </si>
  <si>
    <t>Shrem InvIT</t>
  </si>
  <si>
    <t>SHREMINVIT</t>
  </si>
  <si>
    <t>Jayaswal Neco Industries Ltd</t>
  </si>
  <si>
    <t>JAYNECOIND</t>
  </si>
  <si>
    <t>Shanthi Gears Ltd</t>
  </si>
  <si>
    <t>SHANTIGEAR</t>
  </si>
  <si>
    <t>Imagicaaworld Entertainment Ltd</t>
  </si>
  <si>
    <t>IMAGICAA</t>
  </si>
  <si>
    <t>Fineotex Chemical Ltd</t>
  </si>
  <si>
    <t>FCL</t>
  </si>
  <si>
    <t>Fiem Industries Ltd</t>
  </si>
  <si>
    <t>FIEMIND</t>
  </si>
  <si>
    <t>Indraprastha Medical Corporation Ltd</t>
  </si>
  <si>
    <t>INDRAMEDCO</t>
  </si>
  <si>
    <t>Medi Assist Healthcare Services Ltd</t>
  </si>
  <si>
    <t>MEDIASSIST</t>
  </si>
  <si>
    <t>Fedbank Financial Services Ltd</t>
  </si>
  <si>
    <t>FEDFINA</t>
  </si>
  <si>
    <t>Polyplex Corp Ltd</t>
  </si>
  <si>
    <t>POLYPLEX</t>
  </si>
  <si>
    <t>K.P. Energy Ltd</t>
  </si>
  <si>
    <t>KPEL</t>
  </si>
  <si>
    <t>Servotech Power Systems Ltd</t>
  </si>
  <si>
    <t>SERVOTECH</t>
  </si>
  <si>
    <t>Northern ARC Capital Ltd</t>
  </si>
  <si>
    <t>NORTHARC</t>
  </si>
  <si>
    <t>Utkarsh Small Finance Bank Ltd</t>
  </si>
  <si>
    <t>UTKARSHBNK</t>
  </si>
  <si>
    <t>JTL Industries Ltd</t>
  </si>
  <si>
    <t>JTLIND</t>
  </si>
  <si>
    <t>VST Tillers Tractors Ltd</t>
  </si>
  <si>
    <t>VSTTILLERS</t>
  </si>
  <si>
    <t>S H Kelkar and Company Ltd</t>
  </si>
  <si>
    <t>SHK</t>
  </si>
  <si>
    <t>LG Balakrishnan &amp; Bros Ltd</t>
  </si>
  <si>
    <t>LGBBROSLTD</t>
  </si>
  <si>
    <t>SJS Enterprises Ltd</t>
  </si>
  <si>
    <t>SJS</t>
  </si>
  <si>
    <t>DCB Bank Ltd</t>
  </si>
  <si>
    <t>DCBBANK</t>
  </si>
  <si>
    <t>Balmer Lawrie and Company Ltd</t>
  </si>
  <si>
    <t>BALMLAWRIE</t>
  </si>
  <si>
    <t>Jindal Poly Films Ltd</t>
  </si>
  <si>
    <t>JINDALPOLY</t>
  </si>
  <si>
    <t>Nirlon Ltd</t>
  </si>
  <si>
    <t>NIRLON</t>
  </si>
  <si>
    <t>Marsons Ltd</t>
  </si>
  <si>
    <t>MARSONS</t>
  </si>
  <si>
    <t>Raghav Productivity Enhancers Ltd</t>
  </si>
  <si>
    <t>RPEL</t>
  </si>
  <si>
    <t>Kewal Kiran Clothing Ltd</t>
  </si>
  <si>
    <t>KKCL</t>
  </si>
  <si>
    <t>India Glycols Ltd</t>
  </si>
  <si>
    <t>INDIAGLYCO</t>
  </si>
  <si>
    <t>Swaraj Engines Ltd</t>
  </si>
  <si>
    <t>SWARAJENG</t>
  </si>
  <si>
    <t>West Coast Paper Mills Ltd</t>
  </si>
  <si>
    <t>WSTCSTPAPR</t>
  </si>
  <si>
    <t>IRB InvIT Fund</t>
  </si>
  <si>
    <t>IRBINVIT</t>
  </si>
  <si>
    <t>Motilal Oswal NASDAQ 100 ETF</t>
  </si>
  <si>
    <t>MON100</t>
  </si>
  <si>
    <t>BF Utilities Ltd</t>
  </si>
  <si>
    <t>BFUTILITIE</t>
  </si>
  <si>
    <t>Prime Focus Ltd</t>
  </si>
  <si>
    <t>PFOCUS</t>
  </si>
  <si>
    <t>Animation</t>
  </si>
  <si>
    <t>TCNS Clothing Co Ltd</t>
  </si>
  <si>
    <t>TCNSBRANDS</t>
  </si>
  <si>
    <t>DCX Systems Ltd</t>
  </si>
  <si>
    <t>DCXINDIA</t>
  </si>
  <si>
    <t>RPSG Ventures Ltd</t>
  </si>
  <si>
    <t>RPSGVENT</t>
  </si>
  <si>
    <t>Sunflag Iron and Steel Co Ltd</t>
  </si>
  <si>
    <t>SUNFLAG</t>
  </si>
  <si>
    <t>Hubtown Ltd</t>
  </si>
  <si>
    <t>HUBTOWN</t>
  </si>
  <si>
    <t>Vishnu Prakash R Punglia Ltd</t>
  </si>
  <si>
    <t>VPRPL</t>
  </si>
  <si>
    <t>Dishman Carbogen Amcis Ltd</t>
  </si>
  <si>
    <t>DCAL</t>
  </si>
  <si>
    <t>Dalmia Bharat Sugar and Industries Ltd</t>
  </si>
  <si>
    <t>DALMIASUG</t>
  </si>
  <si>
    <t>ADF Foods Ltd</t>
  </si>
  <si>
    <t>ADFFOODS</t>
  </si>
  <si>
    <t>Jash Engineering Ltd</t>
  </si>
  <si>
    <t>JASH</t>
  </si>
  <si>
    <t>IndoStar Capital Finance Ltd</t>
  </si>
  <si>
    <t>INDOSTAR</t>
  </si>
  <si>
    <t>SEPC Ltd</t>
  </si>
  <si>
    <t>SEPC</t>
  </si>
  <si>
    <t>MPS Ltd</t>
  </si>
  <si>
    <t>MPSLTD</t>
  </si>
  <si>
    <t>Epack Durable Ltd</t>
  </si>
  <si>
    <t>EPACK</t>
  </si>
  <si>
    <t>Genesys International Corporation Ltd</t>
  </si>
  <si>
    <t>GENESYS</t>
  </si>
  <si>
    <t>Siyaram Silk Mills Ltd</t>
  </si>
  <si>
    <t>SIYSIL</t>
  </si>
  <si>
    <t>HPL Electric &amp; Power Ltd</t>
  </si>
  <si>
    <t>HPL</t>
  </si>
  <si>
    <t>Capacite Infraprojects Ltd</t>
  </si>
  <si>
    <t>CAPACITE</t>
  </si>
  <si>
    <t>Apeejay Surrendra Park Hotels Ltd</t>
  </si>
  <si>
    <t>PARKHOTELS</t>
  </si>
  <si>
    <t>Thirumalai Chemicals Ltd</t>
  </si>
  <si>
    <t>TIRUMALCHM</t>
  </si>
  <si>
    <t>Lumax AutoTechnologies Ltd</t>
  </si>
  <si>
    <t>LUMAXTECH</t>
  </si>
  <si>
    <t>Gujarat Themis Biosyn Ltd</t>
  </si>
  <si>
    <t>GUJTHEM</t>
  </si>
  <si>
    <t>Sindhu Trade Links Ltd</t>
  </si>
  <si>
    <t>SINDHUTRAD</t>
  </si>
  <si>
    <t>La Opala R G Ltd</t>
  </si>
  <si>
    <t>LAOPALA</t>
  </si>
  <si>
    <t>Sula Vineyards Ltd</t>
  </si>
  <si>
    <t>SULA</t>
  </si>
  <si>
    <t>Eraaya Lifespaces Ltd</t>
  </si>
  <si>
    <t>ERAAYA</t>
  </si>
  <si>
    <t>Hi-Tech Pipes Ltd</t>
  </si>
  <si>
    <t>HITECH</t>
  </si>
  <si>
    <t>Kalyani Steels Ltd</t>
  </si>
  <si>
    <t>KSL</t>
  </si>
  <si>
    <t>D P Abhushan Ltd</t>
  </si>
  <si>
    <t>DPABHUSHAN</t>
  </si>
  <si>
    <t>Kingfa Science and Technology (India) Ltd</t>
  </si>
  <si>
    <t>KINGFA</t>
  </si>
  <si>
    <t>KDDL Ltd</t>
  </si>
  <si>
    <t>KDDL</t>
  </si>
  <si>
    <t>Fischer Medical Ventures Ltd</t>
  </si>
  <si>
    <t>FISCHER</t>
  </si>
  <si>
    <t>RPG Life Sciences Limited</t>
  </si>
  <si>
    <t>RPGLIFE</t>
  </si>
  <si>
    <t>Summit Securities Ltd</t>
  </si>
  <si>
    <t>SUMMITSEC</t>
  </si>
  <si>
    <t>Goldiam International Ltd</t>
  </si>
  <si>
    <t>GOLDIAM</t>
  </si>
  <si>
    <t>Geojit Financial Services Ltd</t>
  </si>
  <si>
    <t>GEOJITFSL</t>
  </si>
  <si>
    <t>Savita Oil Technologies Ltd</t>
  </si>
  <si>
    <t>SOTL</t>
  </si>
  <si>
    <t>Datamatics Global Services Ltd</t>
  </si>
  <si>
    <t>DATAMATICS</t>
  </si>
  <si>
    <t>Marine Electricals (India) Ltd</t>
  </si>
  <si>
    <t>MARINE</t>
  </si>
  <si>
    <t>Quick Heal Technologies Ltd</t>
  </si>
  <si>
    <t>QUICKHEAL</t>
  </si>
  <si>
    <t>JNK India Ltd</t>
  </si>
  <si>
    <t>JNKINDIA</t>
  </si>
  <si>
    <t>Venus Pipes and Tubes Ltd</t>
  </si>
  <si>
    <t>VENUSPIPES</t>
  </si>
  <si>
    <t>Alembic Ltd</t>
  </si>
  <si>
    <t>ALEMBICLTD</t>
  </si>
  <si>
    <t>PIX Transmissions Ltd</t>
  </si>
  <si>
    <t>PIXTRANS</t>
  </si>
  <si>
    <t>Hinduja Global Solutions Ltd</t>
  </si>
  <si>
    <t>HGS</t>
  </si>
  <si>
    <t>Oriental Hotels Ltd</t>
  </si>
  <si>
    <t>ORIENTHOT</t>
  </si>
  <si>
    <t>Krsnaa Diagnostics Ltd</t>
  </si>
  <si>
    <t>KRSNAA</t>
  </si>
  <si>
    <t>Deep Industries Ltd</t>
  </si>
  <si>
    <t>DEEPINDS</t>
  </si>
  <si>
    <t>Oil &amp; Gas - Equipment &amp; Services</t>
  </si>
  <si>
    <t>Shipping Corporation of India Land and Assets Ltd</t>
  </si>
  <si>
    <t>SCILAL</t>
  </si>
  <si>
    <t>Sasken Technologies Ltd</t>
  </si>
  <si>
    <t>SASKEN</t>
  </si>
  <si>
    <t>Goodluck India Ltd</t>
  </si>
  <si>
    <t>GOODLUCK</t>
  </si>
  <si>
    <t>Exicom Tele-Systems Ltd</t>
  </si>
  <si>
    <t>EXICOM</t>
  </si>
  <si>
    <t>Shivalik Bimetal Controls Ltd</t>
  </si>
  <si>
    <t>SBCL</t>
  </si>
  <si>
    <t>Kiri Industries Ltd</t>
  </si>
  <si>
    <t>KIRIINDUS</t>
  </si>
  <si>
    <t>Precision Wires India Ltd</t>
  </si>
  <si>
    <t>PRECWIRE</t>
  </si>
  <si>
    <t>Steel Strips Wheels Ltd</t>
  </si>
  <si>
    <t>SSWL</t>
  </si>
  <si>
    <t>Monarch Networth Capital Ltd</t>
  </si>
  <si>
    <t>MONARCH</t>
  </si>
  <si>
    <t>Muthoot Microfin Ltd</t>
  </si>
  <si>
    <t>MUTHOOTMF</t>
  </si>
  <si>
    <t>Microfinancing</t>
  </si>
  <si>
    <t>Max Ventures and Industries Ltd</t>
  </si>
  <si>
    <t>MAXVIL</t>
  </si>
  <si>
    <t>TCI Express Ltd</t>
  </si>
  <si>
    <t>TCIEXP</t>
  </si>
  <si>
    <t>Seamec Ltd</t>
  </si>
  <si>
    <t>SEAMECLTD</t>
  </si>
  <si>
    <t>Gujarat Industries Power Company Ltd</t>
  </si>
  <si>
    <t>GIPCL</t>
  </si>
  <si>
    <t>Xpro India Ltd</t>
  </si>
  <si>
    <t>XPROINDIA</t>
  </si>
  <si>
    <t>Pokarna Ltd</t>
  </si>
  <si>
    <t>POKARNA</t>
  </si>
  <si>
    <t>Bhansali Engineering Polymers Ltd</t>
  </si>
  <si>
    <t>BEPL</t>
  </si>
  <si>
    <t>Wendt (India) Limited</t>
  </si>
  <si>
    <t>WENDT</t>
  </si>
  <si>
    <t>KCP Ltd</t>
  </si>
  <si>
    <t>KCP</t>
  </si>
  <si>
    <t>Sandhar Technologies Ltd</t>
  </si>
  <si>
    <t>SANDHAR</t>
  </si>
  <si>
    <t>Honda India Power Products Ltd</t>
  </si>
  <si>
    <t>HONDAPOWER</t>
  </si>
  <si>
    <t>Suraj Estate Developers Ltd</t>
  </si>
  <si>
    <t>SURAJEST</t>
  </si>
  <si>
    <t>Real Estate Rental, Development &amp; Operations</t>
  </si>
  <si>
    <t>Ddev Plastiks Industries Ltd</t>
  </si>
  <si>
    <t>DDEVPLASTIK</t>
  </si>
  <si>
    <t>Maithan Alloys Ltd</t>
  </si>
  <si>
    <t>MAITHANALL</t>
  </si>
  <si>
    <t>Ashiana Housing Ltd</t>
  </si>
  <si>
    <t>ASHIANA</t>
  </si>
  <si>
    <t>Gensol Engineering Ltd</t>
  </si>
  <si>
    <t>GENSOL</t>
  </si>
  <si>
    <t>Delta Corp Ltd</t>
  </si>
  <si>
    <t>DELTACORP</t>
  </si>
  <si>
    <t>Blue Cloud Softech Solutions Ltd</t>
  </si>
  <si>
    <t>BLUECLOUDS</t>
  </si>
  <si>
    <t>Precision Camshafts Ltd</t>
  </si>
  <si>
    <t>PRECAM</t>
  </si>
  <si>
    <t>Mahanagar Telephone Nigam Ltd</t>
  </si>
  <si>
    <t>MTNL</t>
  </si>
  <si>
    <t>Veedol Corporation Ltd</t>
  </si>
  <si>
    <t>VEEDOL</t>
  </si>
  <si>
    <t>Marathon Nextgen Realty Ltd</t>
  </si>
  <si>
    <t>MARATHON</t>
  </si>
  <si>
    <t>NIIT Ltd</t>
  </si>
  <si>
    <t>NIITLTD</t>
  </si>
  <si>
    <t>Navneet Education Ltd</t>
  </si>
  <si>
    <t>NAVNETEDUL</t>
  </si>
  <si>
    <t>Prakash Industries Ltd</t>
  </si>
  <si>
    <t>PRAKASH</t>
  </si>
  <si>
    <t>Hathway Cable and Datacom Ltd</t>
  </si>
  <si>
    <t>HATHWAY</t>
  </si>
  <si>
    <t>Cable &amp; D2H</t>
  </si>
  <si>
    <t>Fino Payments Bank Ltd</t>
  </si>
  <si>
    <t>FINOPB</t>
  </si>
  <si>
    <t>Nucleus Software Exports Ltd</t>
  </si>
  <si>
    <t>NUCLEUS</t>
  </si>
  <si>
    <t>KP Green Engineering Ltd</t>
  </si>
  <si>
    <t>KPGEL</t>
  </si>
  <si>
    <t>Heavy Electrical Equipment</t>
  </si>
  <si>
    <t>Flair Writing Industries Ltd</t>
  </si>
  <si>
    <t>FLAIR</t>
  </si>
  <si>
    <t>Bajel Projects Ltd</t>
  </si>
  <si>
    <t>BAJEL</t>
  </si>
  <si>
    <t>Electric Utilities</t>
  </si>
  <si>
    <t>Spectrum Electrical Industries Ltd</t>
  </si>
  <si>
    <t>SPECTRUM</t>
  </si>
  <si>
    <t>DCW Ltd</t>
  </si>
  <si>
    <t>DCW</t>
  </si>
  <si>
    <t>Dollar Industries Ltd</t>
  </si>
  <si>
    <t>DOLLAR</t>
  </si>
  <si>
    <t>Indo Tech Transformers Ltd</t>
  </si>
  <si>
    <t>INDOTECH</t>
  </si>
  <si>
    <t>Apollo Micro Systems Ltd</t>
  </si>
  <si>
    <t>APOLLO</t>
  </si>
  <si>
    <t>Bajaj Consumer Care Ltd</t>
  </si>
  <si>
    <t>BAJAJCON</t>
  </si>
  <si>
    <t>Repco Home Finance Ltd</t>
  </si>
  <si>
    <t>REPCOHOME</t>
  </si>
  <si>
    <t>Ashapura Minechem Ltd</t>
  </si>
  <si>
    <t>ASHAPURMIN</t>
  </si>
  <si>
    <t>Shanti Educational Initiatives Ltd</t>
  </si>
  <si>
    <t>SEIL</t>
  </si>
  <si>
    <t>Saksoft Ltd</t>
  </si>
  <si>
    <t>SAKSOFT</t>
  </si>
  <si>
    <t>Foseco India Ltd</t>
  </si>
  <si>
    <t>FOSECOIND</t>
  </si>
  <si>
    <t>TVS Srichakra Ltd</t>
  </si>
  <si>
    <t>TVSSRICHAK</t>
  </si>
  <si>
    <t>Eveready Industries India Ltd</t>
  </si>
  <si>
    <t>EVEREADY</t>
  </si>
  <si>
    <t>Nilkamal Ltd</t>
  </si>
  <si>
    <t>NILKAMAL</t>
  </si>
  <si>
    <t>Somany Ceramics Ltd</t>
  </si>
  <si>
    <t>SOMANYCERA</t>
  </si>
  <si>
    <t>Indoco Remedies Ltd</t>
  </si>
  <si>
    <t>INDOCO</t>
  </si>
  <si>
    <t>Kalyani Investment Company Ltd</t>
  </si>
  <si>
    <t>KICL</t>
  </si>
  <si>
    <t>Polo Queen Industrial and Fintech Ltd</t>
  </si>
  <si>
    <t>PQIF</t>
  </si>
  <si>
    <t>PTC India Financial Services Ltd</t>
  </si>
  <si>
    <t>PFS</t>
  </si>
  <si>
    <t>Motisons Jewellers Ltd</t>
  </si>
  <si>
    <t>MOTISONS</t>
  </si>
  <si>
    <t>Apparel &amp; Accessories Retailers</t>
  </si>
  <si>
    <t>Tasty Bite Eatables Ltd</t>
  </si>
  <si>
    <t>TASTYBITE</t>
  </si>
  <si>
    <t>Mahindra Logistics Ltd</t>
  </si>
  <si>
    <t>MAHLOG</t>
  </si>
  <si>
    <t>Kolte-Patil Developers Ltd</t>
  </si>
  <si>
    <t>KOLTEPATIL</t>
  </si>
  <si>
    <t>63 Moons Technologies Ltd</t>
  </si>
  <si>
    <t>63MOONS</t>
  </si>
  <si>
    <t>Sanghvi Movers Ltd</t>
  </si>
  <si>
    <t>SANGHVIMOV</t>
  </si>
  <si>
    <t>Salasar Techno Engineering Ltd</t>
  </si>
  <si>
    <t>SALASAR</t>
  </si>
  <si>
    <t>TCPL Packaging Ltd</t>
  </si>
  <si>
    <t>TCPLPACK</t>
  </si>
  <si>
    <t>Updater Services Ltd</t>
  </si>
  <si>
    <t>UDS</t>
  </si>
  <si>
    <t>Ge Power India Ltd</t>
  </si>
  <si>
    <t>GEPIL</t>
  </si>
  <si>
    <t>NRB Bearings Ltd</t>
  </si>
  <si>
    <t>NRBBEARING</t>
  </si>
  <si>
    <t>BF Investment Ltd</t>
  </si>
  <si>
    <t>BFINVEST</t>
  </si>
  <si>
    <t>Sagar Cements Ltd</t>
  </si>
  <si>
    <t>SAGCEM</t>
  </si>
  <si>
    <t>Arkade Developers Ltd</t>
  </si>
  <si>
    <t>ARKADE</t>
  </si>
  <si>
    <t>EFC (I) Ltd</t>
  </si>
  <si>
    <t>EFCIL</t>
  </si>
  <si>
    <t>Distributors</t>
  </si>
  <si>
    <t>Spandana Sphoorty Financial Ltd</t>
  </si>
  <si>
    <t>SPANDANA</t>
  </si>
  <si>
    <t>Landmark Cars Ltd</t>
  </si>
  <si>
    <t>LANDMARK</t>
  </si>
  <si>
    <t>Pennar Industries Ltd</t>
  </si>
  <si>
    <t>PENIND</t>
  </si>
  <si>
    <t>Jyoti Structures Ltd</t>
  </si>
  <si>
    <t>JYOTISTRUC</t>
  </si>
  <si>
    <t>Automotive Axles Ltd</t>
  </si>
  <si>
    <t>AUTOAXLES</t>
  </si>
  <si>
    <t>Suven Life Sciences Ltd</t>
  </si>
  <si>
    <t>SUVEN</t>
  </si>
  <si>
    <t>GTL Infrastructure Ltd</t>
  </si>
  <si>
    <t>GTLINFRA</t>
  </si>
  <si>
    <t>Vadilal Industries Ltd</t>
  </si>
  <si>
    <t>VADILALIND</t>
  </si>
  <si>
    <t>Themis Medicare Ltd</t>
  </si>
  <si>
    <t>THEMISMED</t>
  </si>
  <si>
    <t>SBI Gold ETF</t>
  </si>
  <si>
    <t>SETFGOLD</t>
  </si>
  <si>
    <t>SG Finserve Ltd</t>
  </si>
  <si>
    <t>SGFIN</t>
  </si>
  <si>
    <t>Vishnu Chemicals Ltd</t>
  </si>
  <si>
    <t>VISHNU</t>
  </si>
  <si>
    <t>DISA India Ltd</t>
  </si>
  <si>
    <t>DISAQ</t>
  </si>
  <si>
    <t>Novartis India Ltd</t>
  </si>
  <si>
    <t>NOVARTIND</t>
  </si>
  <si>
    <t>HLE Glascoat Ltd</t>
  </si>
  <si>
    <t>HLEGLAS</t>
  </si>
  <si>
    <t>Vakrangee Limited</t>
  </si>
  <si>
    <t>VAKRANGEE</t>
  </si>
  <si>
    <t>Ceinsys Tech Ltd</t>
  </si>
  <si>
    <t>CEINSYSTECH</t>
  </si>
  <si>
    <t>Ram Ratna Wires Ltd</t>
  </si>
  <si>
    <t>RAMRAT</t>
  </si>
  <si>
    <t>Stove Kraft Ltd</t>
  </si>
  <si>
    <t>STOVEKRAFT</t>
  </si>
  <si>
    <t>Nippon India ETF Nifty 1D Rate Liquid BeES</t>
  </si>
  <si>
    <t>LIQUIDBEES</t>
  </si>
  <si>
    <t>Rane Holdings Ltd</t>
  </si>
  <si>
    <t>RANEHOLDIN</t>
  </si>
  <si>
    <t>Rashi Peripherals Ltd</t>
  </si>
  <si>
    <t>RPTECH</t>
  </si>
  <si>
    <t>Panacea Biotec Ltd</t>
  </si>
  <si>
    <t>PANACEABIO</t>
  </si>
  <si>
    <t>Ramco Industries Ltd</t>
  </si>
  <si>
    <t>RAMCOIND</t>
  </si>
  <si>
    <t>Rajratan Global Wire Ltd</t>
  </si>
  <si>
    <t>RAJRATAN</t>
  </si>
  <si>
    <t>Kesar India Ltd</t>
  </si>
  <si>
    <t>KESAR</t>
  </si>
  <si>
    <t>Real Estate Development</t>
  </si>
  <si>
    <t>Hindustan Oil Exploration Company Ltd</t>
  </si>
  <si>
    <t>HINDOILEXP</t>
  </si>
  <si>
    <t>Mayur Uniquoters Ltd</t>
  </si>
  <si>
    <t>MAYURUNIQ</t>
  </si>
  <si>
    <t>Globus Spirits Ltd</t>
  </si>
  <si>
    <t>GLOBUSSPR</t>
  </si>
  <si>
    <t>Confidence Petroleum India Ltd</t>
  </si>
  <si>
    <t>CONFIPET</t>
  </si>
  <si>
    <t>Aeroflex Industries Ltd</t>
  </si>
  <si>
    <t>AEROFLEX</t>
  </si>
  <si>
    <t>Hindware Home Innovation Ltd</t>
  </si>
  <si>
    <t>HINDWAREAP</t>
  </si>
  <si>
    <t>Dredging Corporation of India Ltd</t>
  </si>
  <si>
    <t>DREDGECORP</t>
  </si>
  <si>
    <t>Dredging</t>
  </si>
  <si>
    <t>PSP Projects Ltd</t>
  </si>
  <si>
    <t>PSPPROJECT</t>
  </si>
  <si>
    <t>Baazar Style Retail Ltd</t>
  </si>
  <si>
    <t>STYLEBAAZA</t>
  </si>
  <si>
    <t>Parag Milk Foods Ltd</t>
  </si>
  <si>
    <t>PARAGMILK</t>
  </si>
  <si>
    <t>Interarch Building Products Ltd</t>
  </si>
  <si>
    <t>INTERARCH</t>
  </si>
  <si>
    <t>Building Products - Prefab Structures</t>
  </si>
  <si>
    <t>ideaForge Technology Ltd</t>
  </si>
  <si>
    <t>IDEAFORGE</t>
  </si>
  <si>
    <t>Prataap Snacks Ltd</t>
  </si>
  <si>
    <t>DIAMONDYD</t>
  </si>
  <si>
    <t>Meghmani Organics Ltd</t>
  </si>
  <si>
    <t>MOL</t>
  </si>
  <si>
    <t>Stanley Lifestyles Ltd</t>
  </si>
  <si>
    <t>STANLEY</t>
  </si>
  <si>
    <t>MM Forgings Ltd</t>
  </si>
  <si>
    <t>MMFL</t>
  </si>
  <si>
    <t>NIBE Ltd</t>
  </si>
  <si>
    <t>NIBE</t>
  </si>
  <si>
    <t>Sai Silks (Kalamandir) Ltd</t>
  </si>
  <si>
    <t>KALAMANDIR</t>
  </si>
  <si>
    <t>Venky's (India) Ltd</t>
  </si>
  <si>
    <t>VENKEYS</t>
  </si>
  <si>
    <t>Premier Explosives Ltd</t>
  </si>
  <si>
    <t>PREMEXPLN</t>
  </si>
  <si>
    <t>Igarashi Motors India Ltd</t>
  </si>
  <si>
    <t>IGARASHI</t>
  </si>
  <si>
    <t>Everest Kanto Cylinder Ltd</t>
  </si>
  <si>
    <t>EKC</t>
  </si>
  <si>
    <t>RIR Power Electronics Ltd</t>
  </si>
  <si>
    <t>RIR</t>
  </si>
  <si>
    <t>Veritas (India) Ltd</t>
  </si>
  <si>
    <t>VERITAS</t>
  </si>
  <si>
    <t>EIH Associated Hotels Ltd</t>
  </si>
  <si>
    <t>EIHAHOTELS</t>
  </si>
  <si>
    <t>Vidhi Specialty Food Ingredients Ltd</t>
  </si>
  <si>
    <t>VIDHIING</t>
  </si>
  <si>
    <t>Goodyear India Ltd</t>
  </si>
  <si>
    <t>GOODYEAR</t>
  </si>
  <si>
    <t>Sterling Tools Ltd</t>
  </si>
  <si>
    <t>STERTOOLS</t>
  </si>
  <si>
    <t>Platinum Industries Ltd</t>
  </si>
  <si>
    <t>PLATIND</t>
  </si>
  <si>
    <t>Ravindra Energy Ltd</t>
  </si>
  <si>
    <t>RELTD</t>
  </si>
  <si>
    <t>Dr Agarwal's Eye Hospital Ltd</t>
  </si>
  <si>
    <t>DRAGARWQ</t>
  </si>
  <si>
    <t>Unitech Ltd</t>
  </si>
  <si>
    <t>UNITECH</t>
  </si>
  <si>
    <t>Mangalam Cement Ltd</t>
  </si>
  <si>
    <t>MANGLMCEM</t>
  </si>
  <si>
    <t>SML Isuzu Ltd</t>
  </si>
  <si>
    <t>SMLISUZU</t>
  </si>
  <si>
    <t>Vindhya Telelinks Ltd</t>
  </si>
  <si>
    <t>VINDHYATEL</t>
  </si>
  <si>
    <t>Thejo Engineering Ltd</t>
  </si>
  <si>
    <t>THEJO</t>
  </si>
  <si>
    <t>Kilburn Engineering Ltd</t>
  </si>
  <si>
    <t>KLBRENG-B</t>
  </si>
  <si>
    <t>John Cockerill India Ltd</t>
  </si>
  <si>
    <t>COCKERILL</t>
  </si>
  <si>
    <t>Industrial Machinery &amp; Supplies &amp; Components</t>
  </si>
  <si>
    <t>Shalby Ltd</t>
  </si>
  <si>
    <t>SHALBY</t>
  </si>
  <si>
    <t>Vantage Knowledge Academy Ltd</t>
  </si>
  <si>
    <t>VKAL</t>
  </si>
  <si>
    <t>Nelco Ltd</t>
  </si>
  <si>
    <t>NELCO</t>
  </si>
  <si>
    <t>Accelya Solutions India Ltd</t>
  </si>
  <si>
    <t>ACCELYA</t>
  </si>
  <si>
    <t>Agro Tech Foods Ltd</t>
  </si>
  <si>
    <t>ATFL</t>
  </si>
  <si>
    <t>Mold-Tek Packaging Ltd</t>
  </si>
  <si>
    <t>MOLDTKPAC</t>
  </si>
  <si>
    <t>Tanfac Industries Ltd</t>
  </si>
  <si>
    <t>TANFACIND</t>
  </si>
  <si>
    <t>Tinna Rubber and Infrastructure Ltd</t>
  </si>
  <si>
    <t>TINNARUBR</t>
  </si>
  <si>
    <t>Welspun Specialty Solutions Ltd</t>
  </si>
  <si>
    <t>WELSPLSOL</t>
  </si>
  <si>
    <t>Knowledge Marine &amp; Engineering Works Ltd</t>
  </si>
  <si>
    <t>KMEW</t>
  </si>
  <si>
    <t>Dreamfolks Services Ltd</t>
  </si>
  <si>
    <t>DREAMFOLKS</t>
  </si>
  <si>
    <t>Nitin Spinners Ltd</t>
  </si>
  <si>
    <t>NITINSPIN</t>
  </si>
  <si>
    <t>Pondy Oxides and Chemicals Ltd</t>
  </si>
  <si>
    <t>POCL</t>
  </si>
  <si>
    <t>Saraswati Commercial (India) Ltd</t>
  </si>
  <si>
    <t>ZSARACOM</t>
  </si>
  <si>
    <t>Cupid Ltd</t>
  </si>
  <si>
    <t>CUPID</t>
  </si>
  <si>
    <t>Dynamic Cables Ltd</t>
  </si>
  <si>
    <t>DYCL</t>
  </si>
  <si>
    <t>Hester Biosciences Ltd</t>
  </si>
  <si>
    <t>HESTERBIO</t>
  </si>
  <si>
    <t>Dolat Algotech Ltd</t>
  </si>
  <si>
    <t>DOLATALGO</t>
  </si>
  <si>
    <t>Federal-Mogul Goetze (India) Ltd</t>
  </si>
  <si>
    <t>FMGOETZE</t>
  </si>
  <si>
    <t>Jindal Drilling and Industries Ltd</t>
  </si>
  <si>
    <t>JINDRILL</t>
  </si>
  <si>
    <t>Ugro Capital Ltd</t>
  </si>
  <si>
    <t>UGROCAP</t>
  </si>
  <si>
    <t>Apollo Pipes Ltd</t>
  </si>
  <si>
    <t>APOLLOPIPE</t>
  </si>
  <si>
    <t>ICICI Prudential Nifty 50 ETF</t>
  </si>
  <si>
    <t>NIFTYIETF</t>
  </si>
  <si>
    <t>Media Matrix Worldwide Ltd</t>
  </si>
  <si>
    <t>MMWL</t>
  </si>
  <si>
    <t>HMA Agro Industries Ltd</t>
  </si>
  <si>
    <t>HMAAGRO</t>
  </si>
  <si>
    <t>Indian Hume Pipe Company Ltd</t>
  </si>
  <si>
    <t>INDIANHUME</t>
  </si>
  <si>
    <t>Beta Drugs Ltd</t>
  </si>
  <si>
    <t>BETA</t>
  </si>
  <si>
    <t>Huhtamaki India Ltd</t>
  </si>
  <si>
    <t>HUHTAMAKI</t>
  </si>
  <si>
    <t>SMS Pharmaceuticals Ltd</t>
  </si>
  <si>
    <t>SMSPHARMA</t>
  </si>
  <si>
    <t>Himatsingka Seide Ltd</t>
  </si>
  <si>
    <t>HIMATSEIDE</t>
  </si>
  <si>
    <t>Tarsons Products Ltd</t>
  </si>
  <si>
    <t>TARSONS</t>
  </si>
  <si>
    <t>Insecticides (India) Ltd</t>
  </si>
  <si>
    <t>INSECTICID</t>
  </si>
  <si>
    <t>Paramount Communications Ltd</t>
  </si>
  <si>
    <t>PARACABLES</t>
  </si>
  <si>
    <t>Carysil Ltd</t>
  </si>
  <si>
    <t>CARYSIL</t>
  </si>
  <si>
    <t>Vardhman Special Steels Ltd</t>
  </si>
  <si>
    <t>VSSL</t>
  </si>
  <si>
    <t>India Pesticides Ltd</t>
  </si>
  <si>
    <t>IPL</t>
  </si>
  <si>
    <t>Gandhar Oil Refinery (INDIA) Ltd</t>
  </si>
  <si>
    <t>GANDHAR</t>
  </si>
  <si>
    <t>DEN Networks Ltd</t>
  </si>
  <si>
    <t>DEN</t>
  </si>
  <si>
    <t>S.P.Apparels Ltd</t>
  </si>
  <si>
    <t>SPAL</t>
  </si>
  <si>
    <t>Lumax Industries Ltd</t>
  </si>
  <si>
    <t>LUMAXIND</t>
  </si>
  <si>
    <t>IOL Chemicals and Pharmaceuticals Ltd</t>
  </si>
  <si>
    <t>IOLCP</t>
  </si>
  <si>
    <t>TAJ GVK Hotels and Resorts Ltd</t>
  </si>
  <si>
    <t>TAJGVK</t>
  </si>
  <si>
    <t>Windsor Machines Ltd</t>
  </si>
  <si>
    <t>WINDMACHIN</t>
  </si>
  <si>
    <t>Owais Metal and Mineral Processing Ltd</t>
  </si>
  <si>
    <t>OWAIS</t>
  </si>
  <si>
    <t>Windlas Biotech Ltd</t>
  </si>
  <si>
    <t>WINDLAS</t>
  </si>
  <si>
    <t>Timex Group India Ltd</t>
  </si>
  <si>
    <t>TIMEX</t>
  </si>
  <si>
    <t>Sanstar Ltd</t>
  </si>
  <si>
    <t>SANSTAR</t>
  </si>
  <si>
    <t>Sanghi Industries Ltd</t>
  </si>
  <si>
    <t>SANGHIIND</t>
  </si>
  <si>
    <t>Universal Cables Ltd</t>
  </si>
  <si>
    <t>UNIVCABLES</t>
  </si>
  <si>
    <t>JISLDVREQS</t>
  </si>
  <si>
    <t>Dolphin Offshore Enterprises (India) Ltd</t>
  </si>
  <si>
    <t>DOLPHIN</t>
  </si>
  <si>
    <t>Pnb Gilts Ltd</t>
  </si>
  <si>
    <t>PNBGILTS</t>
  </si>
  <si>
    <t>Astec Lifesciences Ltd</t>
  </si>
  <si>
    <t>ASTEC</t>
  </si>
  <si>
    <t>Amrutanjan Health Care Ltd</t>
  </si>
  <si>
    <t>AMRUTANJAN</t>
  </si>
  <si>
    <t>Ador Welding Ltd</t>
  </si>
  <si>
    <t>ADORWELD</t>
  </si>
  <si>
    <t>Expleo Solutions Ltd</t>
  </si>
  <si>
    <t>EXPLEOSOL</t>
  </si>
  <si>
    <t>Hind Rectifiers Ltd</t>
  </si>
  <si>
    <t>HIRECT</t>
  </si>
  <si>
    <t>TTK Healthcare Ltd</t>
  </si>
  <si>
    <t>TTKHLTCARE</t>
  </si>
  <si>
    <t>Panama Petrochem Ltd</t>
  </si>
  <si>
    <t>PANAMAPET</t>
  </si>
  <si>
    <t>DEE Development Engineers Ltd</t>
  </si>
  <si>
    <t>DEEDEV</t>
  </si>
  <si>
    <t>Navkar Corporation Ltd</t>
  </si>
  <si>
    <t>NAVKARCORP</t>
  </si>
  <si>
    <t>Talbros Automotive Components Ltd</t>
  </si>
  <si>
    <t>TALBROAUTO</t>
  </si>
  <si>
    <t>Rupa &amp; Company Ltd</t>
  </si>
  <si>
    <t>RUPA</t>
  </si>
  <si>
    <t>Orient Green Power Company Ltd</t>
  </si>
  <si>
    <t>GREENPOWER</t>
  </si>
  <si>
    <t>ECOS (India) Mobility &amp; Hospitality Ltd</t>
  </si>
  <si>
    <t>ECOSMOBLTY</t>
  </si>
  <si>
    <t>Camlin Fine Sciences Ltd</t>
  </si>
  <si>
    <t>CAMLINFINE</t>
  </si>
  <si>
    <t>MIC Electronics Ltd</t>
  </si>
  <si>
    <t>MICEL</t>
  </si>
  <si>
    <t>IKIO Lighting Ltd</t>
  </si>
  <si>
    <t>IKIO</t>
  </si>
  <si>
    <t>Alpex Solar Ltd</t>
  </si>
  <si>
    <t>ALPEXSOLAR</t>
  </si>
  <si>
    <t>Som Distilleries and Breweries Ltd</t>
  </si>
  <si>
    <t>SDBL</t>
  </si>
  <si>
    <t>Cosmo First Ltd</t>
  </si>
  <si>
    <t>COSMOFIRST</t>
  </si>
  <si>
    <t>Man Industries (India) Ltd</t>
  </si>
  <si>
    <t>MANINDS</t>
  </si>
  <si>
    <t>D Link (India) Limited</t>
  </si>
  <si>
    <t>DLINKINDIA</t>
  </si>
  <si>
    <t>Tatva Chintan Pharma Chem Ltd</t>
  </si>
  <si>
    <t>TATVA</t>
  </si>
  <si>
    <t>JITF Infralogistics Ltd</t>
  </si>
  <si>
    <t>JITFINFRA</t>
  </si>
  <si>
    <t>Divgi TorqTransfer Systems Ltd</t>
  </si>
  <si>
    <t>DIVGIITTS</t>
  </si>
  <si>
    <t>ESAF Small Finance Bank Limited</t>
  </si>
  <si>
    <t>ESAFSFB</t>
  </si>
  <si>
    <t>Vimta Labs Ltd</t>
  </si>
  <si>
    <t>VIMTALABS</t>
  </si>
  <si>
    <t>Kotak Gold Etf</t>
  </si>
  <si>
    <t>GOLD1</t>
  </si>
  <si>
    <t>Dish TV India Ltd</t>
  </si>
  <si>
    <t>DISHTV</t>
  </si>
  <si>
    <t>Mukand Ltd</t>
  </si>
  <si>
    <t>MUKANDLTD</t>
  </si>
  <si>
    <t>TIL Ltd</t>
  </si>
  <si>
    <t>TIL</t>
  </si>
  <si>
    <t>Barbeque-Nation Hospitality Ltd</t>
  </si>
  <si>
    <t>BARBEQUE</t>
  </si>
  <si>
    <t>Madhya Bharat Agro Products Ltd</t>
  </si>
  <si>
    <t>MBAPL</t>
  </si>
  <si>
    <t>AGI Infra Ltd</t>
  </si>
  <si>
    <t>AGIIL</t>
  </si>
  <si>
    <t>Elpro International Ltd</t>
  </si>
  <si>
    <t>ELPROINTL</t>
  </si>
  <si>
    <t>Centum Electronics Ltd</t>
  </si>
  <si>
    <t>CENTUM</t>
  </si>
  <si>
    <t>Mufin Green Finance Ltd</t>
  </si>
  <si>
    <t>MUFIN</t>
  </si>
  <si>
    <t>Andrew Yule &amp; Co Ltd</t>
  </si>
  <si>
    <t>ANDREWYU</t>
  </si>
  <si>
    <t>Yasho Industries Ltd</t>
  </si>
  <si>
    <t>YASHO</t>
  </si>
  <si>
    <t>Deccan Gold Mines Ltd</t>
  </si>
  <si>
    <t>DECNGOLD</t>
  </si>
  <si>
    <t>Rama Steel Tubes Ltd</t>
  </si>
  <si>
    <t>RAMASTEEL</t>
  </si>
  <si>
    <t>Cantabil Retail India Ltd</t>
  </si>
  <si>
    <t>CANTABIL</t>
  </si>
  <si>
    <t>BLS E-Services Ltd</t>
  </si>
  <si>
    <t>BLSE</t>
  </si>
  <si>
    <t>Andhra Paper Ltd</t>
  </si>
  <si>
    <t>ANDHRAPAP</t>
  </si>
  <si>
    <t>Suyog Telematics Ltd</t>
  </si>
  <si>
    <t>SUYOG</t>
  </si>
  <si>
    <t>HDFC Gold Exchange Traded Fund</t>
  </si>
  <si>
    <t>HDFCGOLD</t>
  </si>
  <si>
    <t>Apcotex Industries Ltd</t>
  </si>
  <si>
    <t>APCOTEXIND</t>
  </si>
  <si>
    <t>Seshasayee Paper and Boards Ltd</t>
  </si>
  <si>
    <t>SESHAPAPER</t>
  </si>
  <si>
    <t>ICICI Prudential Gold ETF</t>
  </si>
  <si>
    <t>GOLDIETF</t>
  </si>
  <si>
    <t>HIL Ltd</t>
  </si>
  <si>
    <t>HIL</t>
  </si>
  <si>
    <t>Nippon India ETF Nifty Next 50 Junior BeES</t>
  </si>
  <si>
    <t>JUNIORBEES</t>
  </si>
  <si>
    <t>Heranba Industries Ltd</t>
  </si>
  <si>
    <t>HERANBA</t>
  </si>
  <si>
    <t>Salzer Electronics Ltd</t>
  </si>
  <si>
    <t>SALZERELEC</t>
  </si>
  <si>
    <t>Suratwwala Business Group Ltd</t>
  </si>
  <si>
    <t>SBGLP</t>
  </si>
  <si>
    <t>Axiscades Technologies Ltd</t>
  </si>
  <si>
    <t>AXISCADES</t>
  </si>
  <si>
    <t>Kody Technolab Ltd</t>
  </si>
  <si>
    <t>KODYTECH</t>
  </si>
  <si>
    <t>Omaxe Ltd</t>
  </si>
  <si>
    <t>OMAXE</t>
  </si>
  <si>
    <t>Abans Holdings Ltd</t>
  </si>
  <si>
    <t>AHL</t>
  </si>
  <si>
    <t>Gocl Corporation Ltd</t>
  </si>
  <si>
    <t>GOCLCORP</t>
  </si>
  <si>
    <t>Excel Industries Ltd</t>
  </si>
  <si>
    <t>EXCELINDUS</t>
  </si>
  <si>
    <t>Syncom Formulations (India) Ltd</t>
  </si>
  <si>
    <t>SYNCOMF</t>
  </si>
  <si>
    <t>Unicommerce eSolutions Ltd</t>
  </si>
  <si>
    <t>UNIECOM</t>
  </si>
  <si>
    <t>Uniparts India Ltd</t>
  </si>
  <si>
    <t>UNIPARTS</t>
  </si>
  <si>
    <t>Ashika Credit Capital Ltd</t>
  </si>
  <si>
    <t>ASHIKA</t>
  </si>
  <si>
    <t>G M Breweries Ltd</t>
  </si>
  <si>
    <t>GMBREW</t>
  </si>
  <si>
    <t>Praveg Ltd</t>
  </si>
  <si>
    <t>PRAVEG</t>
  </si>
  <si>
    <t>Jagran Prakashan Ltd</t>
  </si>
  <si>
    <t>JAGRAN</t>
  </si>
  <si>
    <t>Mercury Ev-Tech Ltd</t>
  </si>
  <si>
    <t>MERCURYEV</t>
  </si>
  <si>
    <t>Fusion Finance Ltd</t>
  </si>
  <si>
    <t>FUSION</t>
  </si>
  <si>
    <t>Shriram Properties Ltd</t>
  </si>
  <si>
    <t>SHRIRAMPPS</t>
  </si>
  <si>
    <t>Wonder Electricals Ltd</t>
  </si>
  <si>
    <t>WEL</t>
  </si>
  <si>
    <t>Mangalore Chemicals and Fertilisers Ltd</t>
  </si>
  <si>
    <t>MANGCHEFER</t>
  </si>
  <si>
    <t>Kabra Extrusion Technik Ltd</t>
  </si>
  <si>
    <t>KABRAEXTRU</t>
  </si>
  <si>
    <t>Oriental Aromatics Ltd</t>
  </si>
  <si>
    <t>OAL</t>
  </si>
  <si>
    <t>Master Trust Ltd</t>
  </si>
  <si>
    <t>MASTERTR</t>
  </si>
  <si>
    <t>Trident Techlabs Ltd</t>
  </si>
  <si>
    <t>TECHLABS</t>
  </si>
  <si>
    <t>Eco Recycling Ltd</t>
  </si>
  <si>
    <t>ECORECO</t>
  </si>
  <si>
    <t>Antony Waste Handling Cell Ltd</t>
  </si>
  <si>
    <t>AWHCL</t>
  </si>
  <si>
    <t>Lotus Chocolate Company Ltd</t>
  </si>
  <si>
    <t>LOTUSCHO</t>
  </si>
  <si>
    <t>Jagsonpal Pharmaceuticals Ltd</t>
  </si>
  <si>
    <t>JAGSNPHARM</t>
  </si>
  <si>
    <t>Sangam (India) Ltd</t>
  </si>
  <si>
    <t>SANGAMIND</t>
  </si>
  <si>
    <t>Reliance Industrial Infrastructure Ltd</t>
  </si>
  <si>
    <t>RIIL</t>
  </si>
  <si>
    <t>Sirca Paints India Ltd</t>
  </si>
  <si>
    <t>SIRCA</t>
  </si>
  <si>
    <t>Kernex Microsystems (India) Ltd</t>
  </si>
  <si>
    <t>KERNEX</t>
  </si>
  <si>
    <t>Sahasra Electronic Solutions Ltd</t>
  </si>
  <si>
    <t>SAHASRA</t>
  </si>
  <si>
    <t>Hariom Pipe Industries Ltd</t>
  </si>
  <si>
    <t>HARIOMPIPE</t>
  </si>
  <si>
    <t>Godavari Biorefineries Ltd</t>
  </si>
  <si>
    <t>GODAVARIB</t>
  </si>
  <si>
    <t>Wheels India Ltd</t>
  </si>
  <si>
    <t>WHEELS</t>
  </si>
  <si>
    <t>JG Chemicals Ltd</t>
  </si>
  <si>
    <t>JGCHEM</t>
  </si>
  <si>
    <t>Alicon Castalloy Ltd</t>
  </si>
  <si>
    <t>ALICON</t>
  </si>
  <si>
    <t>Satin Creditcare Network Ltd</t>
  </si>
  <si>
    <t>SATIN</t>
  </si>
  <si>
    <t>GPT Infraprojects Ltd</t>
  </si>
  <si>
    <t>GPTINFRA</t>
  </si>
  <si>
    <t>IFGL Refractories Ltd</t>
  </si>
  <si>
    <t>IFGLEXPOR</t>
  </si>
  <si>
    <t>Veranda Learning Solutions Ltd</t>
  </si>
  <si>
    <t>VERANDA</t>
  </si>
  <si>
    <t>Balmer Lawrie Investments Ltd</t>
  </si>
  <si>
    <t>BLIL</t>
  </si>
  <si>
    <t>I G Petrochemicals Ltd</t>
  </si>
  <si>
    <t>IGPL</t>
  </si>
  <si>
    <t>NDR Auto Components Ltd</t>
  </si>
  <si>
    <t>NDRAUTO</t>
  </si>
  <si>
    <t>MSP Steel &amp; Power Ltd</t>
  </si>
  <si>
    <t>MSPL</t>
  </si>
  <si>
    <t>GNA Axles Ltd</t>
  </si>
  <si>
    <t>GNA</t>
  </si>
  <si>
    <t>Associated Alcohols &amp; Breweries Ltd</t>
  </si>
  <si>
    <t>ASALCBR</t>
  </si>
  <si>
    <t>Danish Power Ltd</t>
  </si>
  <si>
    <t>DANISH</t>
  </si>
  <si>
    <t>Monte Carlo Fashions Ltd</t>
  </si>
  <si>
    <t>MONTECARLO</t>
  </si>
  <si>
    <t>Dynacons Systems and Solutions Ltd</t>
  </si>
  <si>
    <t>DSSL</t>
  </si>
  <si>
    <t>Sigachi Industries Ltd</t>
  </si>
  <si>
    <t>SIGACHI</t>
  </si>
  <si>
    <t>Jyoti Resins and Adhesives Ltd</t>
  </si>
  <si>
    <t>JYOTIRES</t>
  </si>
  <si>
    <t>Sportking India Ltd</t>
  </si>
  <si>
    <t>SPORTKING</t>
  </si>
  <si>
    <t>GRP Ltd</t>
  </si>
  <si>
    <t>GRPLTD</t>
  </si>
  <si>
    <t>Renaissance Global Ltd</t>
  </si>
  <si>
    <t>RGL</t>
  </si>
  <si>
    <t>Filatex India Ltd</t>
  </si>
  <si>
    <t>FILATEX</t>
  </si>
  <si>
    <t>B L Kashyap and Sons Ltd</t>
  </si>
  <si>
    <t>BLKASHYAP</t>
  </si>
  <si>
    <t>Orient Technologies Ltd</t>
  </si>
  <si>
    <t>ORIENTTECH</t>
  </si>
  <si>
    <t>ASM Technologies Ltd</t>
  </si>
  <si>
    <t>ASMTEC</t>
  </si>
  <si>
    <t>AFCOM Holdings Ltd</t>
  </si>
  <si>
    <t>AFCOM</t>
  </si>
  <si>
    <t>Air Freight &amp; Logistics</t>
  </si>
  <si>
    <t>Chaman Lal Setia Exports Ltd</t>
  </si>
  <si>
    <t>CLSEL</t>
  </si>
  <si>
    <t>Peninsula Land Ltd</t>
  </si>
  <si>
    <t>PENINLAND</t>
  </si>
  <si>
    <t>BCL Industries Ltd</t>
  </si>
  <si>
    <t>BCLIND</t>
  </si>
  <si>
    <t>Roto Pumps Ltd</t>
  </si>
  <si>
    <t>ROTO</t>
  </si>
  <si>
    <t>Panorama Studios International Ltd</t>
  </si>
  <si>
    <t>PANORAMA</t>
  </si>
  <si>
    <t>Udaipur Cement Works Ltd</t>
  </si>
  <si>
    <t>UDAICEMENT</t>
  </si>
  <si>
    <t>Cropster Agro Ltd</t>
  </si>
  <si>
    <t>CROPSTER</t>
  </si>
  <si>
    <t>Food Distributors</t>
  </si>
  <si>
    <t>India Power Corporation Ltd</t>
  </si>
  <si>
    <t>DPSCLTD</t>
  </si>
  <si>
    <t>Brightcom Group Ltd</t>
  </si>
  <si>
    <t>BCG</t>
  </si>
  <si>
    <t>Tourism Finance Corporation of India Ltd</t>
  </si>
  <si>
    <t>TFCILTD</t>
  </si>
  <si>
    <t>Paushak Ltd</t>
  </si>
  <si>
    <t>PAUSHAKLTD</t>
  </si>
  <si>
    <t>GTPL Hathway Ltd</t>
  </si>
  <si>
    <t>GTPL</t>
  </si>
  <si>
    <t>Signpost India Ltd</t>
  </si>
  <si>
    <t>SIGNPOST</t>
  </si>
  <si>
    <t>VL E-Governance &amp; IT Solutions Ltd</t>
  </si>
  <si>
    <t>VLEGOV</t>
  </si>
  <si>
    <t>Agarwal Industrial Corporation Ltd</t>
  </si>
  <si>
    <t>AGARIND</t>
  </si>
  <si>
    <t>Steelcast Ltd</t>
  </si>
  <si>
    <t>STEELCAS</t>
  </si>
  <si>
    <t>Yatra Online Ltd</t>
  </si>
  <si>
    <t>YATRA</t>
  </si>
  <si>
    <t>Solex Energy Ltd</t>
  </si>
  <si>
    <t>SOLEX</t>
  </si>
  <si>
    <t>Texmaco Infrastructure &amp; Holdings Ltd</t>
  </si>
  <si>
    <t>TEXINFRA</t>
  </si>
  <si>
    <t>Sadhana Nitro Chem Ltd</t>
  </si>
  <si>
    <t>SADHNANIQ</t>
  </si>
  <si>
    <t>Borosil Scientific Ltd</t>
  </si>
  <si>
    <t>BOROSCI</t>
  </si>
  <si>
    <t>Swelect Energy Systems Ltd</t>
  </si>
  <si>
    <t>SWELECTES</t>
  </si>
  <si>
    <t>GKW Ltd</t>
  </si>
  <si>
    <t>GKWLIMITED</t>
  </si>
  <si>
    <t>Advait Energy Transitions Ltd</t>
  </si>
  <si>
    <t>ADVAIT</t>
  </si>
  <si>
    <t>Electrical Components &amp; Equipment</t>
  </si>
  <si>
    <t>Dcm Shriram Industries Ltd</t>
  </si>
  <si>
    <t>DCMSRIND</t>
  </si>
  <si>
    <t>Bigbloc Construction Ltd</t>
  </si>
  <si>
    <t>BIGBLOC</t>
  </si>
  <si>
    <t>Wealth First Portfolio Managers Ltd</t>
  </si>
  <si>
    <t>WEALTH</t>
  </si>
  <si>
    <t>Fedders Holding Ltd</t>
  </si>
  <si>
    <t>FEDDERSHOL</t>
  </si>
  <si>
    <t>Khazanchi Jewellers Ltd</t>
  </si>
  <si>
    <t>KHAZANCHI</t>
  </si>
  <si>
    <t>Apparel, Accessories &amp; Luxury Goods</t>
  </si>
  <si>
    <t>India Nippon Electricals Ltd</t>
  </si>
  <si>
    <t>INDNIPPON</t>
  </si>
  <si>
    <t>Atul Auto Ltd</t>
  </si>
  <si>
    <t>ATULAUTO</t>
  </si>
  <si>
    <t>Three Wheelers</t>
  </si>
  <si>
    <t>Shankara Building Products Ltd</t>
  </si>
  <si>
    <t>SHANKARA</t>
  </si>
  <si>
    <t>Alldigi Tech Ltd</t>
  </si>
  <si>
    <t>ALLDIGI</t>
  </si>
  <si>
    <t>SMC Global Securities Ltd</t>
  </si>
  <si>
    <t>SMCGLOBAL</t>
  </si>
  <si>
    <t>Oriental Rail Infrastructure Ltd</t>
  </si>
  <si>
    <t>ORIRAIL</t>
  </si>
  <si>
    <t>Vardhman Holdings Ltd</t>
  </si>
  <si>
    <t>VHL</t>
  </si>
  <si>
    <t>Tribhovandas Bhimji Zaveri Ltd</t>
  </si>
  <si>
    <t>TBZ</t>
  </si>
  <si>
    <t>Madras Fertilizers Ltd</t>
  </si>
  <si>
    <t>MADRASFERT</t>
  </si>
  <si>
    <t>5Paisa Capital Ltd</t>
  </si>
  <si>
    <t>5PAISA</t>
  </si>
  <si>
    <t>TechNVision Ventures Ltd</t>
  </si>
  <si>
    <t>TECHNVISN</t>
  </si>
  <si>
    <t>Remus Pharmaceuticals Ltd</t>
  </si>
  <si>
    <t>REMUS</t>
  </si>
  <si>
    <t>Ramco Systems Ltd</t>
  </si>
  <si>
    <t>RAMCOSYS</t>
  </si>
  <si>
    <t>Rhetan TMT Ltd</t>
  </si>
  <si>
    <t>RHETAN</t>
  </si>
  <si>
    <t>Steel</t>
  </si>
  <si>
    <t>Southern Petrochemical Industries Corporation Ltd</t>
  </si>
  <si>
    <t>SPIC</t>
  </si>
  <si>
    <t>Capital India Finance Ltd</t>
  </si>
  <si>
    <t>CIFL</t>
  </si>
  <si>
    <t>Hexa Tradex Ltd</t>
  </si>
  <si>
    <t>HEXATRADEX</t>
  </si>
  <si>
    <t>Bharat Wire Ropes Ltd</t>
  </si>
  <si>
    <t>BHARATWIRE</t>
  </si>
  <si>
    <t>Mishtann Foods Ltd</t>
  </si>
  <si>
    <t>MISHTANN</t>
  </si>
  <si>
    <t>Vintage Coffee and Beverages Ltd</t>
  </si>
  <si>
    <t>VINCOFE</t>
  </si>
  <si>
    <t>Irm Energy Ltd</t>
  </si>
  <si>
    <t>IRMENERGY</t>
  </si>
  <si>
    <t>Bajaj Steel Industries Ltd</t>
  </si>
  <si>
    <t>BAJAJST</t>
  </si>
  <si>
    <t>Zota Health Care Ltd</t>
  </si>
  <si>
    <t>ZOTA</t>
  </si>
  <si>
    <t>Bliss GVS Pharma Ltd</t>
  </si>
  <si>
    <t>BLISSGVS</t>
  </si>
  <si>
    <t>Essen Speciality Films Ltd</t>
  </si>
  <si>
    <t>ESFL</t>
  </si>
  <si>
    <t>Bombay Super Hybrid Seeds Ltd</t>
  </si>
  <si>
    <t>BSHSL</t>
  </si>
  <si>
    <t>Kotak Nifty 50 ETF</t>
  </si>
  <si>
    <t>NIFTY1</t>
  </si>
  <si>
    <t>Hi-Tech Gears Ltd</t>
  </si>
  <si>
    <t>HITECHGEAR</t>
  </si>
  <si>
    <t>Best Agrolife Ltd</t>
  </si>
  <si>
    <t>BESTAGRO</t>
  </si>
  <si>
    <t>Arihant Superstructures Ltd</t>
  </si>
  <si>
    <t>ARIHANTSUP</t>
  </si>
  <si>
    <t>Dhunseri Ventures Ltd</t>
  </si>
  <si>
    <t>DVL</t>
  </si>
  <si>
    <t>ULTRAMARINE &amp; PIGMENTS Ltd</t>
  </si>
  <si>
    <t>ULTRAMAR</t>
  </si>
  <si>
    <t>Suryoday Small Finance Bank Ltd</t>
  </si>
  <si>
    <t>SURYODAY</t>
  </si>
  <si>
    <t>India Motor Parts &amp; Accessories Ltd</t>
  </si>
  <si>
    <t>IMPAL</t>
  </si>
  <si>
    <t>Dhunseri Investments Ltd</t>
  </si>
  <si>
    <t>DHUNINV</t>
  </si>
  <si>
    <t>Kellton Tech Solutions Ltd</t>
  </si>
  <si>
    <t>KELLTONTEC</t>
  </si>
  <si>
    <t>Jaiprakash Associates Ltd</t>
  </si>
  <si>
    <t>JPASSOCIAT</t>
  </si>
  <si>
    <t>Simplex Infrastructures Ltd</t>
  </si>
  <si>
    <t>SIMPLEXINF</t>
  </si>
  <si>
    <t>Macpower CNC Machines Ltd</t>
  </si>
  <si>
    <t>MACPOWER</t>
  </si>
  <si>
    <t>Kross Ltd</t>
  </si>
  <si>
    <t>KROSS</t>
  </si>
  <si>
    <t>Allied Digital Services Ltd</t>
  </si>
  <si>
    <t>ADSL</t>
  </si>
  <si>
    <t>Forbes Precision Tools and Machine Parts Ltd</t>
  </si>
  <si>
    <t>TOTEM</t>
  </si>
  <si>
    <t>Century Enka Ltd</t>
  </si>
  <si>
    <t>CENTENKA</t>
  </si>
  <si>
    <t>Amines and Plasticizers Ltd</t>
  </si>
  <si>
    <t>AMNPLST</t>
  </si>
  <si>
    <t>Jaykay Enterprises Ltd</t>
  </si>
  <si>
    <t>JAYKAY</t>
  </si>
  <si>
    <t>Asian Energy Services Ltd</t>
  </si>
  <si>
    <t>ASIANENE</t>
  </si>
  <si>
    <t>GPT Healthcare Ltd</t>
  </si>
  <si>
    <t>GPTHEALTH</t>
  </si>
  <si>
    <t>Likhitha Infrastructure Ltd</t>
  </si>
  <si>
    <t>LIKHITHA</t>
  </si>
  <si>
    <t>Eimco Elecon (India) Ltd</t>
  </si>
  <si>
    <t>EIMCOELECO</t>
  </si>
  <si>
    <t>Rane (Madras) Ltd</t>
  </si>
  <si>
    <t>RML</t>
  </si>
  <si>
    <t>Yamuna Syndicate Ltd</t>
  </si>
  <si>
    <t>YSL</t>
  </si>
  <si>
    <t>Kokuyo Camlin Ltd</t>
  </si>
  <si>
    <t>KOKUYOCMLN</t>
  </si>
  <si>
    <t>SPML Infra Ltd</t>
  </si>
  <si>
    <t>SPMLINFRA</t>
  </si>
  <si>
    <t>Aym Syntex Ltd</t>
  </si>
  <si>
    <t>AYMSYNTEX</t>
  </si>
  <si>
    <t>Butterfly Gandhimathi Appliances Ltd</t>
  </si>
  <si>
    <t>BUTTERFLY</t>
  </si>
  <si>
    <t>Allcargo Gati Ltd</t>
  </si>
  <si>
    <t>ACLGATI</t>
  </si>
  <si>
    <t>3B Blackbio DX Ltd</t>
  </si>
  <si>
    <t>3BBLACKBIO</t>
  </si>
  <si>
    <t>Fertilizers &amp; Agricultural Chemicals</t>
  </si>
  <si>
    <t>Ester Industries Ltd</t>
  </si>
  <si>
    <t>ESTER</t>
  </si>
  <si>
    <t>Kamdhenu Ltd</t>
  </si>
  <si>
    <t>KAMDHENU</t>
  </si>
  <si>
    <t>Aurum Proptech Ltd</t>
  </si>
  <si>
    <t>AURUM</t>
  </si>
  <si>
    <t>Arman Financial Services Ltd</t>
  </si>
  <si>
    <t>ARMANFIN</t>
  </si>
  <si>
    <t>Yuken India Ltd</t>
  </si>
  <si>
    <t>YUKEN</t>
  </si>
  <si>
    <t>Matrimony.Com Ltd</t>
  </si>
  <si>
    <t>MATRIMONY</t>
  </si>
  <si>
    <t>Ratnaveer Precision Engineering Ltd</t>
  </si>
  <si>
    <t>RATNAVEER</t>
  </si>
  <si>
    <t>One Point One Solutions Ltd</t>
  </si>
  <si>
    <t>ONEPOINT</t>
  </si>
  <si>
    <t>Walchandnagar Industries Ltd</t>
  </si>
  <si>
    <t>WALCHANNAG</t>
  </si>
  <si>
    <t>Subex Ltd</t>
  </si>
  <si>
    <t>SUBEXLTD</t>
  </si>
  <si>
    <t>BMW Industries Ltd</t>
  </si>
  <si>
    <t>BMW</t>
  </si>
  <si>
    <t>Z F Steering Gear (India) Ltd</t>
  </si>
  <si>
    <t>ZFSTEERING</t>
  </si>
  <si>
    <t>Pudumjee Paper Products Ltd</t>
  </si>
  <si>
    <t>PDMJEPAPER</t>
  </si>
  <si>
    <t>Emkay Taps and Cutting Tools Ltd</t>
  </si>
  <si>
    <t>EMKAYTOOLS</t>
  </si>
  <si>
    <t>Andhra Sugars Ltd</t>
  </si>
  <si>
    <t>ANDHRSUGAR</t>
  </si>
  <si>
    <t>Sahana System Ltd</t>
  </si>
  <si>
    <t>SAHANA</t>
  </si>
  <si>
    <t>Gala Precision Engineering Ltd</t>
  </si>
  <si>
    <t>GALAPREC</t>
  </si>
  <si>
    <t>Pakka Limited</t>
  </si>
  <si>
    <t>PAKKA</t>
  </si>
  <si>
    <t>Automobile Corp Of Goa Ltd</t>
  </si>
  <si>
    <t>ACGL</t>
  </si>
  <si>
    <t>Creative Newtech Ltd</t>
  </si>
  <si>
    <t>CREATIVE</t>
  </si>
  <si>
    <t>CFF Fluid Control Ltd</t>
  </si>
  <si>
    <t>CFF</t>
  </si>
  <si>
    <t>Aerospace &amp; Defense</t>
  </si>
  <si>
    <t>Oswal Greentech Ltd</t>
  </si>
  <si>
    <t>OSWALGREEN</t>
  </si>
  <si>
    <t>VLS Finance Ltd</t>
  </si>
  <si>
    <t>VLSFINANCE</t>
  </si>
  <si>
    <t>Crest Ventures Ltd</t>
  </si>
  <si>
    <t>CREST</t>
  </si>
  <si>
    <t>Krishana Phoschem Ltd</t>
  </si>
  <si>
    <t>KRISHANA</t>
  </si>
  <si>
    <t>Om Infra Ltd</t>
  </si>
  <si>
    <t>OMINFRAL</t>
  </si>
  <si>
    <t>Everest Industries Ltd</t>
  </si>
  <si>
    <t>EVERESTIND</t>
  </si>
  <si>
    <t>Shiva Cement Ltd</t>
  </si>
  <si>
    <t>SHIVACEM</t>
  </si>
  <si>
    <t>Rishabh Instruments Ltd</t>
  </si>
  <si>
    <t>RISHABH</t>
  </si>
  <si>
    <t>Selan Exploration Technology Ltd</t>
  </si>
  <si>
    <t>SELAN</t>
  </si>
  <si>
    <t>Asian Star Co Ltd</t>
  </si>
  <si>
    <t>ASTAR</t>
  </si>
  <si>
    <t>Steel Exchange India Ltd</t>
  </si>
  <si>
    <t>STEELXIND</t>
  </si>
  <si>
    <t>Arrow Greentech Ltd</t>
  </si>
  <si>
    <t>ARROWGREEN</t>
  </si>
  <si>
    <t>Chemfab Alkalis Ltd</t>
  </si>
  <si>
    <t>CHEMFAB</t>
  </si>
  <si>
    <t>Shree Digvijay Cement Co Ltd</t>
  </si>
  <si>
    <t>SHREDIGCEM</t>
  </si>
  <si>
    <t>Centrum Capital Ltd</t>
  </si>
  <si>
    <t>CENTRUM</t>
  </si>
  <si>
    <t>Capital Small Finance Bank Ltd</t>
  </si>
  <si>
    <t>CAPITALSFB</t>
  </si>
  <si>
    <t>Vertoz Ltd</t>
  </si>
  <si>
    <t>VERTOZ</t>
  </si>
  <si>
    <t>AMIC Forging Ltd</t>
  </si>
  <si>
    <t>AMIC</t>
  </si>
  <si>
    <t>Lincoln Pharmaceuticals Ltd</t>
  </si>
  <si>
    <t>LINCOLN</t>
  </si>
  <si>
    <t>Punjab Chemicals and Crop Protection Ltd</t>
  </si>
  <si>
    <t>PUNJABCHEM</t>
  </si>
  <si>
    <t>KMC Speciality Hospitals (India) Ltd</t>
  </si>
  <si>
    <t>KMCSHIL</t>
  </si>
  <si>
    <t>Western Carriers (India) Ltd</t>
  </si>
  <si>
    <t>WCIL</t>
  </si>
  <si>
    <t>Kirloskar Electric Company Ltd</t>
  </si>
  <si>
    <t>KECL</t>
  </si>
  <si>
    <t>Heubach Colorants India Ltd</t>
  </si>
  <si>
    <t>HEUBACHIND</t>
  </si>
  <si>
    <t>Ice Make Refrigeration Ltd</t>
  </si>
  <si>
    <t>ICEMAKE</t>
  </si>
  <si>
    <t>Bajaj Healthcare Ltd</t>
  </si>
  <si>
    <t>BAJAJHCARE</t>
  </si>
  <si>
    <t>Spacenet Enterprises India Ltd</t>
  </si>
  <si>
    <t>SPCENET</t>
  </si>
  <si>
    <t>Vascon Engineers Ltd</t>
  </si>
  <si>
    <t>VASCONEQ</t>
  </si>
  <si>
    <t>Veefin Solutions Ltd</t>
  </si>
  <si>
    <t>VEEFIN</t>
  </si>
  <si>
    <t>Application Software</t>
  </si>
  <si>
    <t>TGV SRAAC Ltd</t>
  </si>
  <si>
    <t>TGVSL</t>
  </si>
  <si>
    <t>Aaswa Trading and Exports Ltd</t>
  </si>
  <si>
    <t>TCC</t>
  </si>
  <si>
    <t>Real Estate Services</t>
  </si>
  <si>
    <t>Mukka Proteins Ltd</t>
  </si>
  <si>
    <t>MUKKA</t>
  </si>
  <si>
    <t>GRM Overseas Ltd</t>
  </si>
  <si>
    <t>GRMOVER</t>
  </si>
  <si>
    <t>Sat Industries Ltd</t>
  </si>
  <si>
    <t>SATINDLTD</t>
  </si>
  <si>
    <t>Industrial and Prudential Investment Co Ltd</t>
  </si>
  <si>
    <t>INDPRUD</t>
  </si>
  <si>
    <t>Sandesh Ltd</t>
  </si>
  <si>
    <t>SANDESH</t>
  </si>
  <si>
    <t>Prakash Pipes Ltd</t>
  </si>
  <si>
    <t>PPL</t>
  </si>
  <si>
    <t>Avadh Sugar &amp; Energy Ltd</t>
  </si>
  <si>
    <t>AVADHSUGAR</t>
  </si>
  <si>
    <t>Xchanging Solutions Ltd</t>
  </si>
  <si>
    <t>XCHANGING</t>
  </si>
  <si>
    <t>Last Mile Enterprises Ltd</t>
  </si>
  <si>
    <t>LASTMILE</t>
  </si>
  <si>
    <t>Fratelli Vineyards Ltd</t>
  </si>
  <si>
    <t>FRATELLI</t>
  </si>
  <si>
    <t>Saint-Gobain Sekurit India Ltd</t>
  </si>
  <si>
    <t>SAINTGOBAIN</t>
  </si>
  <si>
    <t>Indo Amines Ltd</t>
  </si>
  <si>
    <t>INDOAMIN</t>
  </si>
  <si>
    <t>Snowman Logistics Ltd</t>
  </si>
  <si>
    <t>SNOWMAN</t>
  </si>
  <si>
    <t>Cellecor Gadgets Ltd</t>
  </si>
  <si>
    <t>CELLECOR</t>
  </si>
  <si>
    <t>AVT Natural Products Ltd</t>
  </si>
  <si>
    <t>AVTNPL</t>
  </si>
  <si>
    <t>Dhampur Sugar Mills Ltd</t>
  </si>
  <si>
    <t>DHAMPURSUG</t>
  </si>
  <si>
    <t>Rico Auto Industries Ltd</t>
  </si>
  <si>
    <t>RICOAUTO</t>
  </si>
  <si>
    <t>TV Today Network Limited</t>
  </si>
  <si>
    <t>TVTODAY</t>
  </si>
  <si>
    <t>Ksolves India Ltd</t>
  </si>
  <si>
    <t>KSOLVES</t>
  </si>
  <si>
    <t>Beekay Steel Industries Ltd</t>
  </si>
  <si>
    <t>BEEKAY</t>
  </si>
  <si>
    <t>Sree Rayalaseema Hi-Strength Hypo Ltd</t>
  </si>
  <si>
    <t>SRHHYPOLTD</t>
  </si>
  <si>
    <t>Cosmic CRF Ltd</t>
  </si>
  <si>
    <t>COSMICCRF</t>
  </si>
  <si>
    <t>Raj Rayon Industries Ltd</t>
  </si>
  <si>
    <t>RAJRILTD</t>
  </si>
  <si>
    <t>Vilas Transcore Ltd</t>
  </si>
  <si>
    <t>VILAS</t>
  </si>
  <si>
    <t>Control Print Ltd</t>
  </si>
  <si>
    <t>CONTROLPR</t>
  </si>
  <si>
    <t>Saurashtra Cement Ltd</t>
  </si>
  <si>
    <t>SAURASHCEM</t>
  </si>
  <si>
    <t>Spright Agro Ltd</t>
  </si>
  <si>
    <t>SPRIGHT</t>
  </si>
  <si>
    <t>GIC Housing Finance Ltd</t>
  </si>
  <si>
    <t>GICHSGFIN</t>
  </si>
  <si>
    <t>Mafatlal Industries Ltd</t>
  </si>
  <si>
    <t>MAFATIND</t>
  </si>
  <si>
    <t>Enkei Wheels (India) Ltd</t>
  </si>
  <si>
    <t>ENKEIWHEL</t>
  </si>
  <si>
    <t>Kothari Petrochemicals Ltd</t>
  </si>
  <si>
    <t>KOTHARIPET</t>
  </si>
  <si>
    <t>Wardwizard Innovations &amp; Mobility Ltd</t>
  </si>
  <si>
    <t>WARDINMOBI</t>
  </si>
  <si>
    <t>New Delhi Television Ltd</t>
  </si>
  <si>
    <t>NDTV</t>
  </si>
  <si>
    <t>Radhika Jeweltech Ltd</t>
  </si>
  <si>
    <t>RADHIKAJWE</t>
  </si>
  <si>
    <t>Dwarikesh Sugar Industries Ltd</t>
  </si>
  <si>
    <t>DWARKESH</t>
  </si>
  <si>
    <t>Macfos Ltd</t>
  </si>
  <si>
    <t>ROBU</t>
  </si>
  <si>
    <t>Diffusion Engineers Ltd</t>
  </si>
  <si>
    <t>DIFFNKG</t>
  </si>
  <si>
    <t>Bharat Parenterals Ltd</t>
  </si>
  <si>
    <t>BPLPHARMA</t>
  </si>
  <si>
    <t>Tamilnadu Newsprint &amp; Papers Ltd</t>
  </si>
  <si>
    <t>TNPL</t>
  </si>
  <si>
    <t>SAR Televenture Ltd</t>
  </si>
  <si>
    <t>SARTELE</t>
  </si>
  <si>
    <t>HLV Ltd</t>
  </si>
  <si>
    <t>HLVLTD</t>
  </si>
  <si>
    <t>Indo Thai Securities Ltd</t>
  </si>
  <si>
    <t>INDOTHAI</t>
  </si>
  <si>
    <t>Virtuoso Optoelectronics Ltd</t>
  </si>
  <si>
    <t>VOEPL</t>
  </si>
  <si>
    <t>Household Appliances</t>
  </si>
  <si>
    <t>Zee Media Corporation Ltd</t>
  </si>
  <si>
    <t>ZEEMEDIA</t>
  </si>
  <si>
    <t>Manoj Vaibhav Gems N Jewellers Ltd</t>
  </si>
  <si>
    <t>MVGJL</t>
  </si>
  <si>
    <t>Ritco Logistics Ltd</t>
  </si>
  <si>
    <t>RITCO</t>
  </si>
  <si>
    <t>Ngl Fine Chem Ltd</t>
  </si>
  <si>
    <t>NGLFINE</t>
  </si>
  <si>
    <t>Credo Brands Marketing Ltd</t>
  </si>
  <si>
    <t>MUFTI</t>
  </si>
  <si>
    <t>Men's Clothing</t>
  </si>
  <si>
    <t>Jagatjit Industries Ltd</t>
  </si>
  <si>
    <t>JAGAJITIND</t>
  </si>
  <si>
    <t>PNGS Gargi Fashion Jewellery Ltd</t>
  </si>
  <si>
    <t>GARGI</t>
  </si>
  <si>
    <t>Apparel Retail</t>
  </si>
  <si>
    <t>Electrotherm (India) Ltd</t>
  </si>
  <si>
    <t>ELECTHERM</t>
  </si>
  <si>
    <t>Popular Vehicles and Services Ltd</t>
  </si>
  <si>
    <t>PVSL</t>
  </si>
  <si>
    <t>Arihant Capital Markets Ltd</t>
  </si>
  <si>
    <t>ARIHANTCAP</t>
  </si>
  <si>
    <t>Uttam Sugar Mills Ltd</t>
  </si>
  <si>
    <t>UTTAMSUGAR</t>
  </si>
  <si>
    <t>Tuticorin Alkali Chemicals and Fertilizers Ltd</t>
  </si>
  <si>
    <t>TUTIALKA</t>
  </si>
  <si>
    <t>Hardwyn India Ltd</t>
  </si>
  <si>
    <t>HARDWYN</t>
  </si>
  <si>
    <t>Building Products - Glass</t>
  </si>
  <si>
    <t>Gulshan Polyols Ltd</t>
  </si>
  <si>
    <t>GULPOLY</t>
  </si>
  <si>
    <t>Munjal Auto Industries Ltd</t>
  </si>
  <si>
    <t>MUNJALAU</t>
  </si>
  <si>
    <t>IST Ltd</t>
  </si>
  <si>
    <t>ISTLTD</t>
  </si>
  <si>
    <t>R K Swamy Ltd</t>
  </si>
  <si>
    <t>RKSWAMY</t>
  </si>
  <si>
    <t>Jay Bharat Maruti Ltd</t>
  </si>
  <si>
    <t>JAYBARMARU</t>
  </si>
  <si>
    <t>Aimtron Electronics Ltd</t>
  </si>
  <si>
    <t>AIMTRON</t>
  </si>
  <si>
    <t>Indo Rama Synthetics (India) Ltd</t>
  </si>
  <si>
    <t>INDORAMA</t>
  </si>
  <si>
    <t>Concord Control Systems Ltd</t>
  </si>
  <si>
    <t>CNCRD</t>
  </si>
  <si>
    <t>Manali Petrochemicals Ltd</t>
  </si>
  <si>
    <t>MANALIPETC</t>
  </si>
  <si>
    <t>Automotive Stampings and Assemblies Ltd</t>
  </si>
  <si>
    <t>ASAL</t>
  </si>
  <si>
    <t>Sika Interplant Systems Ltd</t>
  </si>
  <si>
    <t>SIKA</t>
  </si>
  <si>
    <t>Investment Trust of India Ltd</t>
  </si>
  <si>
    <t>THEINVEST</t>
  </si>
  <si>
    <t>Uniphos Enterprises Ltd</t>
  </si>
  <si>
    <t>UNIENTER</t>
  </si>
  <si>
    <t>Krystal Integrated Services Ltd</t>
  </si>
  <si>
    <t>KRYSTAL</t>
  </si>
  <si>
    <t>Hazoor Multi Projects Ltd</t>
  </si>
  <si>
    <t>HAZOOR</t>
  </si>
  <si>
    <t>GFL Ltd</t>
  </si>
  <si>
    <t>GFLLIMITED</t>
  </si>
  <si>
    <t>Kopran Ltd</t>
  </si>
  <si>
    <t>KOPRAN</t>
  </si>
  <si>
    <t>Finkurve Financial Services Ltd</t>
  </si>
  <si>
    <t>FINKURVE</t>
  </si>
  <si>
    <t>All e Technologies Ltd</t>
  </si>
  <si>
    <t>ALLETEC</t>
  </si>
  <si>
    <t>NINtec Systems Ltd</t>
  </si>
  <si>
    <t>NINSYS</t>
  </si>
  <si>
    <t>Taneja Aerospace and Aviation Ltd</t>
  </si>
  <si>
    <t>TANAA</t>
  </si>
  <si>
    <t>Infobeans Technologies Ltd</t>
  </si>
  <si>
    <t>INFOBEAN</t>
  </si>
  <si>
    <t>City Pulse Multiventures Ltd</t>
  </si>
  <si>
    <t>CPML</t>
  </si>
  <si>
    <t>Movies &amp; Entertainment</t>
  </si>
  <si>
    <t>Max India Ltd</t>
  </si>
  <si>
    <t>MAXIND</t>
  </si>
  <si>
    <t>Benares Hotels Ltd</t>
  </si>
  <si>
    <t>BENARAS</t>
  </si>
  <si>
    <t>Elin Electronics Ltd</t>
  </si>
  <si>
    <t>ELIN</t>
  </si>
  <si>
    <t>Australian Premium Solar (India) Ltd</t>
  </si>
  <si>
    <t>APS</t>
  </si>
  <si>
    <t>Photovoltaic Solar Systems &amp; Equipment</t>
  </si>
  <si>
    <t>Kotyark Industries Ltd</t>
  </si>
  <si>
    <t>KOTYARK</t>
  </si>
  <si>
    <t>K&amp;R Rail Engineering Ltd</t>
  </si>
  <si>
    <t>KRRAIL</t>
  </si>
  <si>
    <t>Mindteck (India) Ltd</t>
  </si>
  <si>
    <t>MINDTECK</t>
  </si>
  <si>
    <t>Fairchem Organics Ltd</t>
  </si>
  <si>
    <t>FAIRCHEMOR</t>
  </si>
  <si>
    <t>Kuantum Papers Ltd</t>
  </si>
  <si>
    <t>KUANTUM</t>
  </si>
  <si>
    <t>Sunshine Capital Ltd</t>
  </si>
  <si>
    <t>SCL</t>
  </si>
  <si>
    <t>Anuh Pharma Ltd</t>
  </si>
  <si>
    <t>ANUHPHR</t>
  </si>
  <si>
    <t>Frontier Springs Ltd</t>
  </si>
  <si>
    <t>FRONTSP</t>
  </si>
  <si>
    <t>Fermenta Biotech Ltd</t>
  </si>
  <si>
    <t>FERMENTA</t>
  </si>
  <si>
    <t>Algoquant Fintech Ltd</t>
  </si>
  <si>
    <t>AQFINTECH</t>
  </si>
  <si>
    <t>Magadh Sugar &amp; Energy Ltd</t>
  </si>
  <si>
    <t>MAGADSUGAR</t>
  </si>
  <si>
    <t>NACL Industries Ltd</t>
  </si>
  <si>
    <t>NACLIND</t>
  </si>
  <si>
    <t>Jindal Poly Investment and Finance Company Ltd</t>
  </si>
  <si>
    <t>JPOLYINVST</t>
  </si>
  <si>
    <t>Asian Granito India Ltd</t>
  </si>
  <si>
    <t>ASIANTILES</t>
  </si>
  <si>
    <t>Faze Three Ltd</t>
  </si>
  <si>
    <t>FAZE3Q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</si>
  <si>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</si>
  <si>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</si>
  <si>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</si>
  <si>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</si>
  <si>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</si>
  <si>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</si>
  <si>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</si>
  <si>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</si>
  <si>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</si>
  <si>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</si>
  <si>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</si>
  <si>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</si>
  <si>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</si>
  <si>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</si>
  <si>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</si>
  <si>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</si>
  <si>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</si>
  <si>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-</t>
  </si>
  <si>
    <t>Chemicals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</si>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</sst>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C98F89-60EE-44EF-8F12-F9065F693F38}" name="Table3" displayName="Table3" ref="A1:Z126" totalsRowShown="0">
  <autoFilter ref="A1:Z126" xr:uid="{D5C98F89-60EE-44EF-8F12-F9065F693F38}"/>
  <sortState xmlns:xlrd2="http://schemas.microsoft.com/office/spreadsheetml/2017/richdata2" ref="A2:Z126">
    <sortCondition ref="Z1:Z126"/>
  </sortState>
  <tableColumns count="26">
    <tableColumn id="1" xr3:uid="{5161C067-C3ED-4E49-9183-F00F5803365F}" name="Sub-Sector"/>
    <tableColumn id="2" xr3:uid="{3E09173F-3735-41E7-BF83-F9321043655C}" name="Count" dataDxfId="48">
      <calculatedColumnFormula>COUNTIFS(Table2[Sub-Sector],Table3[[#This Row],[Sub-Sector]])</calculatedColumnFormula>
    </tableColumn>
    <tableColumn id="3" xr3:uid="{7641F637-9377-48DE-B992-C47EFA0C6635}" name="Uptrend" dataDxfId="47">
      <calculatedColumnFormula>COUNTIFS(Table2[Sub-Sector],Table3[[#This Row],[Sub-Sector]],Table2[Uptrend],"Uptrend")/Table3[[#This Row],[Count]]</calculatedColumnFormula>
    </tableColumn>
    <tableColumn id="4" xr3:uid="{03780C97-2172-42F6-A900-CA25CFCA8FC9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1305884F-2FCB-478E-9CA6-7A9EADAA26E9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9C89C402-4B1B-49EB-9ED0-ED1E10FCAAC0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A834879D-79D3-47AD-A363-C84AF6D1BDDE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B2922544-0DB5-41F9-86F3-C0C3B559E4DC}" name="RSI" dataDxfId="42">
      <calculatedColumnFormula>COUNTIFS(Table2[Sub-Sector],Table3[[#This Row],[Sub-Sector]],Table2[RSI Exponential â€“ 14D],"&gt;=50")/Table3[[#This Row],[Count]]</calculatedColumnFormula>
    </tableColumn>
    <tableColumn id="9" xr3:uid="{91451433-9610-4FE8-B983-0182921C2A95}" name="Relative Volume" dataDxfId="41">
      <calculatedColumnFormula>COUNTIFS(Table2[Sub-Sector],Table3[[#This Row],[Sub-Sector]],Table2[Relative Volume],"&gt;=1")/Table3[[#This Row],[Count]]</calculatedColumnFormula>
    </tableColumn>
    <tableColumn id="10" xr3:uid="{A03B7F19-EBB8-450B-8D85-35E1ADF794A8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503B13B4-D0F6-440E-A06A-118CFCC5DF1D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99AE7083-CC81-4677-8FB1-A141093713B0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C1A46C9E-EEB4-4E70-9748-0AA1FBBF33E5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4A47DF13-0849-49B0-8144-FF2964F4D033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6E6BA81C-C497-46BF-AB5C-5D8FE2DF18EC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D7457F1D-D5A2-4FD9-97F6-819AF2C3278F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81AD316-5DF4-44BF-8AEA-CB975AD8866E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261999FC-9445-49DD-A5C5-3B961643FA0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2A536DA-B5EC-4966-9E87-2144D622A918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04BE7E49-8022-42CF-A233-DAD1504E7DCB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A0FAF49-4744-42C1-ADE7-688D81EC88FF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6FCB9D1D-E033-4527-A6C2-473FEB0E8895}" name="Sharpe Ratio" dataDxfId="28">
      <calculatedColumnFormula>COUNTIFS(Table2[Sub-Sector],Table3[[#This Row],[Sub-Sector]],Table2[Sharpe Ratio],"&gt;=0.10")/Table3[[#This Row],[Count]]</calculatedColumnFormula>
    </tableColumn>
    <tableColumn id="23" xr3:uid="{9C3DD843-2F2C-4FEB-8348-B1ED1B6A0DF2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70CD5A8-0DAC-4864-A8FA-0C508288892D}" name="Rank" dataDxfId="26">
      <calculatedColumnFormula>_xlfn.RANK.AVG(Table3[[#This Row],[Score]],Table3[Score],1)</calculatedColumnFormula>
    </tableColumn>
    <tableColumn id="25" xr3:uid="{9EB0DBAD-1405-42D4-BBE5-459C99309F38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EB9BB2F4-7449-4BE3-B06D-8635EBD13D37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1BDCD5-1A7B-439F-A91D-B3F410C7776C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F4F87697-45A5-4649-A851-5F400128660D}" name="Name"/>
    <tableColumn id="2" xr3:uid="{CA7C25E8-01D4-45FE-A9EB-98036A628756}" name="Ticker"/>
    <tableColumn id="3" xr3:uid="{B6D8328C-5B99-4876-A4CF-256C9394F196}" name="Industry"/>
    <tableColumn id="4" xr3:uid="{A78E8DD5-7AE9-45AA-962C-44FFC3E83BD3}" name="Sub-Sector"/>
    <tableColumn id="5" xr3:uid="{70AA5643-2ABA-4177-94A0-6F58B71EEEBA}" name="Market Cap"/>
    <tableColumn id="6" xr3:uid="{3E253F82-E661-426C-8568-2C1EE8BCC5D3}" name="Close Price"/>
    <tableColumn id="7" xr3:uid="{F957AE35-61F7-4FA6-832D-F9D8BB9F74B3}" name="1Y Return vs Nifty"/>
    <tableColumn id="18" xr3:uid="{E3C1117C-7BBD-415E-A6E0-7730B0DC1B8D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F5BAFD5E-18C1-4DF7-8C32-33FE7CE3595B}" name="1M Return vs Nifty"/>
    <tableColumn id="19" xr3:uid="{424CE3EC-81BD-4209-88F5-F4737AC575CB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5D3E9793-2A88-44EB-992B-D11E2461B0D3}" name="6M Return vs Nifty"/>
    <tableColumn id="20" xr3:uid="{2EDEADEB-FB69-4D77-8FFC-5AA59F33409E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C76C7191-8E1E-4535-8BB2-882906C0346B}" name="1W Return vs Nifty"/>
    <tableColumn id="22" xr3:uid="{C4A83FDE-59F9-47FB-AC57-DC3A473E89BE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7969CF5C-5DEC-4905-8C36-881FA667D30E}" name="20D EMA" dataDxfId="19"/>
    <tableColumn id="11" xr3:uid="{2B75F09C-F541-4151-A21E-46D08819AC64}" name="50D EMA"/>
    <tableColumn id="12" xr3:uid="{84DB5F79-793D-4668-A582-ED9C8E9C4135}" name="200D EMA"/>
    <tableColumn id="13" xr3:uid="{51FD1D99-1341-4323-B1F8-20D09EB404F2}" name="RSI Exponential â€“ 14D"/>
    <tableColumn id="25" xr3:uid="{792BF522-070D-4FBE-9F11-07E0C6E5BAC2}" name="% Price above 20 EMA" dataDxfId="18">
      <calculatedColumnFormula>(Table2[[#This Row],[Close Price]]-Table2[[#This Row],[20D EMA]])/Table2[[#This Row],[20D EMA]]</calculatedColumnFormula>
    </tableColumn>
    <tableColumn id="24" xr3:uid="{0AE5F11B-75BB-4BD7-BDE1-FEF7971CBA3D}" name="% Price above 50 EMA" dataDxfId="17">
      <calculatedColumnFormula>(Table2[[#This Row],[Close Price]]-Table2[[#This Row],[50D EMA]])/Table2[[#This Row],[50D EMA]]</calculatedColumnFormula>
    </tableColumn>
    <tableColumn id="23" xr3:uid="{3E7B792F-6F01-43DC-A199-E20841D9968C}" name="% Price above 200 EMA" dataDxfId="16">
      <calculatedColumnFormula>(Table2[[#This Row],[Close Price]]-Table2[[#This Row],[200D EMA]])/Table2[[#This Row],[200D EMA]]</calculatedColumnFormula>
    </tableColumn>
    <tableColumn id="14" xr3:uid="{30C37819-1EBA-46E8-8391-31A529D2C5B6}" name="Relative Volume"/>
    <tableColumn id="37" xr3:uid="{8EE0CF53-566F-406F-B0B9-773AC0477C17}" name="Day Low" dataDxfId="15"/>
    <tableColumn id="36" xr3:uid="{3837E10C-033A-41CD-915F-5EE9A0C228A6}" name="Day High"/>
    <tableColumn id="35" xr3:uid="{FA4C3722-676B-4556-8CDB-FE0751A7202E}" name="Current Week Low"/>
    <tableColumn id="34" xr3:uid="{56E0D84A-2D71-4FA7-B6A1-FA5C296086AA}" name="Current Week High"/>
    <tableColumn id="33" xr3:uid="{01FF49DF-043D-40C1-ABCA-AC215C6FED52}" name="Current Month Low"/>
    <tableColumn id="32" xr3:uid="{6ABD7172-72F7-41C0-8B82-0CE6EAB1CDB5}" name="Current Month High"/>
    <tableColumn id="31" xr3:uid="{D58DDB95-EAF0-48F0-922B-8A43F355DAE3}" name="% Away From Day Low" dataDxfId="0">
      <calculatedColumnFormula>(Table2[[#This Row],[Close Price]]/Table2[[#This Row],[Day Low]])-1</calculatedColumnFormula>
    </tableColumn>
    <tableColumn id="15" xr3:uid="{ADBECCE0-6D07-49E6-B5ED-0CD79A9A1B9F}" name="% Away From Day High" dataDxfId="14">
      <calculatedColumnFormula>(Table2[[#This Row],[Day High]]/Table2[[#This Row],[Close Price]])-1</calculatedColumnFormula>
    </tableColumn>
    <tableColumn id="16" xr3:uid="{9870673E-BE84-45A7-B551-47FA5984F621}" name="% Away From Current Week Low" dataDxfId="13">
      <calculatedColumnFormula>(Table2[[#This Row],[Close Price]]/Table2[[#This Row],[Current Week Low]])-1</calculatedColumnFormula>
    </tableColumn>
    <tableColumn id="30" xr3:uid="{2C47DC90-8772-4212-A70C-A336E5EFEB04}" name="% Away From Current Week High" dataDxfId="12">
      <calculatedColumnFormula>(Table2[[#This Row],[Current Week High]]/Table2[[#This Row],[Close Price]])-1</calculatedColumnFormula>
    </tableColumn>
    <tableColumn id="29" xr3:uid="{C675F6DA-3FF7-4AAD-BD20-9F29267A76C7}" name="% Away From Current Month Low" dataDxfId="11">
      <calculatedColumnFormula>(Table2[[#This Row],[Close Price]]/Table2[[#This Row],[Current Month Low]])-1</calculatedColumnFormula>
    </tableColumn>
    <tableColumn id="28" xr3:uid="{935E8FA2-CB06-4109-8B09-70718E435F90}" name="% Away From Current Month High" dataDxfId="10">
      <calculatedColumnFormula>(Table2[[#This Row],[Current Month High]]/Table2[[#This Row],[Close Price]])-1</calculatedColumnFormula>
    </tableColumn>
    <tableColumn id="27" xr3:uid="{6D423F67-C965-44F8-B893-F1FBF072CF70}" name="% Away From 52W High"/>
    <tableColumn id="26" xr3:uid="{9AD8138B-8F5C-4F18-B759-C522EDD44F0C}" name="% Away From 52W Low"/>
    <tableColumn id="43" xr3:uid="{D75C8284-3DF4-45E3-8835-C45EAE07B49B}" name="Uptrend" dataDxfId="9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1C69463-ACB6-40E2-BA13-F93360F4FC2C}" name="Relative Strength Sector Index" dataDxfId="8"/>
    <tableColumn id="41" xr3:uid="{7227F998-24A0-4F47-B6F6-B498712857AE}" name="Relative Strength Sector Index - Zone"/>
    <tableColumn id="40" xr3:uid="{64285DCB-10BC-4D3D-88A2-436FD1AB99B2}" name="Rate of Change"/>
    <tableColumn id="39" xr3:uid="{1696BC45-988F-4D5B-A372-606921438E9B}" name="Rate of Change - Zone"/>
    <tableColumn id="17" xr3:uid="{2A73056D-B92D-4FC9-8CF5-DA9D2106642F}" name="Sharpe Ratio"/>
    <tableColumn id="44" xr3:uid="{9CAC12BE-77B9-4882-982F-1EA963091D2F}" name="Sharpe Ratio Z-Score" dataDxfId="7">
      <calculatedColumnFormula>(Table2[[#This Row],[Sharpe Ratio]]-AVERAGE(Table2[Sharpe Ratio]))/_xlfn.STDEV.P(Table2[Sharpe Ratio])</calculatedColumnFormula>
    </tableColumn>
    <tableColumn id="45" xr3:uid="{7D579C14-C5E4-463B-8C32-725431F3DF5C}" name="Score" dataDxfId="6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E02C60DF-9280-4FCB-9B57-3132F23AA784}" name="Rank 1Y" dataDxfId="5">
      <calculatedColumnFormula>_xlfn.RANK.AVG(Table2[[#This Row],[1Y Return vs Nifty Z-Score]],Table2[1Y Return vs Nifty Z-Score])</calculatedColumnFormula>
    </tableColumn>
    <tableColumn id="47" xr3:uid="{DB35BE08-8A1E-409A-86EC-10341D3695A0}" name="Rank 6M" dataDxfId="4">
      <calculatedColumnFormula>_xlfn.RANK.AVG(Table2[[#This Row],[6M Return vs Nifty Z-Score]],Table2[6M Return vs Nifty Z-Score])</calculatedColumnFormula>
    </tableColumn>
    <tableColumn id="48" xr3:uid="{AB5B27ED-3E3E-4902-BCE8-07ECC39BE308}" name="Rank Sharpe" dataDxfId="3">
      <calculatedColumnFormula>_xlfn.RANK.AVG(Table2[[#This Row],[Sharpe Ratio Z-Score]],Table2[Sharpe Ratio Z-Score])</calculatedColumnFormula>
    </tableColumn>
    <tableColumn id="49" xr3:uid="{5B2EA916-469C-4C81-A13A-D3A011931806}" name="Avg" dataDxfId="2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6C250-09E4-41B1-BECC-1A14453A9BC6}" name="Table1" displayName="Table1" ref="A1:Q1479" totalsRowShown="0">
  <autoFilter ref="A1:Q1479" xr:uid="{34D6C250-09E4-41B1-BECC-1A14453A9BC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C9213B7-6728-4B31-AC09-39DAEC58657B}" name="Name"/>
    <tableColumn id="2" xr3:uid="{7FB5A05F-8247-429F-BBA2-8D2F354E5D1A}" name="Ticker"/>
    <tableColumn id="17" xr3:uid="{641B4B68-91E9-4658-B054-B7B777D4FF02}" name="Industry" dataDxfId="1"/>
    <tableColumn id="3" xr3:uid="{65E4B90E-F354-4D39-B1BB-6B46EDA5374D}" name="Sub-Sector"/>
    <tableColumn id="4" xr3:uid="{F8D2B02F-3172-4602-8B5A-5A231F156BF1}" name="Market Cap"/>
    <tableColumn id="5" xr3:uid="{D1FCB380-939B-49D6-B39A-FF16A49F52B0}" name="Close Price"/>
    <tableColumn id="6" xr3:uid="{8DFA2454-1EF7-471C-8424-3F2AEBCE5DF8}" name="1Y Return vs Nifty"/>
    <tableColumn id="7" xr3:uid="{85D2B73E-3B69-491D-B52D-334181E3D65A}" name="1M Return vs Nifty"/>
    <tableColumn id="8" xr3:uid="{D1BBFBDA-5A8A-4520-8014-06E1F1A6B94C}" name="6M Return vs Nifty"/>
    <tableColumn id="9" xr3:uid="{20B8BEA6-997D-4002-A97C-7F28DF83DC5A}" name="1W Return vs Nifty"/>
    <tableColumn id="10" xr3:uid="{E00633B8-494E-4BE1-8858-99C3CD599FB2}" name="50D EMA"/>
    <tableColumn id="11" xr3:uid="{E3FA5B34-44E9-4755-BB93-B4FB42D30E54}" name="200D EMA"/>
    <tableColumn id="12" xr3:uid="{66C88992-1BB1-404F-89AE-5F77A9768068}" name="RSI Exponential â€“ 14D"/>
    <tableColumn id="13" xr3:uid="{F5BFA71B-C080-45E4-8A92-F3A357A62B18}" name="Relative Volume"/>
    <tableColumn id="14" xr3:uid="{CC92D24B-BF2F-4FA3-9B88-81C35CE46655}" name="% Away From 52W High"/>
    <tableColumn id="15" xr3:uid="{5622CC98-739E-4A2B-8E46-1C8A48090B20}" name="% Away From 52W Low"/>
    <tableColumn id="16" xr3:uid="{126A351E-13D7-4EE5-BC44-582FA495F13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1BCC-A510-4079-BFF5-CDAE143C38BA}">
  <dimension ref="A1:Z126"/>
  <sheetViews>
    <sheetView topLeftCell="N1" workbookViewId="0">
      <selection activeCell="Y2" sqref="Y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3190</v>
      </c>
      <c r="C1" s="1" t="s">
        <v>3176</v>
      </c>
      <c r="D1" s="1" t="s">
        <v>3191</v>
      </c>
      <c r="E1" s="1" t="s">
        <v>3192</v>
      </c>
      <c r="F1" s="1" t="s">
        <v>7</v>
      </c>
      <c r="G1" s="1" t="s">
        <v>5</v>
      </c>
      <c r="H1" s="1" t="s">
        <v>3193</v>
      </c>
      <c r="I1" s="1" t="s">
        <v>12</v>
      </c>
      <c r="J1" s="1" t="s">
        <v>3170</v>
      </c>
      <c r="K1" s="1" t="s">
        <v>3171</v>
      </c>
      <c r="L1" s="1" t="s">
        <v>3172</v>
      </c>
      <c r="M1" s="1" t="s">
        <v>3173</v>
      </c>
      <c r="N1" s="1" t="s">
        <v>3174</v>
      </c>
      <c r="O1" s="1" t="s">
        <v>3175</v>
      </c>
      <c r="P1" s="1" t="s">
        <v>13</v>
      </c>
      <c r="Q1" s="1" t="s">
        <v>14</v>
      </c>
      <c r="R1" s="1" t="s">
        <v>3194</v>
      </c>
      <c r="S1" s="1" t="s">
        <v>3162</v>
      </c>
      <c r="T1" s="1" t="s">
        <v>3163</v>
      </c>
      <c r="U1" s="1" t="s">
        <v>3180</v>
      </c>
      <c r="V1" s="1" t="s">
        <v>15</v>
      </c>
      <c r="W1" t="s">
        <v>3185</v>
      </c>
      <c r="X1" t="s">
        <v>3195</v>
      </c>
      <c r="Y1" t="s">
        <v>3196</v>
      </c>
      <c r="Z1" t="s">
        <v>3197</v>
      </c>
    </row>
    <row r="2" spans="1:26" x14ac:dyDescent="0.3">
      <c r="A2" t="s">
        <v>854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2">
        <f>_xlfn.RANK.AVG(Table3[[#This Row],[Score 2 ]],Table3[[Score 2 ]],1)</f>
        <v>1.5</v>
      </c>
    </row>
    <row r="3" spans="1:26" x14ac:dyDescent="0.3">
      <c r="A3" t="s">
        <v>639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3">
        <f>_xlfn.RANK.AVG(Table3[[#This Row],[Score 2 ]],Table3[[Score 2 ]],1)</f>
        <v>1.5</v>
      </c>
    </row>
    <row r="4" spans="1:26" x14ac:dyDescent="0.3">
      <c r="A4" t="s">
        <v>176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0.5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0.5</v>
      </c>
      <c r="F4" s="1">
        <f>COUNTIFS(Table2[Sub-Sector],Table3[[#This Row],[Sub-Sector]],Table2[6M Return vs Nifty],"&gt;=10")/Table3[[#This Row],[Count]]</f>
        <v>0.5</v>
      </c>
      <c r="G4" s="1">
        <f>COUNTIFS(Table2[Sub-Sector],Table3[[#This Row],[Sub-Sector]],Table2[1Y Return vs Nifty],"&gt;=10")/Table3[[#This Row],[Count]]</f>
        <v>0.5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0.5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0.5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0.5</v>
      </c>
      <c r="S4" s="1">
        <f>COUNTIFS(Table2[Sub-Sector],Table3[[#This Row],[Sub-Sector]],Table2[% Price above 50 EMA],"&gt;=0")/Table3[[#This Row],[Count]]</f>
        <v>0.5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</v>
      </c>
      <c r="X4">
        <f>_xlfn.RANK.AVG(Table3[[#This Row],[Score]],Table3[Score],1)</f>
        <v>10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4">
        <f>_xlfn.RANK.AVG(Table3[[#This Row],[Score 2 ]],Table3[[Score 2 ]],1)</f>
        <v>3</v>
      </c>
    </row>
    <row r="5" spans="1:26" x14ac:dyDescent="0.3">
      <c r="A5" t="s">
        <v>306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0.33333333333333331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0.33333333333333331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0.33333333333333331</v>
      </c>
      <c r="S5" s="1">
        <f>COUNTIFS(Table2[Sub-Sector],Table3[[#This Row],[Sub-Sector]],Table2[% Price above 50 EMA],"&gt;=0")/Table3[[#This Row],[Count]]</f>
        <v>0.33333333333333331</v>
      </c>
      <c r="T5" s="1">
        <f>COUNTIFS(Table2[Sub-Sector],Table3[[#This Row],[Sub-Sector]],Table2[% Price above 200 EMA],"&gt;=0")/Table3[[#This Row],[Count]]</f>
        <v>0.66666666666666663</v>
      </c>
      <c r="U5" s="1">
        <f>COUNTIFS(Table2[Sub-Sector],Table3[[#This Row],[Sub-Sector]],Table2[Rate of Change - Zone],"Positive")/Table3[[#This Row],[Count]]</f>
        <v>0.33333333333333331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5">
        <f>_xlfn.RANK.AVG(Table3[[#This Row],[Score]],Table3[Score],1)</f>
        <v>14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</v>
      </c>
      <c r="Z5">
        <f>_xlfn.RANK.AVG(Table3[[#This Row],[Score 2 ]],Table3[[Score 2 ]],1)</f>
        <v>4</v>
      </c>
    </row>
    <row r="6" spans="1:26" x14ac:dyDescent="0.3">
      <c r="A6" t="s">
        <v>973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0.5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0.5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0.5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6">
        <f>_xlfn.RANK.AVG(Table3[[#This Row],[Score]],Table3[Score],1)</f>
        <v>28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6">
        <f>_xlfn.RANK.AVG(Table3[[#This Row],[Score 2 ]],Table3[[Score 2 ]],1)</f>
        <v>5</v>
      </c>
    </row>
    <row r="7" spans="1:26" x14ac:dyDescent="0.3">
      <c r="A7" t="s">
        <v>227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0.6</v>
      </c>
      <c r="D7" s="1">
        <f>COUNTIFS(Table2[Sub-Sector],Table3[[#This Row],[Sub-Sector]],Table2[1W Return vs Nifty],"&gt;=5")/Table3[[#This Row],[Count]]</f>
        <v>0.2</v>
      </c>
      <c r="E7" s="1">
        <f>COUNTIFS(Table2[Sub-Sector],Table3[[#This Row],[Sub-Sector]],Table2[1M Return vs Nifty],"&gt;=5")/Table3[[#This Row],[Count]]</f>
        <v>0.2</v>
      </c>
      <c r="F7" s="1">
        <f>COUNTIFS(Table2[Sub-Sector],Table3[[#This Row],[Sub-Sector]],Table2[6M Return vs Nifty],"&gt;=10")/Table3[[#This Row],[Count]]</f>
        <v>0.6</v>
      </c>
      <c r="G7" s="1">
        <f>COUNTIFS(Table2[Sub-Sector],Table3[[#This Row],[Sub-Sector]],Table2[1Y Return vs Nifty],"&gt;=10")/Table3[[#This Row],[Count]]</f>
        <v>0.6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0.2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0.4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0.6</v>
      </c>
      <c r="Q7" s="1">
        <f>COUNTIFS(Table2[Sub-Sector],Table3[[#This Row],[Sub-Sector]],Table2[% Away From 52W Low],"&gt;=10")/Table3[[#This Row],[Count]]</f>
        <v>0.8</v>
      </c>
      <c r="R7" s="1">
        <f>COUNTIFS(Table2[Sub-Sector],Table3[[#This Row],[Sub-Sector]],Table2[% Price above 20 EMA],"&gt;=0")/Table3[[#This Row],[Count]]</f>
        <v>0.8</v>
      </c>
      <c r="S7" s="1">
        <f>COUNTIFS(Table2[Sub-Sector],Table3[[#This Row],[Sub-Sector]],Table2[% Price above 50 EMA],"&gt;=0")/Table3[[#This Row],[Count]]</f>
        <v>0.6</v>
      </c>
      <c r="T7" s="1">
        <f>COUNTIFS(Table2[Sub-Sector],Table3[[#This Row],[Sub-Sector]],Table2[% Price above 200 EMA],"&gt;=0")/Table3[[#This Row],[Count]]</f>
        <v>0.6</v>
      </c>
      <c r="U7" s="1">
        <f>COUNTIFS(Table2[Sub-Sector],Table3[[#This Row],[Sub-Sector]],Table2[Rate of Change - Zone],"Positive")/Table3[[#This Row],[Count]]</f>
        <v>0.6</v>
      </c>
      <c r="V7" s="1">
        <f>COUNTIFS(Table2[Sub-Sector],Table3[[#This Row],[Sub-Sector]],Table2[Sharpe Ratio],"&gt;=0.10")/Table3[[#This Row],[Count]]</f>
        <v>0.2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7">
        <f>_xlfn.RANK.AVG(Table3[[#This Row],[Score]],Table3[Score],1)</f>
        <v>6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7">
        <f>_xlfn.RANK.AVG(Table3[[#This Row],[Score 2 ]],Table3[[Score 2 ]],1)</f>
        <v>6</v>
      </c>
    </row>
    <row r="8" spans="1:26" x14ac:dyDescent="0.3">
      <c r="A8" t="s">
        <v>105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0.375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0.625</v>
      </c>
      <c r="F8" s="1">
        <f>COUNTIFS(Table2[Sub-Sector],Table3[[#This Row],[Sub-Sector]],Table2[6M Return vs Nifty],"&gt;=10")/Table3[[#This Row],[Count]]</f>
        <v>0.625</v>
      </c>
      <c r="G8" s="1">
        <f>COUNTIFS(Table2[Sub-Sector],Table3[[#This Row],[Sub-Sector]],Table2[1Y Return vs Nifty],"&gt;=10")/Table3[[#This Row],[Count]]</f>
        <v>0.625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0.875</v>
      </c>
      <c r="L8" s="1">
        <f>COUNTIFS(Table2[Sub-Sector],Table3[[#This Row],[Sub-Sector]],Table2[% Away From Current Week Low],"&gt;=0.05")/Table3[[#This Row],[Count]]</f>
        <v>0.125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0.875</v>
      </c>
      <c r="O8" s="1">
        <f>COUNTIFS(Table2[Sub-Sector],Table3[[#This Row],[Sub-Sector]],Table2[% Away From Current Month High],"&lt;=0.05")/Table3[[#This Row],[Count]]</f>
        <v>0.625</v>
      </c>
      <c r="P8" s="1">
        <f>COUNTIFS(Table2[Sub-Sector],Table3[[#This Row],[Sub-Sector]],Table2[% Away From 52W High],"&lt;=10")/Table3[[#This Row],[Count]]</f>
        <v>0.625</v>
      </c>
      <c r="Q8" s="1">
        <f>COUNTIFS(Table2[Sub-Sector],Table3[[#This Row],[Sub-Sector]],Table2[% Away From 52W Low],"&gt;=10")/Table3[[#This Row],[Count]]</f>
        <v>0.875</v>
      </c>
      <c r="R8" s="1">
        <f>COUNTIFS(Table2[Sub-Sector],Table3[[#This Row],[Sub-Sector]],Table2[% Price above 20 EMA],"&gt;=0")/Table3[[#This Row],[Count]]</f>
        <v>0.875</v>
      </c>
      <c r="S8" s="1">
        <f>COUNTIFS(Table2[Sub-Sector],Table3[[#This Row],[Sub-Sector]],Table2[% Price above 50 EMA],"&gt;=0")/Table3[[#This Row],[Count]]</f>
        <v>0.625</v>
      </c>
      <c r="T8" s="1">
        <f>COUNTIFS(Table2[Sub-Sector],Table3[[#This Row],[Sub-Sector]],Table2[% Price above 200 EMA],"&gt;=0")/Table3[[#This Row],[Count]]</f>
        <v>0.75</v>
      </c>
      <c r="U8" s="1">
        <f>COUNTIFS(Table2[Sub-Sector],Table3[[#This Row],[Sub-Sector]],Table2[Rate of Change - Zone],"Positive")/Table3[[#This Row],[Count]]</f>
        <v>0.625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8">
        <f>_xlfn.RANK.AVG(Table3[[#This Row],[Score 2 ]],Table3[[Score 2 ]],1)</f>
        <v>7</v>
      </c>
    </row>
    <row r="9" spans="1:26" x14ac:dyDescent="0.3">
      <c r="A9" t="s">
        <v>131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0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0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9">
        <f>_xlfn.RANK.AVG(Table3[[#This Row],[Score]],Table3[Score],1)</f>
        <v>46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9">
        <f>_xlfn.RANK.AVG(Table3[[#This Row],[Score 2 ]],Table3[[Score 2 ]],1)</f>
        <v>8</v>
      </c>
    </row>
    <row r="10" spans="1:26" x14ac:dyDescent="0.3">
      <c r="A10" t="s">
        <v>83</v>
      </c>
      <c r="B10">
        <f>COUNTIFS(Table2[Sub-Sector],Table3[[#This Row],[Sub-Sector]])</f>
        <v>5</v>
      </c>
      <c r="C10" s="1">
        <f>COUNTIFS(Table2[Sub-Sector],Table3[[#This Row],[Sub-Sector]],Table2[Uptrend],"Uptrend")/Table3[[#This Row],[Count]]</f>
        <v>0.2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0.2</v>
      </c>
      <c r="F10" s="1">
        <f>COUNTIFS(Table2[Sub-Sector],Table3[[#This Row],[Sub-Sector]],Table2[6M Return vs Nifty],"&gt;=10")/Table3[[#This Row],[Count]]</f>
        <v>0.6</v>
      </c>
      <c r="G10" s="1">
        <f>COUNTIFS(Table2[Sub-Sector],Table3[[#This Row],[Sub-Sector]],Table2[1Y Return vs Nifty],"&gt;=10")/Table3[[#This Row],[Count]]</f>
        <v>0.6</v>
      </c>
      <c r="H10" s="1">
        <f>COUNTIFS(Table2[Sub-Sector],Table3[[#This Row],[Sub-Sector]],Table2[RSI Exponential â€“ 14D],"&gt;=50")/Table3[[#This Row],[Count]]</f>
        <v>0.8</v>
      </c>
      <c r="I10" s="1">
        <f>COUNTIFS(Table2[Sub-Sector],Table3[[#This Row],[Sub-Sector]],Table2[Relative Volume],"&gt;=1")/Table3[[#This Row],[Count]]</f>
        <v>0.8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0.2</v>
      </c>
      <c r="M10" s="1">
        <f>COUNTIFS(Table2[Sub-Sector],Table3[[#This Row],[Sub-Sector]],Table2[% Away From Current Week High],"&lt;=0.05")/Table3[[#This Row],[Count]]</f>
        <v>0.8</v>
      </c>
      <c r="N10" s="1">
        <f>COUNTIFS(Table2[Sub-Sector],Table3[[#This Row],[Sub-Sector]],Table2[% Away From Current Month Low],"&gt;=0.05")/Table3[[#This Row],[Count]]</f>
        <v>0.8</v>
      </c>
      <c r="O10" s="1">
        <f>COUNTIFS(Table2[Sub-Sector],Table3[[#This Row],[Sub-Sector]],Table2[% Away From Current Month High],"&lt;=0.05")/Table3[[#This Row],[Count]]</f>
        <v>0.4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0.6</v>
      </c>
      <c r="R10" s="1">
        <f>COUNTIFS(Table2[Sub-Sector],Table3[[#This Row],[Sub-Sector]],Table2[% Price above 20 EMA],"&gt;=0")/Table3[[#This Row],[Count]]</f>
        <v>0.6</v>
      </c>
      <c r="S10" s="1">
        <f>COUNTIFS(Table2[Sub-Sector],Table3[[#This Row],[Sub-Sector]],Table2[% Price above 50 EMA],"&gt;=0")/Table3[[#This Row],[Count]]</f>
        <v>0.4</v>
      </c>
      <c r="T10" s="1">
        <f>COUNTIFS(Table2[Sub-Sector],Table3[[#This Row],[Sub-Sector]],Table2[% Price above 200 EMA],"&gt;=0")/Table3[[#This Row],[Count]]</f>
        <v>0.6</v>
      </c>
      <c r="U10" s="1">
        <f>COUNTIFS(Table2[Sub-Sector],Table3[[#This Row],[Sub-Sector]],Table2[Rate of Change - Zone],"Positive")/Table3[[#This Row],[Count]]</f>
        <v>0.4</v>
      </c>
      <c r="V10" s="1">
        <f>COUNTIFS(Table2[Sub-Sector],Table3[[#This Row],[Sub-Sector]],Table2[Sharpe Ratio],"&gt;=0.10")/Table3[[#This Row],[Count]]</f>
        <v>0.4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10">
        <f>_xlfn.RANK.AVG(Table3[[#This Row],[Score]],Table3[Score],1)</f>
        <v>30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10">
        <f>_xlfn.RANK.AVG(Table3[[#This Row],[Score 2 ]],Table3[[Score 2 ]],1)</f>
        <v>9</v>
      </c>
    </row>
    <row r="11" spans="1:26" x14ac:dyDescent="0.3">
      <c r="A11" t="s">
        <v>654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11">
        <f>_xlfn.RANK.AVG(Table3[[#This Row],[Score]],Table3[Score],1)</f>
        <v>8.5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1">
        <f>_xlfn.RANK.AVG(Table3[[#This Row],[Score 2 ]],Table3[[Score 2 ]],1)</f>
        <v>10.5</v>
      </c>
    </row>
    <row r="12" spans="1:26" x14ac:dyDescent="0.3">
      <c r="A12" t="s">
        <v>757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12">
        <f>_xlfn.RANK.AVG(Table3[[#This Row],[Score]],Table3[Score],1)</f>
        <v>8.5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2">
        <f>_xlfn.RANK.AVG(Table3[[#This Row],[Score 2 ]],Table3[[Score 2 ]],1)</f>
        <v>10.5</v>
      </c>
    </row>
    <row r="13" spans="1:26" x14ac:dyDescent="0.3">
      <c r="A13" t="s">
        <v>1720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0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3">
        <f>_xlfn.RANK.AVG(Table3[[#This Row],[Score 2 ]],Table3[[Score 2 ]],1)</f>
        <v>12</v>
      </c>
    </row>
    <row r="14" spans="1:26" x14ac:dyDescent="0.3">
      <c r="A14" t="s">
        <v>163</v>
      </c>
      <c r="B14">
        <f>COUNTIFS(Table2[Sub-Sector],Table3[[#This Row],[Sub-Sector]])</f>
        <v>13</v>
      </c>
      <c r="C14" s="1">
        <f>COUNTIFS(Table2[Sub-Sector],Table3[[#This Row],[Sub-Sector]],Table2[Uptrend],"Uptrend")/Table3[[#This Row],[Count]]</f>
        <v>0.23076923076923078</v>
      </c>
      <c r="D14" s="1">
        <f>COUNTIFS(Table2[Sub-Sector],Table3[[#This Row],[Sub-Sector]],Table2[1W Return vs Nifty],"&gt;=5")/Table3[[#This Row],[Count]]</f>
        <v>0.30769230769230771</v>
      </c>
      <c r="E14" s="1">
        <f>COUNTIFS(Table2[Sub-Sector],Table3[[#This Row],[Sub-Sector]],Table2[1M Return vs Nifty],"&gt;=5")/Table3[[#This Row],[Count]]</f>
        <v>0.38461538461538464</v>
      </c>
      <c r="F14" s="1">
        <f>COUNTIFS(Table2[Sub-Sector],Table3[[#This Row],[Sub-Sector]],Table2[6M Return vs Nifty],"&gt;=10")/Table3[[#This Row],[Count]]</f>
        <v>0.23076923076923078</v>
      </c>
      <c r="G14" s="1">
        <f>COUNTIFS(Table2[Sub-Sector],Table3[[#This Row],[Sub-Sector]],Table2[1Y Return vs Nifty],"&gt;=10")/Table3[[#This Row],[Count]]</f>
        <v>0.92307692307692313</v>
      </c>
      <c r="H14" s="1">
        <f>COUNTIFS(Table2[Sub-Sector],Table3[[#This Row],[Sub-Sector]],Table2[RSI Exponential â€“ 14D],"&gt;=50")/Table3[[#This Row],[Count]]</f>
        <v>0.61538461538461542</v>
      </c>
      <c r="I14" s="1">
        <f>COUNTIFS(Table2[Sub-Sector],Table3[[#This Row],[Sub-Sector]],Table2[Relative Volume],"&gt;=1")/Table3[[#This Row],[Count]]</f>
        <v>0.61538461538461542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0.92307692307692313</v>
      </c>
      <c r="L14" s="1">
        <f>COUNTIFS(Table2[Sub-Sector],Table3[[#This Row],[Sub-Sector]],Table2[% Away From Current Week Low],"&gt;=0.05")/Table3[[#This Row],[Count]]</f>
        <v>0.38461538461538464</v>
      </c>
      <c r="M14" s="1">
        <f>COUNTIFS(Table2[Sub-Sector],Table3[[#This Row],[Sub-Sector]],Table2[% Away From Current Week High],"&lt;=0.05")/Table3[[#This Row],[Count]]</f>
        <v>0.76923076923076927</v>
      </c>
      <c r="N14" s="1">
        <f>COUNTIFS(Table2[Sub-Sector],Table3[[#This Row],[Sub-Sector]],Table2[% Away From Current Month Low],"&gt;=0.05")/Table3[[#This Row],[Count]]</f>
        <v>0.76923076923076927</v>
      </c>
      <c r="O14" s="1">
        <f>COUNTIFS(Table2[Sub-Sector],Table3[[#This Row],[Sub-Sector]],Table2[% Away From Current Month High],"&lt;=0.05")/Table3[[#This Row],[Count]]</f>
        <v>0.53846153846153844</v>
      </c>
      <c r="P14" s="1">
        <f>COUNTIFS(Table2[Sub-Sector],Table3[[#This Row],[Sub-Sector]],Table2[% Away From 52W High],"&lt;=10")/Table3[[#This Row],[Count]]</f>
        <v>0.23076923076923078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0.53846153846153844</v>
      </c>
      <c r="S14" s="1">
        <f>COUNTIFS(Table2[Sub-Sector],Table3[[#This Row],[Sub-Sector]],Table2[% Price above 50 EMA],"&gt;=0")/Table3[[#This Row],[Count]]</f>
        <v>0.38461538461538464</v>
      </c>
      <c r="T14" s="1">
        <f>COUNTIFS(Table2[Sub-Sector],Table3[[#This Row],[Sub-Sector]],Table2[% Price above 200 EMA],"&gt;=0")/Table3[[#This Row],[Count]]</f>
        <v>0.69230769230769229</v>
      </c>
      <c r="U14" s="1">
        <f>COUNTIFS(Table2[Sub-Sector],Table3[[#This Row],[Sub-Sector]],Table2[Rate of Change - Zone],"Positive")/Table3[[#This Row],[Count]]</f>
        <v>0.53846153846153844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14">
        <f>_xlfn.RANK.AVG(Table3[[#This Row],[Score]],Table3[Score],1)</f>
        <v>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132.5</v>
      </c>
      <c r="Z14">
        <f>_xlfn.RANK.AVG(Table3[[#This Row],[Score 2 ]],Table3[[Score 2 ]],1)</f>
        <v>13.5</v>
      </c>
    </row>
    <row r="15" spans="1:26" x14ac:dyDescent="0.3">
      <c r="A15" t="s">
        <v>160</v>
      </c>
      <c r="B15">
        <f>COUNTIFS(Table2[Sub-Sector],Table3[[#This Row],[Sub-Sector]])</f>
        <v>4</v>
      </c>
      <c r="C15" s="1">
        <f>COUNTIFS(Table2[Sub-Sector],Table3[[#This Row],[Sub-Sector]],Table2[Uptrend],"Uptrend")/Table3[[#This Row],[Count]]</f>
        <v>0.75</v>
      </c>
      <c r="D15" s="1">
        <f>COUNTIFS(Table2[Sub-Sector],Table3[[#This Row],[Sub-Sector]],Table2[1W Return vs Nifty],"&gt;=5")/Table3[[#This Row],[Count]]</f>
        <v>0.25</v>
      </c>
      <c r="E15" s="1">
        <f>COUNTIFS(Table2[Sub-Sector],Table3[[#This Row],[Sub-Sector]],Table2[1M Return vs Nifty],"&gt;=5")/Table3[[#This Row],[Count]]</f>
        <v>0.5</v>
      </c>
      <c r="F15" s="1">
        <f>COUNTIFS(Table2[Sub-Sector],Table3[[#This Row],[Sub-Sector]],Table2[6M Return vs Nifty],"&gt;=10")/Table3[[#This Row],[Count]]</f>
        <v>0.75</v>
      </c>
      <c r="G15" s="1">
        <f>COUNTIFS(Table2[Sub-Sector],Table3[[#This Row],[Sub-Sector]],Table2[1Y Return vs Nifty],"&gt;=10")/Table3[[#This Row],[Count]]</f>
        <v>0.75</v>
      </c>
      <c r="H15" s="1">
        <f>COUNTIFS(Table2[Sub-Sector],Table3[[#This Row],[Sub-Sector]],Table2[RSI Exponential â€“ 14D],"&gt;=50")/Table3[[#This Row],[Count]]</f>
        <v>0.75</v>
      </c>
      <c r="I15" s="1">
        <f>COUNTIFS(Table2[Sub-Sector],Table3[[#This Row],[Sub-Sector]],Table2[Relative Volume],"&gt;=1")/Table3[[#This Row],[Count]]</f>
        <v>0.25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0.25</v>
      </c>
      <c r="M15" s="1">
        <f>COUNTIFS(Table2[Sub-Sector],Table3[[#This Row],[Sub-Sector]],Table2[% Away From Current Week High],"&lt;=0.05")/Table3[[#This Row],[Count]]</f>
        <v>0.75</v>
      </c>
      <c r="N15" s="1">
        <f>COUNTIFS(Table2[Sub-Sector],Table3[[#This Row],[Sub-Sector]],Table2[% Away From Current Month Low],"&gt;=0.05")/Table3[[#This Row],[Count]]</f>
        <v>0.5</v>
      </c>
      <c r="O15" s="1">
        <f>COUNTIFS(Table2[Sub-Sector],Table3[[#This Row],[Sub-Sector]],Table2[% Away From Current Month High],"&lt;=0.05")/Table3[[#This Row],[Count]]</f>
        <v>0.5</v>
      </c>
      <c r="P15" s="1">
        <f>COUNTIFS(Table2[Sub-Sector],Table3[[#This Row],[Sub-Sector]],Table2[% Away From 52W High],"&lt;=10")/Table3[[#This Row],[Count]]</f>
        <v>0.5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0.75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0.75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</v>
      </c>
      <c r="X15">
        <f>_xlfn.RANK.AVG(Table3[[#This Row],[Score]],Table3[Score],1)</f>
        <v>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132.5</v>
      </c>
      <c r="Z15">
        <f>_xlfn.RANK.AVG(Table3[[#This Row],[Score 2 ]],Table3[[Score 2 ]],1)</f>
        <v>13.5</v>
      </c>
    </row>
    <row r="16" spans="1:26" x14ac:dyDescent="0.3">
      <c r="A16" t="s">
        <v>250</v>
      </c>
      <c r="B16">
        <f>COUNTIFS(Table2[Sub-Sector],Table3[[#This Row],[Sub-Sector]])</f>
        <v>14</v>
      </c>
      <c r="C16" s="1">
        <f>COUNTIFS(Table2[Sub-Sector],Table3[[#This Row],[Sub-Sector]],Table2[Uptrend],"Uptrend")/Table3[[#This Row],[Count]]</f>
        <v>0.7142857142857143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0.42857142857142855</v>
      </c>
      <c r="F16" s="1">
        <f>COUNTIFS(Table2[Sub-Sector],Table3[[#This Row],[Sub-Sector]],Table2[6M Return vs Nifty],"&gt;=10")/Table3[[#This Row],[Count]]</f>
        <v>0.7142857142857143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0.6428571428571429</v>
      </c>
      <c r="I16" s="1">
        <f>COUNTIFS(Table2[Sub-Sector],Table3[[#This Row],[Sub-Sector]],Table2[Relative Volume],"&gt;=1")/Table3[[#This Row],[Count]]</f>
        <v>0.42857142857142855</v>
      </c>
      <c r="J16" s="1">
        <f>COUNTIFS(Table2[Sub-Sector],Table3[[#This Row],[Sub-Sector]],Table2[% Away From Day Low],"&gt;=0.05")/Table3[[#This Row],[Count]]</f>
        <v>0.14285714285714285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0.21428571428571427</v>
      </c>
      <c r="M16" s="1">
        <f>COUNTIFS(Table2[Sub-Sector],Table3[[#This Row],[Sub-Sector]],Table2[% Away From Current Week High],"&lt;=0.05")/Table3[[#This Row],[Count]]</f>
        <v>0.7142857142857143</v>
      </c>
      <c r="N16" s="1">
        <f>COUNTIFS(Table2[Sub-Sector],Table3[[#This Row],[Sub-Sector]],Table2[% Away From Current Month Low],"&gt;=0.05")/Table3[[#This Row],[Count]]</f>
        <v>0.7857142857142857</v>
      </c>
      <c r="O16" s="1">
        <f>COUNTIFS(Table2[Sub-Sector],Table3[[#This Row],[Sub-Sector]],Table2[% Away From Current Month High],"&lt;=0.05")/Table3[[#This Row],[Count]]</f>
        <v>0.5714285714285714</v>
      </c>
      <c r="P16" s="1">
        <f>COUNTIFS(Table2[Sub-Sector],Table3[[#This Row],[Sub-Sector]],Table2[% Away From 52W High],"&lt;=10")/Table3[[#This Row],[Count]]</f>
        <v>0.5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0.8571428571428571</v>
      </c>
      <c r="S16" s="1">
        <f>COUNTIFS(Table2[Sub-Sector],Table3[[#This Row],[Sub-Sector]],Table2[% Price above 50 EMA],"&gt;=0")/Table3[[#This Row],[Count]]</f>
        <v>0.8571428571428571</v>
      </c>
      <c r="T16" s="1">
        <f>COUNTIFS(Table2[Sub-Sector],Table3[[#This Row],[Sub-Sector]],Table2[% Price above 200 EMA],"&gt;=0")/Table3[[#This Row],[Count]]</f>
        <v>0.9285714285714286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0.35714285714285715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16">
        <f>_xlfn.RANK.AVG(Table3[[#This Row],[Score]],Table3[Score],1)</f>
        <v>16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6">
        <f>_xlfn.RANK.AVG(Table3[[#This Row],[Score 2 ]],Table3[[Score 2 ]],1)</f>
        <v>15</v>
      </c>
    </row>
    <row r="17" spans="1:26" x14ac:dyDescent="0.3">
      <c r="A17" t="s">
        <v>80</v>
      </c>
      <c r="B17">
        <f>COUNTIFS(Table2[Sub-Sector],Table3[[#This Row],[Sub-Sector]])</f>
        <v>5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0.2</v>
      </c>
      <c r="E17" s="1">
        <f>COUNTIFS(Table2[Sub-Sector],Table3[[#This Row],[Sub-Sector]],Table2[1M Return vs Nifty],"&gt;=5")/Table3[[#This Row],[Count]]</f>
        <v>0.4</v>
      </c>
      <c r="F17" s="1">
        <f>COUNTIFS(Table2[Sub-Sector],Table3[[#This Row],[Sub-Sector]],Table2[6M Return vs Nifty],"&gt;=10")/Table3[[#This Row],[Count]]</f>
        <v>0.2</v>
      </c>
      <c r="G17" s="1">
        <f>COUNTIFS(Table2[Sub-Sector],Table3[[#This Row],[Sub-Sector]],Table2[1Y Return vs Nifty],"&gt;=10")/Table3[[#This Row],[Count]]</f>
        <v>0.6</v>
      </c>
      <c r="H17" s="1">
        <f>COUNTIFS(Table2[Sub-Sector],Table3[[#This Row],[Sub-Sector]],Table2[RSI Exponential â€“ 14D],"&gt;=50")/Table3[[#This Row],[Count]]</f>
        <v>0.8</v>
      </c>
      <c r="I17" s="1">
        <f>COUNTIFS(Table2[Sub-Sector],Table3[[#This Row],[Sub-Sector]],Table2[Relative Volume],"&gt;=1")/Table3[[#This Row],[Count]]</f>
        <v>0.6</v>
      </c>
      <c r="J17" s="1">
        <f>COUNTIFS(Table2[Sub-Sector],Table3[[#This Row],[Sub-Sector]],Table2[% Away From Day Low],"&gt;=0.05")/Table3[[#This Row],[Count]]</f>
        <v>0.2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0.8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0.8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0.8</v>
      </c>
      <c r="R17" s="1">
        <f>COUNTIFS(Table2[Sub-Sector],Table3[[#This Row],[Sub-Sector]],Table2[% Price above 20 EMA],"&gt;=0")/Table3[[#This Row],[Count]]</f>
        <v>0.8</v>
      </c>
      <c r="S17" s="1">
        <f>COUNTIFS(Table2[Sub-Sector],Table3[[#This Row],[Sub-Sector]],Table2[% Price above 50 EMA],"&gt;=0")/Table3[[#This Row],[Count]]</f>
        <v>0.8</v>
      </c>
      <c r="T17" s="1">
        <f>COUNTIFS(Table2[Sub-Sector],Table3[[#This Row],[Sub-Sector]],Table2[% Price above 200 EMA],"&gt;=0")/Table3[[#This Row],[Count]]</f>
        <v>0.6</v>
      </c>
      <c r="U17" s="1">
        <f>COUNTIFS(Table2[Sub-Sector],Table3[[#This Row],[Sub-Sector]],Table2[Rate of Change - Zone],"Positive")/Table3[[#This Row],[Count]]</f>
        <v>0.8</v>
      </c>
      <c r="V17" s="1">
        <f>COUNTIFS(Table2[Sub-Sector],Table3[[#This Row],[Sub-Sector]],Table2[Sharpe Ratio],"&gt;=0.10")/Table3[[#This Row],[Count]]</f>
        <v>0.6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17">
        <f>_xlfn.RANK.AVG(Table3[[#This Row],[Score]],Table3[Score],1)</f>
        <v>25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7">
        <f>_xlfn.RANK.AVG(Table3[[#This Row],[Score 2 ]],Table3[[Score 2 ]],1)</f>
        <v>16</v>
      </c>
    </row>
    <row r="18" spans="1:26" x14ac:dyDescent="0.3">
      <c r="A18" t="s">
        <v>396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18">
        <f>_xlfn.RANK.AVG(Table3[[#This Row],[Score]],Table3[Score],1)</f>
        <v>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8">
        <f>_xlfn.RANK.AVG(Table3[[#This Row],[Score 2 ]],Table3[[Score 2 ]],1)</f>
        <v>17.5</v>
      </c>
    </row>
    <row r="19" spans="1:26" x14ac:dyDescent="0.3">
      <c r="A19" t="s">
        <v>970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1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19">
        <f>_xlfn.RANK.AVG(Table3[[#This Row],[Score]],Table3[Score],1)</f>
        <v>13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9">
        <f>_xlfn.RANK.AVG(Table3[[#This Row],[Score 2 ]],Table3[[Score 2 ]],1)</f>
        <v>17.5</v>
      </c>
    </row>
    <row r="20" spans="1:26" x14ac:dyDescent="0.3">
      <c r="A20" t="s">
        <v>120</v>
      </c>
      <c r="B20">
        <f>COUNTIFS(Table2[Sub-Sector],Table3[[#This Row],[Sub-Sector]])</f>
        <v>6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0.83333333333333337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0.83333333333333337</v>
      </c>
      <c r="I20" s="1">
        <f>COUNTIFS(Table2[Sub-Sector],Table3[[#This Row],[Sub-Sector]],Table2[Relative Volume],"&gt;=1")/Table3[[#This Row],[Count]]</f>
        <v>0.16666666666666666</v>
      </c>
      <c r="J20" s="1">
        <f>COUNTIFS(Table2[Sub-Sector],Table3[[#This Row],[Sub-Sector]],Table2[% Away From Day Low],"&gt;=0.05")/Table3[[#This Row],[Count]]</f>
        <v>0.33333333333333331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0.66666666666666663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0.83333333333333337</v>
      </c>
      <c r="O20" s="1">
        <f>COUNTIFS(Table2[Sub-Sector],Table3[[#This Row],[Sub-Sector]],Table2[% Away From Current Month High],"&lt;=0.05")/Table3[[#This Row],[Count]]</f>
        <v>0.83333333333333337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0.83333333333333337</v>
      </c>
      <c r="S20" s="1">
        <f>COUNTIFS(Table2[Sub-Sector],Table3[[#This Row],[Sub-Sector]],Table2[% Price above 50 EMA],"&gt;=0")/Table3[[#This Row],[Count]]</f>
        <v>0.83333333333333337</v>
      </c>
      <c r="T20" s="1">
        <f>COUNTIFS(Table2[Sub-Sector],Table3[[#This Row],[Sub-Sector]],Table2[% Price above 200 EMA],"&gt;=0")/Table3[[#This Row],[Count]]</f>
        <v>0.83333333333333337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20">
        <f>_xlfn.RANK.AVG(Table3[[#This Row],[Score]],Table3[Score],1)</f>
        <v>15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0">
        <f>_xlfn.RANK.AVG(Table3[[#This Row],[Score 2 ]],Table3[[Score 2 ]],1)</f>
        <v>19</v>
      </c>
    </row>
    <row r="21" spans="1:26" x14ac:dyDescent="0.3">
      <c r="A21" t="s">
        <v>21</v>
      </c>
      <c r="B21">
        <f>COUNTIFS(Table2[Sub-Sector],Table3[[#This Row],[Sub-Sector]])</f>
        <v>21</v>
      </c>
      <c r="C21" s="1">
        <f>COUNTIFS(Table2[Sub-Sector],Table3[[#This Row],[Sub-Sector]],Table2[Uptrend],"Uptrend")/Table3[[#This Row],[Count]]</f>
        <v>0.47619047619047616</v>
      </c>
      <c r="D21" s="1">
        <f>COUNTIFS(Table2[Sub-Sector],Table3[[#This Row],[Sub-Sector]],Table2[1W Return vs Nifty],"&gt;=5")/Table3[[#This Row],[Count]]</f>
        <v>4.7619047619047616E-2</v>
      </c>
      <c r="E21" s="1">
        <f>COUNTIFS(Table2[Sub-Sector],Table3[[#This Row],[Sub-Sector]],Table2[1M Return vs Nifty],"&gt;=5")/Table3[[#This Row],[Count]]</f>
        <v>0.2857142857142857</v>
      </c>
      <c r="F21" s="1">
        <f>COUNTIFS(Table2[Sub-Sector],Table3[[#This Row],[Sub-Sector]],Table2[6M Return vs Nifty],"&gt;=10")/Table3[[#This Row],[Count]]</f>
        <v>0.52380952380952384</v>
      </c>
      <c r="G21" s="1">
        <f>COUNTIFS(Table2[Sub-Sector],Table3[[#This Row],[Sub-Sector]],Table2[1Y Return vs Nifty],"&gt;=10")/Table3[[#This Row],[Count]]</f>
        <v>0.47619047619047616</v>
      </c>
      <c r="H21" s="1">
        <f>COUNTIFS(Table2[Sub-Sector],Table3[[#This Row],[Sub-Sector]],Table2[RSI Exponential â€“ 14D],"&gt;=50")/Table3[[#This Row],[Count]]</f>
        <v>0.80952380952380953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4.7619047619047616E-2</v>
      </c>
      <c r="K21" s="1">
        <f>COUNTIFS(Table2[Sub-Sector],Table3[[#This Row],[Sub-Sector]],Table2[% Away From Day High],"&lt;=0.05")/Table3[[#This Row],[Count]]</f>
        <v>0.95238095238095233</v>
      </c>
      <c r="L21" s="1">
        <f>COUNTIFS(Table2[Sub-Sector],Table3[[#This Row],[Sub-Sector]],Table2[% Away From Current Week Low],"&gt;=0.05")/Table3[[#This Row],[Count]]</f>
        <v>0.23809523809523808</v>
      </c>
      <c r="M21" s="1">
        <f>COUNTIFS(Table2[Sub-Sector],Table3[[#This Row],[Sub-Sector]],Table2[% Away From Current Week High],"&lt;=0.05")/Table3[[#This Row],[Count]]</f>
        <v>0.95238095238095233</v>
      </c>
      <c r="N21" s="1">
        <f>COUNTIFS(Table2[Sub-Sector],Table3[[#This Row],[Sub-Sector]],Table2[% Away From Current Month Low],"&gt;=0.05")/Table3[[#This Row],[Count]]</f>
        <v>0.80952380952380953</v>
      </c>
      <c r="O21" s="1">
        <f>COUNTIFS(Table2[Sub-Sector],Table3[[#This Row],[Sub-Sector]],Table2[% Away From Current Month High],"&lt;=0.05")/Table3[[#This Row],[Count]]</f>
        <v>0.66666666666666663</v>
      </c>
      <c r="P21" s="1">
        <f>COUNTIFS(Table2[Sub-Sector],Table3[[#This Row],[Sub-Sector]],Table2[% Away From 52W High],"&lt;=10")/Table3[[#This Row],[Count]]</f>
        <v>0.52380952380952384</v>
      </c>
      <c r="Q21" s="1">
        <f>COUNTIFS(Table2[Sub-Sector],Table3[[#This Row],[Sub-Sector]],Table2[% Away From 52W Low],"&gt;=10")/Table3[[#This Row],[Count]]</f>
        <v>0.8571428571428571</v>
      </c>
      <c r="R21" s="1">
        <f>COUNTIFS(Table2[Sub-Sector],Table3[[#This Row],[Sub-Sector]],Table2[% Price above 20 EMA],"&gt;=0")/Table3[[#This Row],[Count]]</f>
        <v>0.76190476190476186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0.61904761904761907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9.5238095238095233E-2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21">
        <f>_xlfn.RANK.AVG(Table3[[#This Row],[Score]],Table3[Score],1)</f>
        <v>18.5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1">
        <f>_xlfn.RANK.AVG(Table3[[#This Row],[Score 2 ]],Table3[[Score 2 ]],1)</f>
        <v>20</v>
      </c>
    </row>
    <row r="22" spans="1:26" x14ac:dyDescent="0.3">
      <c r="A22" t="s">
        <v>51</v>
      </c>
      <c r="B22">
        <f>COUNTIFS(Table2[Sub-Sector],Table3[[#This Row],[Sub-Sector]])</f>
        <v>45</v>
      </c>
      <c r="C22" s="1">
        <f>COUNTIFS(Table2[Sub-Sector],Table3[[#This Row],[Sub-Sector]],Table2[Uptrend],"Uptrend")/Table3[[#This Row],[Count]]</f>
        <v>0.37777777777777777</v>
      </c>
      <c r="D22" s="1">
        <f>COUNTIFS(Table2[Sub-Sector],Table3[[#This Row],[Sub-Sector]],Table2[1W Return vs Nifty],"&gt;=5")/Table3[[#This Row],[Count]]</f>
        <v>0.17777777777777778</v>
      </c>
      <c r="E22" s="1">
        <f>COUNTIFS(Table2[Sub-Sector],Table3[[#This Row],[Sub-Sector]],Table2[1M Return vs Nifty],"&gt;=5")/Table3[[#This Row],[Count]]</f>
        <v>0.44444444444444442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0.71111111111111114</v>
      </c>
      <c r="H22" s="1">
        <f>COUNTIFS(Table2[Sub-Sector],Table3[[#This Row],[Sub-Sector]],Table2[RSI Exponential â€“ 14D],"&gt;=50")/Table3[[#This Row],[Count]]</f>
        <v>0.46666666666666667</v>
      </c>
      <c r="I22" s="1">
        <f>COUNTIFS(Table2[Sub-Sector],Table3[[#This Row],[Sub-Sector]],Table2[Relative Volume],"&gt;=1")/Table3[[#This Row],[Count]]</f>
        <v>0.28888888888888886</v>
      </c>
      <c r="J22" s="1">
        <f>COUNTIFS(Table2[Sub-Sector],Table3[[#This Row],[Sub-Sector]],Table2[% Away From Day Low],"&gt;=0.05")/Table3[[#This Row],[Count]]</f>
        <v>4.4444444444444446E-2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0.17777777777777778</v>
      </c>
      <c r="M22" s="1">
        <f>COUNTIFS(Table2[Sub-Sector],Table3[[#This Row],[Sub-Sector]],Table2[% Away From Current Week High],"&lt;=0.05")/Table3[[#This Row],[Count]]</f>
        <v>0.88888888888888884</v>
      </c>
      <c r="N22" s="1">
        <f>COUNTIFS(Table2[Sub-Sector],Table3[[#This Row],[Sub-Sector]],Table2[% Away From Current Month Low],"&gt;=0.05")/Table3[[#This Row],[Count]]</f>
        <v>0.48888888888888887</v>
      </c>
      <c r="O22" s="1">
        <f>COUNTIFS(Table2[Sub-Sector],Table3[[#This Row],[Sub-Sector]],Table2[% Away From Current Month High],"&lt;=0.05")/Table3[[#This Row],[Count]]</f>
        <v>0.37777777777777777</v>
      </c>
      <c r="P22" s="1">
        <f>COUNTIFS(Table2[Sub-Sector],Table3[[#This Row],[Sub-Sector]],Table2[% Away From 52W High],"&lt;=10")/Table3[[#This Row],[Count]]</f>
        <v>0.28888888888888886</v>
      </c>
      <c r="Q22" s="1">
        <f>COUNTIFS(Table2[Sub-Sector],Table3[[#This Row],[Sub-Sector]],Table2[% Away From 52W Low],"&gt;=10")/Table3[[#This Row],[Count]]</f>
        <v>0.9555555555555556</v>
      </c>
      <c r="R22" s="1">
        <f>COUNTIFS(Table2[Sub-Sector],Table3[[#This Row],[Sub-Sector]],Table2[% Price above 20 EMA],"&gt;=0")/Table3[[#This Row],[Count]]</f>
        <v>0.48888888888888887</v>
      </c>
      <c r="S22" s="1">
        <f>COUNTIFS(Table2[Sub-Sector],Table3[[#This Row],[Sub-Sector]],Table2[% Price above 50 EMA],"&gt;=0")/Table3[[#This Row],[Count]]</f>
        <v>0.46666666666666667</v>
      </c>
      <c r="T22" s="1">
        <f>COUNTIFS(Table2[Sub-Sector],Table3[[#This Row],[Sub-Sector]],Table2[% Price above 200 EMA],"&gt;=0")/Table3[[#This Row],[Count]]</f>
        <v>0.82222222222222219</v>
      </c>
      <c r="U22" s="1">
        <f>COUNTIFS(Table2[Sub-Sector],Table3[[#This Row],[Sub-Sector]],Table2[Rate of Change - Zone],"Positive")/Table3[[#This Row],[Count]]</f>
        <v>0.33333333333333331</v>
      </c>
      <c r="V22" s="1">
        <f>COUNTIFS(Table2[Sub-Sector],Table3[[#This Row],[Sub-Sector]],Table2[Sharpe Ratio],"&gt;=0.10")/Table3[[#This Row],[Count]]</f>
        <v>0.24444444444444444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22">
        <f>_xlfn.RANK.AVG(Table3[[#This Row],[Score]],Table3[Score],1)</f>
        <v>12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2">
        <f>_xlfn.RANK.AVG(Table3[[#This Row],[Score 2 ]],Table3[[Score 2 ]],1)</f>
        <v>21</v>
      </c>
    </row>
    <row r="23" spans="1:26" x14ac:dyDescent="0.3">
      <c r="A23" t="s">
        <v>134</v>
      </c>
      <c r="B23">
        <f>COUNTIFS(Table2[Sub-Sector],Table3[[#This Row],[Sub-Sector]])</f>
        <v>20</v>
      </c>
      <c r="C23" s="1">
        <f>COUNTIFS(Table2[Sub-Sector],Table3[[#This Row],[Sub-Sector]],Table2[Uptrend],"Uptrend")/Table3[[#This Row],[Count]]</f>
        <v>0.25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0.2</v>
      </c>
      <c r="G23" s="1">
        <f>COUNTIFS(Table2[Sub-Sector],Table3[[#This Row],[Sub-Sector]],Table2[1Y Return vs Nifty],"&gt;=10")/Table3[[#This Row],[Count]]</f>
        <v>0.65</v>
      </c>
      <c r="H23" s="1">
        <f>COUNTIFS(Table2[Sub-Sector],Table3[[#This Row],[Sub-Sector]],Table2[RSI Exponential â€“ 14D],"&gt;=50")/Table3[[#This Row],[Count]]</f>
        <v>0.8</v>
      </c>
      <c r="I23" s="1">
        <f>COUNTIFS(Table2[Sub-Sector],Table3[[#This Row],[Sub-Sector]],Table2[Relative Volume],"&gt;=1")/Table3[[#This Row],[Count]]</f>
        <v>0.55000000000000004</v>
      </c>
      <c r="J23" s="1">
        <f>COUNTIFS(Table2[Sub-Sector],Table3[[#This Row],[Sub-Sector]],Table2[% Away From Day Low],"&gt;=0.05")/Table3[[#This Row],[Count]]</f>
        <v>0.05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0.3</v>
      </c>
      <c r="M23" s="1">
        <f>COUNTIFS(Table2[Sub-Sector],Table3[[#This Row],[Sub-Sector]],Table2[% Away From Current Week High],"&lt;=0.05")/Table3[[#This Row],[Count]]</f>
        <v>0.85</v>
      </c>
      <c r="N23" s="1">
        <f>COUNTIFS(Table2[Sub-Sector],Table3[[#This Row],[Sub-Sector]],Table2[% Away From Current Month Low],"&gt;=0.05")/Table3[[#This Row],[Count]]</f>
        <v>0.8</v>
      </c>
      <c r="O23" s="1">
        <f>COUNTIFS(Table2[Sub-Sector],Table3[[#This Row],[Sub-Sector]],Table2[% Away From Current Month High],"&lt;=0.05")/Table3[[#This Row],[Count]]</f>
        <v>0.45</v>
      </c>
      <c r="P23" s="1">
        <f>COUNTIFS(Table2[Sub-Sector],Table3[[#This Row],[Sub-Sector]],Table2[% Away From 52W High],"&lt;=10")/Table3[[#This Row],[Count]]</f>
        <v>0.15</v>
      </c>
      <c r="Q23" s="1">
        <f>COUNTIFS(Table2[Sub-Sector],Table3[[#This Row],[Sub-Sector]],Table2[% Away From 52W Low],"&gt;=10")/Table3[[#This Row],[Count]]</f>
        <v>0.9</v>
      </c>
      <c r="R23" s="1">
        <f>COUNTIFS(Table2[Sub-Sector],Table3[[#This Row],[Sub-Sector]],Table2[% Price above 20 EMA],"&gt;=0")/Table3[[#This Row],[Count]]</f>
        <v>0.7</v>
      </c>
      <c r="S23" s="1">
        <f>COUNTIFS(Table2[Sub-Sector],Table3[[#This Row],[Sub-Sector]],Table2[% Price above 50 EMA],"&gt;=0")/Table3[[#This Row],[Count]]</f>
        <v>0.4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0.45</v>
      </c>
      <c r="V23" s="1">
        <f>COUNTIFS(Table2[Sub-Sector],Table3[[#This Row],[Sub-Sector]],Table2[Sharpe Ratio],"&gt;=0.10")/Table3[[#This Row],[Count]]</f>
        <v>0.45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>
        <f>_xlfn.RANK.AVG(Table3[[#This Row],[Score 2 ]],Table3[[Score 2 ]],1)</f>
        <v>22</v>
      </c>
    </row>
    <row r="24" spans="1:26" x14ac:dyDescent="0.3">
      <c r="A24" t="s">
        <v>222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0.16666666666666666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0.83333333333333337</v>
      </c>
      <c r="I24" s="1">
        <f>COUNTIFS(Table2[Sub-Sector],Table3[[#This Row],[Sub-Sector]],Table2[Relative Volume],"&gt;=1")/Table3[[#This Row],[Count]]</f>
        <v>0.83333333333333337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0.83333333333333337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0.66666666666666663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0.83333333333333337</v>
      </c>
      <c r="R24" s="1">
        <f>COUNTIFS(Table2[Sub-Sector],Table3[[#This Row],[Sub-Sector]],Table2[% Price above 20 EMA],"&gt;=0")/Table3[[#This Row],[Count]]</f>
        <v>0.83333333333333337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24">
        <f>_xlfn.RANK.AVG(Table3[[#This Row],[Score]],Table3[Score],1)</f>
        <v>26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4">
        <f>_xlfn.RANK.AVG(Table3[[#This Row],[Score 2 ]],Table3[[Score 2 ]],1)</f>
        <v>23</v>
      </c>
    </row>
    <row r="25" spans="1:26" x14ac:dyDescent="0.3">
      <c r="A25" t="s">
        <v>382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0.75</v>
      </c>
      <c r="F25" s="1">
        <f>COUNTIFS(Table2[Sub-Sector],Table3[[#This Row],[Sub-Sector]],Table2[6M Return vs Nifty],"&gt;=10")/Table3[[#This Row],[Count]]</f>
        <v>1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0.25</v>
      </c>
      <c r="I25" s="1">
        <f>COUNTIFS(Table2[Sub-Sector],Table3[[#This Row],[Sub-Sector]],Table2[Relative Volume],"&gt;=1")/Table3[[#This Row],[Count]]</f>
        <v>0.25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0.5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0.25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0.25</v>
      </c>
      <c r="S25" s="1">
        <f>COUNTIFS(Table2[Sub-Sector],Table3[[#This Row],[Sub-Sector]],Table2[% Price above 50 EMA],"&gt;=0")/Table3[[#This Row],[Count]]</f>
        <v>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0.25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25">
        <f>_xlfn.RANK.AVG(Table3[[#This Row],[Score]],Table3[Score],1)</f>
        <v>17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5">
        <f>_xlfn.RANK.AVG(Table3[[#This Row],[Score 2 ]],Table3[[Score 2 ]],1)</f>
        <v>24</v>
      </c>
    </row>
    <row r="26" spans="1:26" x14ac:dyDescent="0.3">
      <c r="A26" t="s">
        <v>91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</v>
      </c>
      <c r="D26" s="1">
        <f>COUNTIFS(Table2[Sub-Sector],Table3[[#This Row],[Sub-Sector]],Table2[1W Return vs Nifty],"&gt;=5")/Table3[[#This Row],[Count]]</f>
        <v>0.5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26">
        <f>_xlfn.RANK.AVG(Table3[[#This Row],[Score]],Table3[Score],1)</f>
        <v>27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6">
        <f>_xlfn.RANK.AVG(Table3[[#This Row],[Score 2 ]],Table3[[Score 2 ]],1)</f>
        <v>25</v>
      </c>
    </row>
    <row r="27" spans="1:26" x14ac:dyDescent="0.3">
      <c r="A27" t="s">
        <v>48</v>
      </c>
      <c r="B27">
        <f>COUNTIFS(Table2[Sub-Sector],Table3[[#This Row],[Sub-Sector]])</f>
        <v>26</v>
      </c>
      <c r="C27" s="1">
        <f>COUNTIFS(Table2[Sub-Sector],Table3[[#This Row],[Sub-Sector]],Table2[Uptrend],"Uptrend")/Table3[[#This Row],[Count]]</f>
        <v>0.11538461538461539</v>
      </c>
      <c r="D27" s="1">
        <f>COUNTIFS(Table2[Sub-Sector],Table3[[#This Row],[Sub-Sector]],Table2[1W Return vs Nifty],"&gt;=5")/Table3[[#This Row],[Count]]</f>
        <v>0.23076923076923078</v>
      </c>
      <c r="E27" s="1">
        <f>COUNTIFS(Table2[Sub-Sector],Table3[[#This Row],[Sub-Sector]],Table2[1M Return vs Nifty],"&gt;=5")/Table3[[#This Row],[Count]]</f>
        <v>0.46153846153846156</v>
      </c>
      <c r="F27" s="1">
        <f>COUNTIFS(Table2[Sub-Sector],Table3[[#This Row],[Sub-Sector]],Table2[6M Return vs Nifty],"&gt;=10")/Table3[[#This Row],[Count]]</f>
        <v>0.34615384615384615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0.80769230769230771</v>
      </c>
      <c r="I27" s="1">
        <f>COUNTIFS(Table2[Sub-Sector],Table3[[#This Row],[Sub-Sector]],Table2[Relative Volume],"&gt;=1")/Table3[[#This Row],[Count]]</f>
        <v>0.46153846153846156</v>
      </c>
      <c r="J27" s="1">
        <f>COUNTIFS(Table2[Sub-Sector],Table3[[#This Row],[Sub-Sector]],Table2[% Away From Day Low],"&gt;=0.05")/Table3[[#This Row],[Count]]</f>
        <v>0.11538461538461539</v>
      </c>
      <c r="K27" s="1">
        <f>COUNTIFS(Table2[Sub-Sector],Table3[[#This Row],[Sub-Sector]],Table2[% Away From Day High],"&lt;=0.05")/Table3[[#This Row],[Count]]</f>
        <v>0.96153846153846156</v>
      </c>
      <c r="L27" s="1">
        <f>COUNTIFS(Table2[Sub-Sector],Table3[[#This Row],[Sub-Sector]],Table2[% Away From Current Week Low],"&gt;=0.05")/Table3[[#This Row],[Count]]</f>
        <v>0.34615384615384615</v>
      </c>
      <c r="M27" s="1">
        <f>COUNTIFS(Table2[Sub-Sector],Table3[[#This Row],[Sub-Sector]],Table2[% Away From Current Week High],"&lt;=0.05")/Table3[[#This Row],[Count]]</f>
        <v>0.96153846153846156</v>
      </c>
      <c r="N27" s="1">
        <f>COUNTIFS(Table2[Sub-Sector],Table3[[#This Row],[Sub-Sector]],Table2[% Away From Current Month Low],"&gt;=0.05")/Table3[[#This Row],[Count]]</f>
        <v>0.76923076923076927</v>
      </c>
      <c r="O27" s="1">
        <f>COUNTIFS(Table2[Sub-Sector],Table3[[#This Row],[Sub-Sector]],Table2[% Away From Current Month High],"&lt;=0.05")/Table3[[#This Row],[Count]]</f>
        <v>0.65384615384615385</v>
      </c>
      <c r="P27" s="1">
        <f>COUNTIFS(Table2[Sub-Sector],Table3[[#This Row],[Sub-Sector]],Table2[% Away From 52W High],"&lt;=10")/Table3[[#This Row],[Count]]</f>
        <v>0.15384615384615385</v>
      </c>
      <c r="Q27" s="1">
        <f>COUNTIFS(Table2[Sub-Sector],Table3[[#This Row],[Sub-Sector]],Table2[% Away From 52W Low],"&gt;=10")/Table3[[#This Row],[Count]]</f>
        <v>0.96153846153846156</v>
      </c>
      <c r="R27" s="1">
        <f>COUNTIFS(Table2[Sub-Sector],Table3[[#This Row],[Sub-Sector]],Table2[% Price above 20 EMA],"&gt;=0")/Table3[[#This Row],[Count]]</f>
        <v>0.73076923076923073</v>
      </c>
      <c r="S27" s="1">
        <f>COUNTIFS(Table2[Sub-Sector],Table3[[#This Row],[Sub-Sector]],Table2[% Price above 50 EMA],"&gt;=0")/Table3[[#This Row],[Count]]</f>
        <v>0.46153846153846156</v>
      </c>
      <c r="T27" s="1">
        <f>COUNTIFS(Table2[Sub-Sector],Table3[[#This Row],[Sub-Sector]],Table2[% Price above 200 EMA],"&gt;=0")/Table3[[#This Row],[Count]]</f>
        <v>0.57692307692307687</v>
      </c>
      <c r="U27" s="1">
        <f>COUNTIFS(Table2[Sub-Sector],Table3[[#This Row],[Sub-Sector]],Table2[Rate of Change - Zone],"Positive")/Table3[[#This Row],[Count]]</f>
        <v>0.46153846153846156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</v>
      </c>
      <c r="X27">
        <f>_xlfn.RANK.AVG(Table3[[#This Row],[Score]],Table3[Score],1)</f>
        <v>22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27">
        <f>_xlfn.RANK.AVG(Table3[[#This Row],[Score 2 ]],Table3[[Score 2 ]],1)</f>
        <v>26</v>
      </c>
    </row>
    <row r="28" spans="1:26" x14ac:dyDescent="0.3">
      <c r="A28" t="s">
        <v>707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0.33333333333333331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0.66666666666666663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0.66666666666666663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28">
        <f>_xlfn.RANK.AVG(Table3[[#This Row],[Score]],Table3[Score],1)</f>
        <v>21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8">
        <f>_xlfn.RANK.AVG(Table3[[#This Row],[Score 2 ]],Table3[[Score 2 ]],1)</f>
        <v>27</v>
      </c>
    </row>
    <row r="29" spans="1:26" x14ac:dyDescent="0.3">
      <c r="A29" t="s">
        <v>418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0.55555555555555558</v>
      </c>
      <c r="D29" s="1">
        <f>COUNTIFS(Table2[Sub-Sector],Table3[[#This Row],[Sub-Sector]],Table2[1W Return vs Nifty],"&gt;=5")/Table3[[#This Row],[Count]]</f>
        <v>0.1111111111111111</v>
      </c>
      <c r="E29" s="1">
        <f>COUNTIFS(Table2[Sub-Sector],Table3[[#This Row],[Sub-Sector]],Table2[1M Return vs Nifty],"&gt;=5")/Table3[[#This Row],[Count]]</f>
        <v>0.22222222222222221</v>
      </c>
      <c r="F29" s="1">
        <f>COUNTIFS(Table2[Sub-Sector],Table3[[#This Row],[Sub-Sector]],Table2[6M Return vs Nifty],"&gt;=10")/Table3[[#This Row],[Count]]</f>
        <v>0.77777777777777779</v>
      </c>
      <c r="G29" s="1">
        <f>COUNTIFS(Table2[Sub-Sector],Table3[[#This Row],[Sub-Sector]],Table2[1Y Return vs Nifty],"&gt;=10")/Table3[[#This Row],[Count]]</f>
        <v>0.66666666666666663</v>
      </c>
      <c r="H29" s="1">
        <f>COUNTIFS(Table2[Sub-Sector],Table3[[#This Row],[Sub-Sector]],Table2[RSI Exponential â€“ 14D],"&gt;=50")/Table3[[#This Row],[Count]]</f>
        <v>0.44444444444444442</v>
      </c>
      <c r="I29" s="1">
        <f>COUNTIFS(Table2[Sub-Sector],Table3[[#This Row],[Sub-Sector]],Table2[Relative Volume],"&gt;=1")/Table3[[#This Row],[Count]]</f>
        <v>0.22222222222222221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0.44444444444444442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0.55555555555555558</v>
      </c>
      <c r="O29" s="1">
        <f>COUNTIFS(Table2[Sub-Sector],Table3[[#This Row],[Sub-Sector]],Table2[% Away From Current Month High],"&lt;=0.05")/Table3[[#This Row],[Count]]</f>
        <v>0.44444444444444442</v>
      </c>
      <c r="P29" s="1">
        <f>COUNTIFS(Table2[Sub-Sector],Table3[[#This Row],[Sub-Sector]],Table2[% Away From 52W High],"&lt;=10")/Table3[[#This Row],[Count]]</f>
        <v>0.22222222222222221</v>
      </c>
      <c r="Q29" s="1">
        <f>COUNTIFS(Table2[Sub-Sector],Table3[[#This Row],[Sub-Sector]],Table2[% Away From 52W Low],"&gt;=10")/Table3[[#This Row],[Count]]</f>
        <v>0.88888888888888884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0.44444444444444442</v>
      </c>
      <c r="T29" s="1">
        <f>COUNTIFS(Table2[Sub-Sector],Table3[[#This Row],[Sub-Sector]],Table2[% Price above 200 EMA],"&gt;=0")/Table3[[#This Row],[Count]]</f>
        <v>0.77777777777777779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29">
        <f>_xlfn.RANK.AVG(Table3[[#This Row],[Score]],Table3[Score],1)</f>
        <v>23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9">
        <f>_xlfn.RANK.AVG(Table3[[#This Row],[Score 2 ]],Table3[[Score 2 ]],1)</f>
        <v>28</v>
      </c>
    </row>
    <row r="30" spans="1:26" x14ac:dyDescent="0.3">
      <c r="A30" t="s">
        <v>108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0.33333333333333331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0.33333333333333331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0.33333333333333331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</v>
      </c>
      <c r="X30">
        <f>_xlfn.RANK.AVG(Table3[[#This Row],[Score]],Table3[Score],1)</f>
        <v>47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0">
        <f>_xlfn.RANK.AVG(Table3[[#This Row],[Score 2 ]],Table3[[Score 2 ]],1)</f>
        <v>29.5</v>
      </c>
    </row>
    <row r="31" spans="1:26" x14ac:dyDescent="0.3">
      <c r="A31" t="s">
        <v>298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0.33333333333333331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0.66666666666666663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1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31">
        <f>_xlfn.RANK.AVG(Table3[[#This Row],[Score]],Table3[Score],1)</f>
        <v>44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1">
        <f>_xlfn.RANK.AVG(Table3[[#This Row],[Score 2 ]],Table3[[Score 2 ]],1)</f>
        <v>29.5</v>
      </c>
    </row>
    <row r="32" spans="1:26" x14ac:dyDescent="0.3">
      <c r="A32" t="s">
        <v>271</v>
      </c>
      <c r="B32">
        <f>COUNTIFS(Table2[Sub-Sector],Table3[[#This Row],[Sub-Sector]])</f>
        <v>11</v>
      </c>
      <c r="C32" s="1">
        <f>COUNTIFS(Table2[Sub-Sector],Table3[[#This Row],[Sub-Sector]],Table2[Uptrend],"Uptrend")/Table3[[#This Row],[Count]]</f>
        <v>0.18181818181818182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0.27272727272727271</v>
      </c>
      <c r="F32" s="1">
        <f>COUNTIFS(Table2[Sub-Sector],Table3[[#This Row],[Sub-Sector]],Table2[6M Return vs Nifty],"&gt;=10")/Table3[[#This Row],[Count]]</f>
        <v>0.54545454545454541</v>
      </c>
      <c r="G32" s="1">
        <f>COUNTIFS(Table2[Sub-Sector],Table3[[#This Row],[Sub-Sector]],Table2[1Y Return vs Nifty],"&gt;=10")/Table3[[#This Row],[Count]]</f>
        <v>0.63636363636363635</v>
      </c>
      <c r="H32" s="1">
        <f>COUNTIFS(Table2[Sub-Sector],Table3[[#This Row],[Sub-Sector]],Table2[RSI Exponential â€“ 14D],"&gt;=50")/Table3[[#This Row],[Count]]</f>
        <v>0.45454545454545453</v>
      </c>
      <c r="I32" s="1">
        <f>COUNTIFS(Table2[Sub-Sector],Table3[[#This Row],[Sub-Sector]],Table2[Relative Volume],"&gt;=1")/Table3[[#This Row],[Count]]</f>
        <v>0.27272727272727271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0.45454545454545453</v>
      </c>
      <c r="O32" s="1">
        <f>COUNTIFS(Table2[Sub-Sector],Table3[[#This Row],[Sub-Sector]],Table2[% Away From Current Month High],"&lt;=0.05")/Table3[[#This Row],[Count]]</f>
        <v>0.54545454545454541</v>
      </c>
      <c r="P32" s="1">
        <f>COUNTIFS(Table2[Sub-Sector],Table3[[#This Row],[Sub-Sector]],Table2[% Away From 52W High],"&lt;=10")/Table3[[#This Row],[Count]]</f>
        <v>9.0909090909090912E-2</v>
      </c>
      <c r="Q32" s="1">
        <f>COUNTIFS(Table2[Sub-Sector],Table3[[#This Row],[Sub-Sector]],Table2[% Away From 52W Low],"&gt;=10")/Table3[[#This Row],[Count]]</f>
        <v>0.90909090909090906</v>
      </c>
      <c r="R32" s="1">
        <f>COUNTIFS(Table2[Sub-Sector],Table3[[#This Row],[Sub-Sector]],Table2[% Price above 20 EMA],"&gt;=0")/Table3[[#This Row],[Count]]</f>
        <v>0.45454545454545453</v>
      </c>
      <c r="S32" s="1">
        <f>COUNTIFS(Table2[Sub-Sector],Table3[[#This Row],[Sub-Sector]],Table2[% Price above 50 EMA],"&gt;=0")/Table3[[#This Row],[Count]]</f>
        <v>0.27272727272727271</v>
      </c>
      <c r="T32" s="1">
        <f>COUNTIFS(Table2[Sub-Sector],Table3[[#This Row],[Sub-Sector]],Table2[% Price above 200 EMA],"&gt;=0")/Table3[[#This Row],[Count]]</f>
        <v>0.63636363636363635</v>
      </c>
      <c r="U32" s="1">
        <f>COUNTIFS(Table2[Sub-Sector],Table3[[#This Row],[Sub-Sector]],Table2[Rate of Change - Zone],"Positive")/Table3[[#This Row],[Count]]</f>
        <v>0.27272727272727271</v>
      </c>
      <c r="V32" s="1">
        <f>COUNTIFS(Table2[Sub-Sector],Table3[[#This Row],[Sub-Sector]],Table2[Sharpe Ratio],"&gt;=0.10")/Table3[[#This Row],[Count]]</f>
        <v>0.18181818181818182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32">
        <f>_xlfn.RANK.AVG(Table3[[#This Row],[Score]],Table3[Score],1)</f>
        <v>39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2">
        <f>_xlfn.RANK.AVG(Table3[[#This Row],[Score 2 ]],Table3[[Score 2 ]],1)</f>
        <v>31</v>
      </c>
    </row>
    <row r="33" spans="1:26" x14ac:dyDescent="0.3">
      <c r="A33" t="s">
        <v>680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1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0.75</v>
      </c>
      <c r="O33" s="1">
        <f>COUNTIFS(Table2[Sub-Sector],Table3[[#This Row],[Sub-Sector]],Table2[% Away From Current Month High],"&lt;=0.05")/Table3[[#This Row],[Count]]</f>
        <v>0.5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0.75</v>
      </c>
      <c r="R33" s="1">
        <f>COUNTIFS(Table2[Sub-Sector],Table3[[#This Row],[Sub-Sector]],Table2[% Price above 20 EMA],"&gt;=0")/Table3[[#This Row],[Count]]</f>
        <v>0.75</v>
      </c>
      <c r="S33" s="1">
        <f>COUNTIFS(Table2[Sub-Sector],Table3[[#This Row],[Sub-Sector]],Table2[% Price above 50 EMA],"&gt;=0")/Table3[[#This Row],[Count]]</f>
        <v>0.75</v>
      </c>
      <c r="T33" s="1">
        <f>COUNTIFS(Table2[Sub-Sector],Table3[[#This Row],[Sub-Sector]],Table2[% Price above 200 EMA],"&gt;=0")/Table3[[#This Row],[Count]]</f>
        <v>0.75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0.25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33">
        <f>_xlfn.RANK.AVG(Table3[[#This Row],[Score]],Table3[Score],1)</f>
        <v>32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3">
        <f>_xlfn.RANK.AVG(Table3[[#This Row],[Score 2 ]],Table3[[Score 2 ]],1)</f>
        <v>32</v>
      </c>
    </row>
    <row r="34" spans="1:26" x14ac:dyDescent="0.3">
      <c r="A34" t="s">
        <v>217</v>
      </c>
      <c r="B34">
        <f>COUNTIFS(Table2[Sub-Sector],Table3[[#This Row],[Sub-Sector]])</f>
        <v>8</v>
      </c>
      <c r="C34" s="1">
        <f>COUNTIFS(Table2[Sub-Sector],Table3[[#This Row],[Sub-Sector]],Table2[Uptrend],"Uptrend")/Table3[[#This Row],[Count]]</f>
        <v>0.75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0.375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0.75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0.125</v>
      </c>
      <c r="M34" s="1">
        <f>COUNTIFS(Table2[Sub-Sector],Table3[[#This Row],[Sub-Sector]],Table2[% Away From Current Week High],"&lt;=0.05")/Table3[[#This Row],[Count]]</f>
        <v>0.875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0.25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0.625</v>
      </c>
      <c r="S34" s="1">
        <f>COUNTIFS(Table2[Sub-Sector],Table3[[#This Row],[Sub-Sector]],Table2[% Price above 50 EMA],"&gt;=0")/Table3[[#This Row],[Count]]</f>
        <v>0.625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0.375</v>
      </c>
      <c r="V34" s="1">
        <f>COUNTIFS(Table2[Sub-Sector],Table3[[#This Row],[Sub-Sector]],Table2[Sharpe Ratio],"&gt;=0.10")/Table3[[#This Row],[Count]]</f>
        <v>0.375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4">
        <f>_xlfn.RANK.AVG(Table3[[#This Row],[Score]],Table3[Score],1)</f>
        <v>31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4">
        <f>_xlfn.RANK.AVG(Table3[[#This Row],[Score 2 ]],Table3[[Score 2 ]],1)</f>
        <v>33</v>
      </c>
    </row>
    <row r="35" spans="1:26" x14ac:dyDescent="0.3">
      <c r="A35" t="s">
        <v>60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0.25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0.25</v>
      </c>
      <c r="I35" s="1">
        <f>COUNTIFS(Table2[Sub-Sector],Table3[[#This Row],[Sub-Sector]],Table2[Relative Volume],"&gt;=1")/Table3[[#This Row],[Count]]</f>
        <v>0.75</v>
      </c>
      <c r="J35" s="1">
        <f>COUNTIFS(Table2[Sub-Sector],Table3[[#This Row],[Sub-Sector]],Table2[% Away From Day Low],"&gt;=0.05")/Table3[[#This Row],[Count]]</f>
        <v>0.25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0.25</v>
      </c>
      <c r="M35" s="1">
        <f>COUNTIFS(Table2[Sub-Sector],Table3[[#This Row],[Sub-Sector]],Table2[% Away From Current Week High],"&lt;=0.05")/Table3[[#This Row],[Count]]</f>
        <v>0.75</v>
      </c>
      <c r="N35" s="1">
        <f>COUNTIFS(Table2[Sub-Sector],Table3[[#This Row],[Sub-Sector]],Table2[% Away From Current Month Low],"&gt;=0.05")/Table3[[#This Row],[Count]]</f>
        <v>0.25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35">
        <f>_xlfn.RANK.AVG(Table3[[#This Row],[Score]],Table3[Score],1)</f>
        <v>76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5">
        <f>_xlfn.RANK.AVG(Table3[[#This Row],[Score 2 ]],Table3[[Score 2 ]],1)</f>
        <v>34</v>
      </c>
    </row>
    <row r="36" spans="1:26" x14ac:dyDescent="0.3">
      <c r="A36" t="s">
        <v>88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0.66666666666666663</v>
      </c>
      <c r="I36" s="1">
        <f>COUNTIFS(Table2[Sub-Sector],Table3[[#This Row],[Sub-Sector]],Table2[Relative Volume],"&gt;=1")/Table3[[#This Row],[Count]]</f>
        <v>0.66666666666666663</v>
      </c>
      <c r="J36" s="1">
        <f>COUNTIFS(Table2[Sub-Sector],Table3[[#This Row],[Sub-Sector]],Table2[% Away From Day Low],"&gt;=0.05")/Table3[[#This Row],[Count]]</f>
        <v>0.33333333333333331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0.66666666666666663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0.33333333333333331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0.33333333333333331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0</v>
      </c>
      <c r="U36" s="1">
        <f>COUNTIFS(Table2[Sub-Sector],Table3[[#This Row],[Sub-Sector]],Table2[Rate of Change - Zone],"Positive")/Table3[[#This Row],[Count]]</f>
        <v>0.33333333333333331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36">
        <f>_xlfn.RANK.AVG(Table3[[#This Row],[Score]],Table3[Score],1)</f>
        <v>62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36">
        <f>_xlfn.RANK.AVG(Table3[[#This Row],[Score 2 ]],Table3[[Score 2 ]],1)</f>
        <v>35</v>
      </c>
    </row>
    <row r="37" spans="1:26" x14ac:dyDescent="0.3">
      <c r="A37" t="s">
        <v>188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0.1111111111111111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0.1111111111111111</v>
      </c>
      <c r="F37" s="1">
        <f>COUNTIFS(Table2[Sub-Sector],Table3[[#This Row],[Sub-Sector]],Table2[6M Return vs Nifty],"&gt;=10")/Table3[[#This Row],[Count]]</f>
        <v>0.22222222222222221</v>
      </c>
      <c r="G37" s="1">
        <f>COUNTIFS(Table2[Sub-Sector],Table3[[#This Row],[Sub-Sector]],Table2[1Y Return vs Nifty],"&gt;=10")/Table3[[#This Row],[Count]]</f>
        <v>0.22222222222222221</v>
      </c>
      <c r="H37" s="1">
        <f>COUNTIFS(Table2[Sub-Sector],Table3[[#This Row],[Sub-Sector]],Table2[RSI Exponential â€“ 14D],"&gt;=50")/Table3[[#This Row],[Count]]</f>
        <v>0.77777777777777779</v>
      </c>
      <c r="I37" s="1">
        <f>COUNTIFS(Table2[Sub-Sector],Table3[[#This Row],[Sub-Sector]],Table2[Relative Volume],"&gt;=1")/Table3[[#This Row],[Count]]</f>
        <v>0.55555555555555558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0.88888888888888884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0.77777777777777779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0.66666666666666663</v>
      </c>
      <c r="P37" s="1">
        <f>COUNTIFS(Table2[Sub-Sector],Table3[[#This Row],[Sub-Sector]],Table2[% Away From 52W High],"&lt;=10")/Table3[[#This Row],[Count]]</f>
        <v>0.1111111111111111</v>
      </c>
      <c r="Q37" s="1">
        <f>COUNTIFS(Table2[Sub-Sector],Table3[[#This Row],[Sub-Sector]],Table2[% Away From 52W Low],"&gt;=10")/Table3[[#This Row],[Count]]</f>
        <v>0.55555555555555558</v>
      </c>
      <c r="R37" s="1">
        <f>COUNTIFS(Table2[Sub-Sector],Table3[[#This Row],[Sub-Sector]],Table2[% Price above 20 EMA],"&gt;=0")/Table3[[#This Row],[Count]]</f>
        <v>0.55555555555555558</v>
      </c>
      <c r="S37" s="1">
        <f>COUNTIFS(Table2[Sub-Sector],Table3[[#This Row],[Sub-Sector]],Table2[% Price above 50 EMA],"&gt;=0")/Table3[[#This Row],[Count]]</f>
        <v>0.22222222222222221</v>
      </c>
      <c r="T37" s="1">
        <f>COUNTIFS(Table2[Sub-Sector],Table3[[#This Row],[Sub-Sector]],Table2[% Price above 200 EMA],"&gt;=0")/Table3[[#This Row],[Count]]</f>
        <v>0.44444444444444442</v>
      </c>
      <c r="U37" s="1">
        <f>COUNTIFS(Table2[Sub-Sector],Table3[[#This Row],[Sub-Sector]],Table2[Rate of Change - Zone],"Positive")/Table3[[#This Row],[Count]]</f>
        <v>0.44444444444444442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37">
        <f>_xlfn.RANK.AVG(Table3[[#This Row],[Score]],Table3[Score],1)</f>
        <v>59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37">
        <f>_xlfn.RANK.AVG(Table3[[#This Row],[Score 2 ]],Table3[[Score 2 ]],1)</f>
        <v>36</v>
      </c>
    </row>
    <row r="38" spans="1:26" x14ac:dyDescent="0.3">
      <c r="A38" t="s">
        <v>27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0.25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</v>
      </c>
      <c r="G38" s="1">
        <f>COUNTIFS(Table2[Sub-Sector],Table3[[#This Row],[Sub-Sector]],Table2[1Y Return vs Nifty],"&gt;=10")/Table3[[#This Row],[Count]]</f>
        <v>0.25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0.75</v>
      </c>
      <c r="J38" s="1">
        <f>COUNTIFS(Table2[Sub-Sector],Table3[[#This Row],[Sub-Sector]],Table2[% Away From Day Low],"&gt;=0.05")/Table3[[#This Row],[Count]]</f>
        <v>0.25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0.5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0.25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0.75</v>
      </c>
      <c r="V38" s="1">
        <f>COUNTIFS(Table2[Sub-Sector],Table3[[#This Row],[Sub-Sector]],Table2[Sharpe Ratio],"&gt;=0.10")/Table3[[#This Row],[Count]]</f>
        <v>0.25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38">
        <f>_xlfn.RANK.AVG(Table3[[#This Row],[Score]],Table3[Score],1)</f>
        <v>41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38">
        <f>_xlfn.RANK.AVG(Table3[[#This Row],[Score 2 ]],Table3[[Score 2 ]],1)</f>
        <v>37</v>
      </c>
    </row>
    <row r="39" spans="1:26" x14ac:dyDescent="0.3">
      <c r="A39" t="s">
        <v>243</v>
      </c>
      <c r="B39">
        <f>COUNTIFS(Table2[Sub-Sector],Table3[[#This Row],[Sub-Sector]])</f>
        <v>12</v>
      </c>
      <c r="C39" s="1">
        <f>COUNTIFS(Table2[Sub-Sector],Table3[[#This Row],[Sub-Sector]],Table2[Uptrend],"Uptrend")/Table3[[#This Row],[Count]]</f>
        <v>0.25</v>
      </c>
      <c r="D39" s="1">
        <f>COUNTIFS(Table2[Sub-Sector],Table3[[#This Row],[Sub-Sector]],Table2[1W Return vs Nifty],"&gt;=5")/Table3[[#This Row],[Count]]</f>
        <v>8.3333333333333329E-2</v>
      </c>
      <c r="E39" s="1">
        <f>COUNTIFS(Table2[Sub-Sector],Table3[[#This Row],[Sub-Sector]],Table2[1M Return vs Nifty],"&gt;=5")/Table3[[#This Row],[Count]]</f>
        <v>0.16666666666666666</v>
      </c>
      <c r="F39" s="1">
        <f>COUNTIFS(Table2[Sub-Sector],Table3[[#This Row],[Sub-Sector]],Table2[6M Return vs Nifty],"&gt;=10")/Table3[[#This Row],[Count]]</f>
        <v>0.41666666666666669</v>
      </c>
      <c r="G39" s="1">
        <f>COUNTIFS(Table2[Sub-Sector],Table3[[#This Row],[Sub-Sector]],Table2[1Y Return vs Nifty],"&gt;=10")/Table3[[#This Row],[Count]]</f>
        <v>0.33333333333333331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0.41666666666666669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0.16666666666666666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0.83333333333333337</v>
      </c>
      <c r="O39" s="1">
        <f>COUNTIFS(Table2[Sub-Sector],Table3[[#This Row],[Sub-Sector]],Table2[% Away From Current Month High],"&lt;=0.05")/Table3[[#This Row],[Count]]</f>
        <v>0.41666666666666669</v>
      </c>
      <c r="P39" s="1">
        <f>COUNTIFS(Table2[Sub-Sector],Table3[[#This Row],[Sub-Sector]],Table2[% Away From 52W High],"&lt;=10")/Table3[[#This Row],[Count]]</f>
        <v>0.25</v>
      </c>
      <c r="Q39" s="1">
        <f>COUNTIFS(Table2[Sub-Sector],Table3[[#This Row],[Sub-Sector]],Table2[% Away From 52W Low],"&gt;=10")/Table3[[#This Row],[Count]]</f>
        <v>0.75</v>
      </c>
      <c r="R39" s="1">
        <f>COUNTIFS(Table2[Sub-Sector],Table3[[#This Row],[Sub-Sector]],Table2[% Price above 20 EMA],"&gt;=0")/Table3[[#This Row],[Count]]</f>
        <v>0.41666666666666669</v>
      </c>
      <c r="S39" s="1">
        <f>COUNTIFS(Table2[Sub-Sector],Table3[[#This Row],[Sub-Sector]],Table2[% Price above 50 EMA],"&gt;=0")/Table3[[#This Row],[Count]]</f>
        <v>0.41666666666666669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0.33333333333333331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39">
        <f>_xlfn.RANK.AVG(Table3[[#This Row],[Score]],Table3[Score],1)</f>
        <v>35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39">
        <f>_xlfn.RANK.AVG(Table3[[#This Row],[Score 2 ]],Table3[[Score 2 ]],1)</f>
        <v>38</v>
      </c>
    </row>
    <row r="40" spans="1:26" x14ac:dyDescent="0.3">
      <c r="A40" t="s">
        <v>489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0.55555555555555558</v>
      </c>
      <c r="D40" s="1">
        <f>COUNTIFS(Table2[Sub-Sector],Table3[[#This Row],[Sub-Sector]],Table2[1W Return vs Nifty],"&gt;=5")/Table3[[#This Row],[Count]]</f>
        <v>0.22222222222222221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0.66666666666666663</v>
      </c>
      <c r="G40" s="1">
        <f>COUNTIFS(Table2[Sub-Sector],Table3[[#This Row],[Sub-Sector]],Table2[1Y Return vs Nifty],"&gt;=10")/Table3[[#This Row],[Count]]</f>
        <v>0.44444444444444442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Volume],"&gt;=1")/Table3[[#This Row],[Count]]</f>
        <v>0.1111111111111111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0.22222222222222221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0.77777777777777779</v>
      </c>
      <c r="O40" s="1">
        <f>COUNTIFS(Table2[Sub-Sector],Table3[[#This Row],[Sub-Sector]],Table2[% Away From Current Month High],"&lt;=0.05")/Table3[[#This Row],[Count]]</f>
        <v>0.66666666666666663</v>
      </c>
      <c r="P40" s="1">
        <f>COUNTIFS(Table2[Sub-Sector],Table3[[#This Row],[Sub-Sector]],Table2[% Away From 52W High],"&lt;=10")/Table3[[#This Row],[Count]]</f>
        <v>0.44444444444444442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0.55555555555555558</v>
      </c>
      <c r="S40" s="1">
        <f>COUNTIFS(Table2[Sub-Sector],Table3[[#This Row],[Sub-Sector]],Table2[% Price above 50 EMA],"&gt;=0")/Table3[[#This Row],[Count]]</f>
        <v>0.55555555555555558</v>
      </c>
      <c r="T40" s="1">
        <f>COUNTIFS(Table2[Sub-Sector],Table3[[#This Row],[Sub-Sector]],Table2[% Price above 200 EMA],"&gt;=0")/Table3[[#This Row],[Count]]</f>
        <v>0.77777777777777779</v>
      </c>
      <c r="U40" s="1">
        <f>COUNTIFS(Table2[Sub-Sector],Table3[[#This Row],[Sub-Sector]],Table2[Rate of Change - Zone],"Positive")/Table3[[#This Row],[Count]]</f>
        <v>0.44444444444444442</v>
      </c>
      <c r="V40" s="1">
        <f>COUNTIFS(Table2[Sub-Sector],Table3[[#This Row],[Sub-Sector]],Table2[Sharpe Ratio],"&gt;=0.10")/Table3[[#This Row],[Count]]</f>
        <v>0.22222222222222221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40">
        <f>_xlfn.RANK.AVG(Table3[[#This Row],[Score]],Table3[Score],1)</f>
        <v>24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0">
        <f>_xlfn.RANK.AVG(Table3[[#This Row],[Score 2 ]],Table3[[Score 2 ]],1)</f>
        <v>39</v>
      </c>
    </row>
    <row r="41" spans="1:26" x14ac:dyDescent="0.3">
      <c r="A41" t="s">
        <v>234</v>
      </c>
      <c r="B41">
        <f>COUNTIFS(Table2[Sub-Sector],Table3[[#This Row],[Sub-Sector]])</f>
        <v>8</v>
      </c>
      <c r="C41" s="1">
        <f>COUNTIFS(Table2[Sub-Sector],Table3[[#This Row],[Sub-Sector]],Table2[Uptrend],"Uptrend")/Table3[[#This Row],[Count]]</f>
        <v>0.125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0.25</v>
      </c>
      <c r="F41" s="1">
        <f>COUNTIFS(Table2[Sub-Sector],Table3[[#This Row],[Sub-Sector]],Table2[6M Return vs Nifty],"&gt;=10")/Table3[[#This Row],[Count]]</f>
        <v>0.25</v>
      </c>
      <c r="G41" s="1">
        <f>COUNTIFS(Table2[Sub-Sector],Table3[[#This Row],[Sub-Sector]],Table2[1Y Return vs Nifty],"&gt;=10")/Table3[[#This Row],[Count]]</f>
        <v>0.625</v>
      </c>
      <c r="H41" s="1">
        <f>COUNTIFS(Table2[Sub-Sector],Table3[[#This Row],[Sub-Sector]],Table2[RSI Exponential â€“ 14D],"&gt;=50")/Table3[[#This Row],[Count]]</f>
        <v>0.75</v>
      </c>
      <c r="I41" s="1">
        <f>COUNTIFS(Table2[Sub-Sector],Table3[[#This Row],[Sub-Sector]],Table2[Relative Volume],"&gt;=1")/Table3[[#This Row],[Count]]</f>
        <v>0.125</v>
      </c>
      <c r="J41" s="1">
        <f>COUNTIFS(Table2[Sub-Sector],Table3[[#This Row],[Sub-Sector]],Table2[% Away From Day Low],"&gt;=0.05")/Table3[[#This Row],[Count]]</f>
        <v>0.125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0.25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0.875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0.25</v>
      </c>
      <c r="Q41" s="1">
        <f>COUNTIFS(Table2[Sub-Sector],Table3[[#This Row],[Sub-Sector]],Table2[% Away From 52W Low],"&gt;=10")/Table3[[#This Row],[Count]]</f>
        <v>0.875</v>
      </c>
      <c r="R41" s="1">
        <f>COUNTIFS(Table2[Sub-Sector],Table3[[#This Row],[Sub-Sector]],Table2[% Price above 20 EMA],"&gt;=0")/Table3[[#This Row],[Count]]</f>
        <v>0.625</v>
      </c>
      <c r="S41" s="1">
        <f>COUNTIFS(Table2[Sub-Sector],Table3[[#This Row],[Sub-Sector]],Table2[% Price above 50 EMA],"&gt;=0")/Table3[[#This Row],[Count]]</f>
        <v>0.375</v>
      </c>
      <c r="T41" s="1">
        <f>COUNTIFS(Table2[Sub-Sector],Table3[[#This Row],[Sub-Sector]],Table2[% Price above 200 EMA],"&gt;=0")/Table3[[#This Row],[Count]]</f>
        <v>0.625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0.375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41">
        <f>_xlfn.RANK.AVG(Table3[[#This Row],[Score]],Table3[Score],1)</f>
        <v>53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1">
        <f>_xlfn.RANK.AVG(Table3[[#This Row],[Score 2 ]],Table3[[Score 2 ]],1)</f>
        <v>40.5</v>
      </c>
    </row>
    <row r="42" spans="1:26" x14ac:dyDescent="0.3">
      <c r="A42" t="s">
        <v>391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0.25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0.25</v>
      </c>
      <c r="H42" s="1">
        <f>COUNTIFS(Table2[Sub-Sector],Table3[[#This Row],[Sub-Sector]],Table2[RSI Exponential â€“ 14D],"&gt;=50")/Table3[[#This Row],[Count]]</f>
        <v>0.75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0.75</v>
      </c>
      <c r="L42" s="1">
        <f>COUNTIFS(Table2[Sub-Sector],Table3[[#This Row],[Sub-Sector]],Table2[% Away From Current Week Low],"&gt;=0.05")/Table3[[#This Row],[Count]]</f>
        <v>0.25</v>
      </c>
      <c r="M42" s="1">
        <f>COUNTIFS(Table2[Sub-Sector],Table3[[#This Row],[Sub-Sector]],Table2[% Away From Current Week High],"&lt;=0.05")/Table3[[#This Row],[Count]]</f>
        <v>0.75</v>
      </c>
      <c r="N42" s="1">
        <f>COUNTIFS(Table2[Sub-Sector],Table3[[#This Row],[Sub-Sector]],Table2[% Away From Current Month Low],"&gt;=0.05")/Table3[[#This Row],[Count]]</f>
        <v>0.75</v>
      </c>
      <c r="O42" s="1">
        <f>COUNTIFS(Table2[Sub-Sector],Table3[[#This Row],[Sub-Sector]],Table2[% Away From Current Month High],"&lt;=0.05")/Table3[[#This Row],[Count]]</f>
        <v>0.75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0.75</v>
      </c>
      <c r="R42" s="1">
        <f>COUNTIFS(Table2[Sub-Sector],Table3[[#This Row],[Sub-Sector]],Table2[% Price above 20 EMA],"&gt;=0")/Table3[[#This Row],[Count]]</f>
        <v>0.75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0.25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42">
        <f>_xlfn.RANK.AVG(Table3[[#This Row],[Score]],Table3[Score],1)</f>
        <v>18.5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2">
        <f>_xlfn.RANK.AVG(Table3[[#This Row],[Score 2 ]],Table3[[Score 2 ]],1)</f>
        <v>40.5</v>
      </c>
    </row>
    <row r="43" spans="1:26" x14ac:dyDescent="0.3">
      <c r="A43" t="s">
        <v>411</v>
      </c>
      <c r="B43">
        <f>COUNTIFS(Table2[Sub-Sector],Table3[[#This Row],[Sub-Sector]])</f>
        <v>14</v>
      </c>
      <c r="C43" s="1">
        <f>COUNTIFS(Table2[Sub-Sector],Table3[[#This Row],[Sub-Sector]],Table2[Uptrend],"Uptrend")/Table3[[#This Row],[Count]]</f>
        <v>0.21428571428571427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0.6428571428571429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0.8571428571428571</v>
      </c>
      <c r="I43" s="1">
        <f>COUNTIFS(Table2[Sub-Sector],Table3[[#This Row],[Sub-Sector]],Table2[Relative Volume],"&gt;=1")/Table3[[#This Row],[Count]]</f>
        <v>0.35714285714285715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0.14285714285714285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0.6428571428571429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0.21428571428571427</v>
      </c>
      <c r="Q43" s="1">
        <f>COUNTIFS(Table2[Sub-Sector],Table3[[#This Row],[Sub-Sector]],Table2[% Away From 52W Low],"&gt;=10")/Table3[[#This Row],[Count]]</f>
        <v>0.9285714285714286</v>
      </c>
      <c r="R43" s="1">
        <f>COUNTIFS(Table2[Sub-Sector],Table3[[#This Row],[Sub-Sector]],Table2[% Price above 20 EMA],"&gt;=0")/Table3[[#This Row],[Count]]</f>
        <v>0.8571428571428571</v>
      </c>
      <c r="S43" s="1">
        <f>COUNTIFS(Table2[Sub-Sector],Table3[[#This Row],[Sub-Sector]],Table2[% Price above 50 EMA],"&gt;=0")/Table3[[#This Row],[Count]]</f>
        <v>0.42857142857142855</v>
      </c>
      <c r="T43" s="1">
        <f>COUNTIFS(Table2[Sub-Sector],Table3[[#This Row],[Sub-Sector]],Table2[% Price above 200 EMA],"&gt;=0")/Table3[[#This Row],[Count]]</f>
        <v>0.6428571428571429</v>
      </c>
      <c r="U43" s="1">
        <f>COUNTIFS(Table2[Sub-Sector],Table3[[#This Row],[Sub-Sector]],Table2[Rate of Change - Zone],"Positive")/Table3[[#This Row],[Count]]</f>
        <v>7.1428571428571425E-2</v>
      </c>
      <c r="V43" s="1">
        <f>COUNTIFS(Table2[Sub-Sector],Table3[[#This Row],[Sub-Sector]],Table2[Sharpe Ratio],"&gt;=0.10")/Table3[[#This Row],[Count]]</f>
        <v>0.21428571428571427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3">
        <f>_xlfn.RANK.AVG(Table3[[#This Row],[Score]],Table3[Score],1)</f>
        <v>37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3">
        <f>_xlfn.RANK.AVG(Table3[[#This Row],[Score 2 ]],Table3[[Score 2 ]],1)</f>
        <v>42.5</v>
      </c>
    </row>
    <row r="44" spans="1:26" x14ac:dyDescent="0.3">
      <c r="A44" t="s">
        <v>425</v>
      </c>
      <c r="B44">
        <f>COUNTIFS(Table2[Sub-Sector],Table3[[#This Row],[Sub-Sector]])</f>
        <v>6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0.16666666666666666</v>
      </c>
      <c r="E44" s="1">
        <f>COUNTIFS(Table2[Sub-Sector],Table3[[#This Row],[Sub-Sector]],Table2[1M Return vs Nifty],"&gt;=5")/Table3[[#This Row],[Count]]</f>
        <v>0.33333333333333331</v>
      </c>
      <c r="F44" s="1">
        <f>COUNTIFS(Table2[Sub-Sector],Table3[[#This Row],[Sub-Sector]],Table2[6M Return vs Nifty],"&gt;=10")/Table3[[#This Row],[Count]]</f>
        <v>0.16666666666666666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0.83333333333333337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0.66666666666666663</v>
      </c>
      <c r="O44" s="1">
        <f>COUNTIFS(Table2[Sub-Sector],Table3[[#This Row],[Sub-Sector]],Table2[% Away From Current Month High],"&lt;=0.05")/Table3[[#This Row],[Count]]</f>
        <v>0.66666666666666663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0.66666666666666663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0.66666666666666663</v>
      </c>
      <c r="V44" s="1">
        <f>COUNTIFS(Table2[Sub-Sector],Table3[[#This Row],[Sub-Sector]],Table2[Sharpe Ratio],"&gt;=0.10")/Table3[[#This Row],[Count]]</f>
        <v>0.66666666666666663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388.5</v>
      </c>
      <c r="X44">
        <f>_xlfn.RANK.AVG(Table3[[#This Row],[Score]],Table3[Score],1)</f>
        <v>43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4">
        <f>_xlfn.RANK.AVG(Table3[[#This Row],[Score 2 ]],Table3[[Score 2 ]],1)</f>
        <v>42.5</v>
      </c>
    </row>
    <row r="45" spans="1:26" x14ac:dyDescent="0.3">
      <c r="A45" t="s">
        <v>993</v>
      </c>
      <c r="B45">
        <f>COUNTIFS(Table2[Sub-Sector],Table3[[#This Row],[Sub-Sector]])</f>
        <v>1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45">
        <f>_xlfn.RANK.AVG(Table3[[#This Row],[Score]],Table3[Score],1)</f>
        <v>77.5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5">
        <f>_xlfn.RANK.AVG(Table3[[#This Row],[Score 2 ]],Table3[[Score 2 ]],1)</f>
        <v>44</v>
      </c>
    </row>
    <row r="46" spans="1:26" x14ac:dyDescent="0.3">
      <c r="A46" t="s">
        <v>278</v>
      </c>
      <c r="B46">
        <f>COUNTIFS(Table2[Sub-Sector],Table3[[#This Row],[Sub-Sector]])</f>
        <v>20</v>
      </c>
      <c r="C46" s="1">
        <f>COUNTIFS(Table2[Sub-Sector],Table3[[#This Row],[Sub-Sector]],Table2[Uptrend],"Uptrend")/Table3[[#This Row],[Count]]</f>
        <v>0.05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0.3</v>
      </c>
      <c r="F46" s="1">
        <f>COUNTIFS(Table2[Sub-Sector],Table3[[#This Row],[Sub-Sector]],Table2[6M Return vs Nifty],"&gt;=10")/Table3[[#This Row],[Count]]</f>
        <v>0.45</v>
      </c>
      <c r="G46" s="1">
        <f>COUNTIFS(Table2[Sub-Sector],Table3[[#This Row],[Sub-Sector]],Table2[1Y Return vs Nifty],"&gt;=10")/Table3[[#This Row],[Count]]</f>
        <v>0.55000000000000004</v>
      </c>
      <c r="H46" s="1">
        <f>COUNTIFS(Table2[Sub-Sector],Table3[[#This Row],[Sub-Sector]],Table2[RSI Exponential â€“ 14D],"&gt;=50")/Table3[[#This Row],[Count]]</f>
        <v>0.7</v>
      </c>
      <c r="I46" s="1">
        <f>COUNTIFS(Table2[Sub-Sector],Table3[[#This Row],[Sub-Sector]],Table2[Relative Volume],"&gt;=1")/Table3[[#This Row],[Count]]</f>
        <v>0.25</v>
      </c>
      <c r="J46" s="1">
        <f>COUNTIFS(Table2[Sub-Sector],Table3[[#This Row],[Sub-Sector]],Table2[% Away From Day Low],"&gt;=0.05")/Table3[[#This Row],[Count]]</f>
        <v>0.05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0.75</v>
      </c>
      <c r="O46" s="1">
        <f>COUNTIFS(Table2[Sub-Sector],Table3[[#This Row],[Sub-Sector]],Table2[% Away From Current Month High],"&lt;=0.05")/Table3[[#This Row],[Count]]</f>
        <v>0.7</v>
      </c>
      <c r="P46" s="1">
        <f>COUNTIFS(Table2[Sub-Sector],Table3[[#This Row],[Sub-Sector]],Table2[% Away From 52W High],"&lt;=10")/Table3[[#This Row],[Count]]</f>
        <v>0.15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0.65</v>
      </c>
      <c r="S46" s="1">
        <f>COUNTIFS(Table2[Sub-Sector],Table3[[#This Row],[Sub-Sector]],Table2[% Price above 50 EMA],"&gt;=0")/Table3[[#This Row],[Count]]</f>
        <v>0.3</v>
      </c>
      <c r="T46" s="1">
        <f>COUNTIFS(Table2[Sub-Sector],Table3[[#This Row],[Sub-Sector]],Table2[% Price above 200 EMA],"&gt;=0")/Table3[[#This Row],[Count]]</f>
        <v>0.6</v>
      </c>
      <c r="U46" s="1">
        <f>COUNTIFS(Table2[Sub-Sector],Table3[[#This Row],[Sub-Sector]],Table2[Rate of Change - Zone],"Positive")/Table3[[#This Row],[Count]]</f>
        <v>0.25</v>
      </c>
      <c r="V46" s="1">
        <f>COUNTIFS(Table2[Sub-Sector],Table3[[#This Row],[Sub-Sector]],Table2[Sharpe Ratio],"&gt;=0.10")/Table3[[#This Row],[Count]]</f>
        <v>0.25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46">
        <f>_xlfn.RANK.AVG(Table3[[#This Row],[Score]],Table3[Score],1)</f>
        <v>54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6">
        <f>_xlfn.RANK.AVG(Table3[[#This Row],[Score 2 ]],Table3[[Score 2 ]],1)</f>
        <v>45</v>
      </c>
    </row>
    <row r="47" spans="1:26" x14ac:dyDescent="0.3">
      <c r="A47" t="s">
        <v>263</v>
      </c>
      <c r="B47">
        <f>COUNTIFS(Table2[Sub-Sector],Table3[[#This Row],[Sub-Sector]])</f>
        <v>26</v>
      </c>
      <c r="C47" s="1">
        <f>COUNTIFS(Table2[Sub-Sector],Table3[[#This Row],[Sub-Sector]],Table2[Uptrend],"Uptrend")/Table3[[#This Row],[Count]]</f>
        <v>0.15384615384615385</v>
      </c>
      <c r="D47" s="1">
        <f>COUNTIFS(Table2[Sub-Sector],Table3[[#This Row],[Sub-Sector]],Table2[1W Return vs Nifty],"&gt;=5")/Table3[[#This Row],[Count]]</f>
        <v>7.6923076923076927E-2</v>
      </c>
      <c r="E47" s="1">
        <f>COUNTIFS(Table2[Sub-Sector],Table3[[#This Row],[Sub-Sector]],Table2[1M Return vs Nifty],"&gt;=5")/Table3[[#This Row],[Count]]</f>
        <v>0.26923076923076922</v>
      </c>
      <c r="F47" s="1">
        <f>COUNTIFS(Table2[Sub-Sector],Table3[[#This Row],[Sub-Sector]],Table2[6M Return vs Nifty],"&gt;=10")/Table3[[#This Row],[Count]]</f>
        <v>0.23076923076923078</v>
      </c>
      <c r="G47" s="1">
        <f>COUNTIFS(Table2[Sub-Sector],Table3[[#This Row],[Sub-Sector]],Table2[1Y Return vs Nifty],"&gt;=10")/Table3[[#This Row],[Count]]</f>
        <v>0.38461538461538464</v>
      </c>
      <c r="H47" s="1">
        <f>COUNTIFS(Table2[Sub-Sector],Table3[[#This Row],[Sub-Sector]],Table2[RSI Exponential â€“ 14D],"&gt;=50")/Table3[[#This Row],[Count]]</f>
        <v>0.69230769230769229</v>
      </c>
      <c r="I47" s="1">
        <f>COUNTIFS(Table2[Sub-Sector],Table3[[#This Row],[Sub-Sector]],Table2[Relative Volume],"&gt;=1")/Table3[[#This Row],[Count]]</f>
        <v>0.53846153846153844</v>
      </c>
      <c r="J47" s="1">
        <f>COUNTIFS(Table2[Sub-Sector],Table3[[#This Row],[Sub-Sector]],Table2[% Away From Day Low],"&gt;=0.05")/Table3[[#This Row],[Count]]</f>
        <v>7.6923076923076927E-2</v>
      </c>
      <c r="K47" s="1">
        <f>COUNTIFS(Table2[Sub-Sector],Table3[[#This Row],[Sub-Sector]],Table2[% Away From Day High],"&lt;=0.05")/Table3[[#This Row],[Count]]</f>
        <v>0.92307692307692313</v>
      </c>
      <c r="L47" s="1">
        <f>COUNTIFS(Table2[Sub-Sector],Table3[[#This Row],[Sub-Sector]],Table2[% Away From Current Week Low],"&gt;=0.05")/Table3[[#This Row],[Count]]</f>
        <v>0.30769230769230771</v>
      </c>
      <c r="M47" s="1">
        <f>COUNTIFS(Table2[Sub-Sector],Table3[[#This Row],[Sub-Sector]],Table2[% Away From Current Week High],"&lt;=0.05")/Table3[[#This Row],[Count]]</f>
        <v>0.88461538461538458</v>
      </c>
      <c r="N47" s="1">
        <f>COUNTIFS(Table2[Sub-Sector],Table3[[#This Row],[Sub-Sector]],Table2[% Away From Current Month Low],"&gt;=0.05")/Table3[[#This Row],[Count]]</f>
        <v>0.61538461538461542</v>
      </c>
      <c r="O47" s="1">
        <f>COUNTIFS(Table2[Sub-Sector],Table3[[#This Row],[Sub-Sector]],Table2[% Away From Current Month High],"&lt;=0.05")/Table3[[#This Row],[Count]]</f>
        <v>0.46153846153846156</v>
      </c>
      <c r="P47" s="1">
        <f>COUNTIFS(Table2[Sub-Sector],Table3[[#This Row],[Sub-Sector]],Table2[% Away From 52W High],"&lt;=10")/Table3[[#This Row],[Count]]</f>
        <v>0.11538461538461539</v>
      </c>
      <c r="Q47" s="1">
        <f>COUNTIFS(Table2[Sub-Sector],Table3[[#This Row],[Sub-Sector]],Table2[% Away From 52W Low],"&gt;=10")/Table3[[#This Row],[Count]]</f>
        <v>0.92307692307692313</v>
      </c>
      <c r="R47" s="1">
        <f>COUNTIFS(Table2[Sub-Sector],Table3[[#This Row],[Sub-Sector]],Table2[% Price above 20 EMA],"&gt;=0")/Table3[[#This Row],[Count]]</f>
        <v>0.46153846153846156</v>
      </c>
      <c r="S47" s="1">
        <f>COUNTIFS(Table2[Sub-Sector],Table3[[#This Row],[Sub-Sector]],Table2[% Price above 50 EMA],"&gt;=0")/Table3[[#This Row],[Count]]</f>
        <v>0.30769230769230771</v>
      </c>
      <c r="T47" s="1">
        <f>COUNTIFS(Table2[Sub-Sector],Table3[[#This Row],[Sub-Sector]],Table2[% Price above 200 EMA],"&gt;=0")/Table3[[#This Row],[Count]]</f>
        <v>0.46153846153846156</v>
      </c>
      <c r="U47" s="1">
        <f>COUNTIFS(Table2[Sub-Sector],Table3[[#This Row],[Sub-Sector]],Table2[Rate of Change - Zone],"Positive")/Table3[[#This Row],[Count]]</f>
        <v>0.23076923076923078</v>
      </c>
      <c r="V47" s="1">
        <f>COUNTIFS(Table2[Sub-Sector],Table3[[#This Row],[Sub-Sector]],Table2[Sharpe Ratio],"&gt;=0.10")/Table3[[#This Row],[Count]]</f>
        <v>0.38461538461538464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47">
        <f>_xlfn.RANK.AVG(Table3[[#This Row],[Score]],Table3[Score],1)</f>
        <v>38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7">
        <f>_xlfn.RANK.AVG(Table3[[#This Row],[Score 2 ]],Table3[[Score 2 ]],1)</f>
        <v>46</v>
      </c>
    </row>
    <row r="48" spans="1:26" x14ac:dyDescent="0.3">
      <c r="A48" t="s">
        <v>114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0.5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0.5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0.5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0.5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0.5</v>
      </c>
      <c r="R48" s="1">
        <f>COUNTIFS(Table2[Sub-Sector],Table3[[#This Row],[Sub-Sector]],Table2[% Price above 20 EMA],"&gt;=0")/Table3[[#This Row],[Count]]</f>
        <v>0.5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48">
        <f>_xlfn.RANK.AVG(Table3[[#This Row],[Score]],Table3[Score],1)</f>
        <v>62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8">
        <f>_xlfn.RANK.AVG(Table3[[#This Row],[Score 2 ]],Table3[[Score 2 ]],1)</f>
        <v>47.5</v>
      </c>
    </row>
    <row r="49" spans="1:26" x14ac:dyDescent="0.3">
      <c r="A49" t="s">
        <v>1621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0.5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0.5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0.5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49">
        <f>_xlfn.RANK.AVG(Table3[[#This Row],[Score]],Table3[Score],1)</f>
        <v>60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9">
        <f>_xlfn.RANK.AVG(Table3[[#This Row],[Score 2 ]],Table3[[Score 2 ]],1)</f>
        <v>47.5</v>
      </c>
    </row>
    <row r="50" spans="1:26" x14ac:dyDescent="0.3">
      <c r="A50" t="s">
        <v>139</v>
      </c>
      <c r="B50">
        <f>COUNTIFS(Table2[Sub-Sector],Table3[[#This Row],[Sub-Sector]])</f>
        <v>8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0.625</v>
      </c>
      <c r="F50" s="1">
        <f>COUNTIFS(Table2[Sub-Sector],Table3[[#This Row],[Sub-Sector]],Table2[6M Return vs Nifty],"&gt;=10")/Table3[[#This Row],[Count]]</f>
        <v>0.125</v>
      </c>
      <c r="G50" s="1">
        <f>COUNTIFS(Table2[Sub-Sector],Table3[[#This Row],[Sub-Sector]],Table2[1Y Return vs Nifty],"&gt;=10")/Table3[[#This Row],[Count]]</f>
        <v>0.875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0.375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0.75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0.25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0.875</v>
      </c>
      <c r="S50" s="1">
        <f>COUNTIFS(Table2[Sub-Sector],Table3[[#This Row],[Sub-Sector]],Table2[% Price above 50 EMA],"&gt;=0")/Table3[[#This Row],[Count]]</f>
        <v>0.375</v>
      </c>
      <c r="T50" s="1">
        <f>COUNTIFS(Table2[Sub-Sector],Table3[[#This Row],[Sub-Sector]],Table2[% Price above 200 EMA],"&gt;=0")/Table3[[#This Row],[Count]]</f>
        <v>0.75</v>
      </c>
      <c r="U50" s="1">
        <f>COUNTIFS(Table2[Sub-Sector],Table3[[#This Row],[Sub-Sector]],Table2[Rate of Change - Zone],"Positive")/Table3[[#This Row],[Count]]</f>
        <v>0.125</v>
      </c>
      <c r="V50" s="1">
        <f>COUNTIFS(Table2[Sub-Sector],Table3[[#This Row],[Sub-Sector]],Table2[Sharpe Ratio],"&gt;=0.10")/Table3[[#This Row],[Count]]</f>
        <v>0.75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50">
        <f>_xlfn.RANK.AVG(Table3[[#This Row],[Score]],Table3[Score],1)</f>
        <v>56.5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0">
        <f>_xlfn.RANK.AVG(Table3[[#This Row],[Score 2 ]],Table3[[Score 2 ]],1)</f>
        <v>50</v>
      </c>
    </row>
    <row r="51" spans="1:26" x14ac:dyDescent="0.3">
      <c r="A51" t="s">
        <v>75</v>
      </c>
      <c r="B51">
        <f>COUNTIFS(Table2[Sub-Sector],Table3[[#This Row],[Sub-Sector]])</f>
        <v>3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0.33333333333333331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0.66666666666666663</v>
      </c>
      <c r="I51" s="1">
        <f>COUNTIFS(Table2[Sub-Sector],Table3[[#This Row],[Sub-Sector]],Table2[Relative Volume],"&gt;=1")/Table3[[#This Row],[Count]]</f>
        <v>0.33333333333333331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0.66666666666666663</v>
      </c>
      <c r="N51" s="1">
        <f>COUNTIFS(Table2[Sub-Sector],Table3[[#This Row],[Sub-Sector]],Table2[% Away From Current Month Low],"&gt;=0.05")/Table3[[#This Row],[Count]]</f>
        <v>0.66666666666666663</v>
      </c>
      <c r="O51" s="1">
        <f>COUNTIFS(Table2[Sub-Sector],Table3[[#This Row],[Sub-Sector]],Table2[% Away From Current Month High],"&lt;=0.05")/Table3[[#This Row],[Count]]</f>
        <v>0.33333333333333331</v>
      </c>
      <c r="P51" s="1">
        <f>COUNTIFS(Table2[Sub-Sector],Table3[[#This Row],[Sub-Sector]],Table2[% Away From 52W High],"&lt;=10")/Table3[[#This Row],[Count]]</f>
        <v>0.33333333333333331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0.33333333333333331</v>
      </c>
      <c r="S51" s="1">
        <f>COUNTIFS(Table2[Sub-Sector],Table3[[#This Row],[Sub-Sector]],Table2[% Price above 50 EMA],"&gt;=0")/Table3[[#This Row],[Count]]</f>
        <v>0.33333333333333331</v>
      </c>
      <c r="T51" s="1">
        <f>COUNTIFS(Table2[Sub-Sector],Table3[[#This Row],[Sub-Sector]],Table2[% Price above 200 EMA],"&gt;=0")/Table3[[#This Row],[Count]]</f>
        <v>0.66666666666666663</v>
      </c>
      <c r="U51" s="1">
        <f>COUNTIFS(Table2[Sub-Sector],Table3[[#This Row],[Sub-Sector]],Table2[Rate of Change - Zone],"Positive")/Table3[[#This Row],[Count]]</f>
        <v>0.33333333333333331</v>
      </c>
      <c r="V51" s="1">
        <f>COUNTIFS(Table2[Sub-Sector],Table3[[#This Row],[Sub-Sector]],Table2[Sharpe Ratio],"&gt;=0.10")/Table3[[#This Row],[Count]]</f>
        <v>0.66666666666666663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51">
        <f>_xlfn.RANK.AVG(Table3[[#This Row],[Score]],Table3[Score],1)</f>
        <v>68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1">
        <f>_xlfn.RANK.AVG(Table3[[#This Row],[Score 2 ]],Table3[[Score 2 ]],1)</f>
        <v>50</v>
      </c>
    </row>
    <row r="52" spans="1:26" x14ac:dyDescent="0.3">
      <c r="A52" t="s">
        <v>100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0.33333333333333331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0.33333333333333331</v>
      </c>
      <c r="O52" s="1">
        <f>COUNTIFS(Table2[Sub-Sector],Table3[[#This Row],[Sub-Sector]],Table2[% Away From Current Month High],"&lt;=0.05")/Table3[[#This Row],[Count]]</f>
        <v>0.33333333333333331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0.33333333333333331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0.33333333333333331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0.66666666666666663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52">
        <f>_xlfn.RANK.AVG(Table3[[#This Row],[Score]],Table3[Score],1)</f>
        <v>79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2">
        <f>_xlfn.RANK.AVG(Table3[[#This Row],[Score 2 ]],Table3[[Score 2 ]],1)</f>
        <v>50</v>
      </c>
    </row>
    <row r="53" spans="1:26" x14ac:dyDescent="0.3">
      <c r="A53" t="s">
        <v>155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53">
        <f>_xlfn.RANK.AVG(Table3[[#This Row],[Score]],Table3[Score],1)</f>
        <v>80.5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3">
        <f>_xlfn.RANK.AVG(Table3[[#This Row],[Score 2 ]],Table3[[Score 2 ]],1)</f>
        <v>53</v>
      </c>
    </row>
    <row r="54" spans="1:26" x14ac:dyDescent="0.3">
      <c r="A54" t="s">
        <v>283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54">
        <f>_xlfn.RANK.AVG(Table3[[#This Row],[Score]],Table3[Score],1)</f>
        <v>80.5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4">
        <f>_xlfn.RANK.AVG(Table3[[#This Row],[Score 2 ]],Table3[[Score 2 ]],1)</f>
        <v>53</v>
      </c>
    </row>
    <row r="55" spans="1:26" x14ac:dyDescent="0.3">
      <c r="A55" t="s">
        <v>496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5">
        <f>_xlfn.RANK.AVG(Table3[[#This Row],[Score]],Table3[Score],1)</f>
        <v>50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5">
        <f>_xlfn.RANK.AVG(Table3[[#This Row],[Score 2 ]],Table3[[Score 2 ]],1)</f>
        <v>53</v>
      </c>
    </row>
    <row r="56" spans="1:26" x14ac:dyDescent="0.3">
      <c r="A56" t="s">
        <v>1010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0.5</v>
      </c>
      <c r="G56" s="1">
        <f>COUNTIFS(Table2[Sub-Sector],Table3[[#This Row],[Sub-Sector]],Table2[1Y Return vs Nifty],"&gt;=10")/Table3[[#This Row],[Count]]</f>
        <v>0.5</v>
      </c>
      <c r="H56" s="1">
        <f>COUNTIFS(Table2[Sub-Sector],Table3[[#This Row],[Sub-Sector]],Table2[RSI Exponential â€“ 14D],"&gt;=50")/Table3[[#This Row],[Count]]</f>
        <v>0.5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0.5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0.5</v>
      </c>
      <c r="R56" s="1">
        <f>COUNTIFS(Table2[Sub-Sector],Table3[[#This Row],[Sub-Sector]],Table2[% Price above 20 EMA],"&gt;=0")/Table3[[#This Row],[Count]]</f>
        <v>0.5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0.5</v>
      </c>
      <c r="U56" s="1">
        <f>COUNTIFS(Table2[Sub-Sector],Table3[[#This Row],[Sub-Sector]],Table2[Rate of Change - Zone],"Positive")/Table3[[#This Row],[Count]]</f>
        <v>0.5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56">
        <f>_xlfn.RANK.AVG(Table3[[#This Row],[Score]],Table3[Score],1)</f>
        <v>83.5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6">
        <f>_xlfn.RANK.AVG(Table3[[#This Row],[Score 2 ]],Table3[[Score 2 ]],1)</f>
        <v>55</v>
      </c>
    </row>
    <row r="57" spans="1:26" x14ac:dyDescent="0.3">
      <c r="A57" t="s">
        <v>788</v>
      </c>
      <c r="B57">
        <f>COUNTIFS(Table2[Sub-Sector],Table3[[#This Row],[Sub-Sector]])</f>
        <v>5</v>
      </c>
      <c r="C57" s="1">
        <f>COUNTIFS(Table2[Sub-Sector],Table3[[#This Row],[Sub-Sector]],Table2[Uptrend],"Uptrend")/Table3[[#This Row],[Count]]</f>
        <v>0.4</v>
      </c>
      <c r="D57" s="1">
        <f>COUNTIFS(Table2[Sub-Sector],Table3[[#This Row],[Sub-Sector]],Table2[1W Return vs Nifty],"&gt;=5")/Table3[[#This Row],[Count]]</f>
        <v>0.2</v>
      </c>
      <c r="E57" s="1">
        <f>COUNTIFS(Table2[Sub-Sector],Table3[[#This Row],[Sub-Sector]],Table2[1M Return vs Nifty],"&gt;=5")/Table3[[#This Row],[Count]]</f>
        <v>0.4</v>
      </c>
      <c r="F57" s="1">
        <f>COUNTIFS(Table2[Sub-Sector],Table3[[#This Row],[Sub-Sector]],Table2[6M Return vs Nifty],"&gt;=10")/Table3[[#This Row],[Count]]</f>
        <v>0.2</v>
      </c>
      <c r="G57" s="1">
        <f>COUNTIFS(Table2[Sub-Sector],Table3[[#This Row],[Sub-Sector]],Table2[1Y Return vs Nifty],"&gt;=10")/Table3[[#This Row],[Count]]</f>
        <v>0.6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0.4</v>
      </c>
      <c r="J57" s="1">
        <f>COUNTIFS(Table2[Sub-Sector],Table3[[#This Row],[Sub-Sector]],Table2[% Away From Day Low],"&gt;=0.05")/Table3[[#This Row],[Count]]</f>
        <v>0.4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0.8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0.6</v>
      </c>
      <c r="P57" s="1">
        <f>COUNTIFS(Table2[Sub-Sector],Table3[[#This Row],[Sub-Sector]],Table2[% Away From 52W High],"&lt;=10")/Table3[[#This Row],[Count]]</f>
        <v>0.2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0.8</v>
      </c>
      <c r="T57" s="1">
        <f>COUNTIFS(Table2[Sub-Sector],Table3[[#This Row],[Sub-Sector]],Table2[% Price above 200 EMA],"&gt;=0")/Table3[[#This Row],[Count]]</f>
        <v>0.8</v>
      </c>
      <c r="U57" s="1">
        <f>COUNTIFS(Table2[Sub-Sector],Table3[[#This Row],[Sub-Sector]],Table2[Rate of Change - Zone],"Positive")/Table3[[#This Row],[Count]]</f>
        <v>0.2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57">
        <f>_xlfn.RANK.AVG(Table3[[#This Row],[Score]],Table3[Score],1)</f>
        <v>29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7">
        <f>_xlfn.RANK.AVG(Table3[[#This Row],[Score 2 ]],Table3[[Score 2 ]],1)</f>
        <v>56</v>
      </c>
    </row>
    <row r="58" spans="1:26" x14ac:dyDescent="0.3">
      <c r="A58" t="s">
        <v>1162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58">
        <f>_xlfn.RANK.AVG(Table3[[#This Row],[Score]],Table3[Score],1)</f>
        <v>58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8">
        <f>_xlfn.RANK.AVG(Table3[[#This Row],[Score 2 ]],Table3[[Score 2 ]],1)</f>
        <v>57.5</v>
      </c>
    </row>
    <row r="59" spans="1:26" x14ac:dyDescent="0.3">
      <c r="A59" t="s">
        <v>988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1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59">
        <f>_xlfn.RANK.AVG(Table3[[#This Row],[Score]],Table3[Score],1)</f>
        <v>51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9">
        <f>_xlfn.RANK.AVG(Table3[[#This Row],[Score 2 ]],Table3[[Score 2 ]],1)</f>
        <v>57.5</v>
      </c>
    </row>
    <row r="60" spans="1:26" x14ac:dyDescent="0.3">
      <c r="A60" t="s">
        <v>375</v>
      </c>
      <c r="B60">
        <f>COUNTIFS(Table2[Sub-Sector],Table3[[#This Row],[Sub-Sector]])</f>
        <v>5</v>
      </c>
      <c r="C60" s="1">
        <f>COUNTIFS(Table2[Sub-Sector],Table3[[#This Row],[Sub-Sector]],Table2[Uptrend],"Uptrend")/Table3[[#This Row],[Count]]</f>
        <v>0.2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0.6</v>
      </c>
      <c r="F60" s="1">
        <f>COUNTIFS(Table2[Sub-Sector],Table3[[#This Row],[Sub-Sector]],Table2[6M Return vs Nifty],"&gt;=10")/Table3[[#This Row],[Count]]</f>
        <v>0.4</v>
      </c>
      <c r="G60" s="1">
        <f>COUNTIFS(Table2[Sub-Sector],Table3[[#This Row],[Sub-Sector]],Table2[1Y Return vs Nifty],"&gt;=10")/Table3[[#This Row],[Count]]</f>
        <v>0.4</v>
      </c>
      <c r="H60" s="1">
        <f>COUNTIFS(Table2[Sub-Sector],Table3[[#This Row],[Sub-Sector]],Table2[RSI Exponential â€“ 14D],"&gt;=50")/Table3[[#This Row],[Count]]</f>
        <v>0.4</v>
      </c>
      <c r="I60" s="1">
        <f>COUNTIFS(Table2[Sub-Sector],Table3[[#This Row],[Sub-Sector]],Table2[Relative Volume],"&gt;=1")/Table3[[#This Row],[Count]]</f>
        <v>0.4</v>
      </c>
      <c r="J60" s="1">
        <f>COUNTIFS(Table2[Sub-Sector],Table3[[#This Row],[Sub-Sector]],Table2[% Away From Day Low],"&gt;=0.05")/Table3[[#This Row],[Count]]</f>
        <v>0.2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0.2</v>
      </c>
      <c r="M60" s="1">
        <f>COUNTIFS(Table2[Sub-Sector],Table3[[#This Row],[Sub-Sector]],Table2[% Away From Current Week High],"&lt;=0.05")/Table3[[#This Row],[Count]]</f>
        <v>0.8</v>
      </c>
      <c r="N60" s="1">
        <f>COUNTIFS(Table2[Sub-Sector],Table3[[#This Row],[Sub-Sector]],Table2[% Away From Current Month Low],"&gt;=0.05")/Table3[[#This Row],[Count]]</f>
        <v>0.4</v>
      </c>
      <c r="O60" s="1">
        <f>COUNTIFS(Table2[Sub-Sector],Table3[[#This Row],[Sub-Sector]],Table2[% Away From Current Month High],"&lt;=0.05")/Table3[[#This Row],[Count]]</f>
        <v>0.4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0.4</v>
      </c>
      <c r="S60" s="1">
        <f>COUNTIFS(Table2[Sub-Sector],Table3[[#This Row],[Sub-Sector]],Table2[% Price above 50 EMA],"&gt;=0")/Table3[[#This Row],[Count]]</f>
        <v>0.4</v>
      </c>
      <c r="T60" s="1">
        <f>COUNTIFS(Table2[Sub-Sector],Table3[[#This Row],[Sub-Sector]],Table2[% Price above 200 EMA],"&gt;=0")/Table3[[#This Row],[Count]]</f>
        <v>0.6</v>
      </c>
      <c r="U60" s="1">
        <f>COUNTIFS(Table2[Sub-Sector],Table3[[#This Row],[Sub-Sector]],Table2[Rate of Change - Zone],"Positive")/Table3[[#This Row],[Count]]</f>
        <v>0.2</v>
      </c>
      <c r="V60" s="1">
        <f>COUNTIFS(Table2[Sub-Sector],Table3[[#This Row],[Sub-Sector]],Table2[Sharpe Ratio],"&gt;=0.10")/Table3[[#This Row],[Count]]</f>
        <v>0.2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60">
        <f>_xlfn.RANK.AVG(Table3[[#This Row],[Score]],Table3[Score],1)</f>
        <v>40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0">
        <f>_xlfn.RANK.AVG(Table3[[#This Row],[Score 2 ]],Table3[[Score 2 ]],1)</f>
        <v>59</v>
      </c>
    </row>
    <row r="61" spans="1:26" x14ac:dyDescent="0.3">
      <c r="A61" t="s">
        <v>171</v>
      </c>
      <c r="B61">
        <f>COUNTIFS(Table2[Sub-Sector],Table3[[#This Row],[Sub-Sector]])</f>
        <v>9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0.22222222222222221</v>
      </c>
      <c r="F61" s="1">
        <f>COUNTIFS(Table2[Sub-Sector],Table3[[#This Row],[Sub-Sector]],Table2[6M Return vs Nifty],"&gt;=10")/Table3[[#This Row],[Count]]</f>
        <v>0.55555555555555558</v>
      </c>
      <c r="G61" s="1">
        <f>COUNTIFS(Table2[Sub-Sector],Table3[[#This Row],[Sub-Sector]],Table2[1Y Return vs Nifty],"&gt;=10")/Table3[[#This Row],[Count]]</f>
        <v>0.33333333333333331</v>
      </c>
      <c r="H61" s="1">
        <f>COUNTIFS(Table2[Sub-Sector],Table3[[#This Row],[Sub-Sector]],Table2[RSI Exponential â€“ 14D],"&gt;=50")/Table3[[#This Row],[Count]]</f>
        <v>0.55555555555555558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0.88888888888888884</v>
      </c>
      <c r="L61" s="1">
        <f>COUNTIFS(Table2[Sub-Sector],Table3[[#This Row],[Sub-Sector]],Table2[% Away From Current Week Low],"&gt;=0.05")/Table3[[#This Row],[Count]]</f>
        <v>0.33333333333333331</v>
      </c>
      <c r="M61" s="1">
        <f>COUNTIFS(Table2[Sub-Sector],Table3[[#This Row],[Sub-Sector]],Table2[% Away From Current Week High],"&lt;=0.05")/Table3[[#This Row],[Count]]</f>
        <v>0.88888888888888884</v>
      </c>
      <c r="N61" s="1">
        <f>COUNTIFS(Table2[Sub-Sector],Table3[[#This Row],[Sub-Sector]],Table2[% Away From Current Month Low],"&gt;=0.05")/Table3[[#This Row],[Count]]</f>
        <v>0.55555555555555558</v>
      </c>
      <c r="O61" s="1">
        <f>COUNTIFS(Table2[Sub-Sector],Table3[[#This Row],[Sub-Sector]],Table2[% Away From Current Month High],"&lt;=0.05")/Table3[[#This Row],[Count]]</f>
        <v>0.22222222222222221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0.88888888888888884</v>
      </c>
      <c r="R61" s="1">
        <f>COUNTIFS(Table2[Sub-Sector],Table3[[#This Row],[Sub-Sector]],Table2[% Price above 20 EMA],"&gt;=0")/Table3[[#This Row],[Count]]</f>
        <v>0.44444444444444442</v>
      </c>
      <c r="S61" s="1">
        <f>COUNTIFS(Table2[Sub-Sector],Table3[[#This Row],[Sub-Sector]],Table2[% Price above 50 EMA],"&gt;=0")/Table3[[#This Row],[Count]]</f>
        <v>0.33333333333333331</v>
      </c>
      <c r="T61" s="1">
        <f>COUNTIFS(Table2[Sub-Sector],Table3[[#This Row],[Sub-Sector]],Table2[% Price above 200 EMA],"&gt;=0")/Table3[[#This Row],[Count]]</f>
        <v>0.77777777777777779</v>
      </c>
      <c r="U61" s="1">
        <f>COUNTIFS(Table2[Sub-Sector],Table3[[#This Row],[Sub-Sector]],Table2[Rate of Change - Zone],"Positive")/Table3[[#This Row],[Count]]</f>
        <v>0.1111111111111111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61">
        <f>_xlfn.RANK.AVG(Table3[[#This Row],[Score]],Table3[Score],1)</f>
        <v>74.5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1">
        <f>_xlfn.RANK.AVG(Table3[[#This Row],[Score 2 ]],Table3[[Score 2 ]],1)</f>
        <v>60</v>
      </c>
    </row>
    <row r="62" spans="1:26" x14ac:dyDescent="0.3">
      <c r="A62" t="s">
        <v>214</v>
      </c>
      <c r="B62">
        <f>COUNTIFS(Table2[Sub-Sector],Table3[[#This Row],[Sub-Sector]])</f>
        <v>28</v>
      </c>
      <c r="C62" s="1">
        <f>COUNTIFS(Table2[Sub-Sector],Table3[[#This Row],[Sub-Sector]],Table2[Uptrend],"Uptrend")/Table3[[#This Row],[Count]]</f>
        <v>0.14285714285714285</v>
      </c>
      <c r="D62" s="1">
        <f>COUNTIFS(Table2[Sub-Sector],Table3[[#This Row],[Sub-Sector]],Table2[1W Return vs Nifty],"&gt;=5")/Table3[[#This Row],[Count]]</f>
        <v>3.5714285714285712E-2</v>
      </c>
      <c r="E62" s="1">
        <f>COUNTIFS(Table2[Sub-Sector],Table3[[#This Row],[Sub-Sector]],Table2[1M Return vs Nifty],"&gt;=5")/Table3[[#This Row],[Count]]</f>
        <v>0.14285714285714285</v>
      </c>
      <c r="F62" s="1">
        <f>COUNTIFS(Table2[Sub-Sector],Table3[[#This Row],[Sub-Sector]],Table2[6M Return vs Nifty],"&gt;=10")/Table3[[#This Row],[Count]]</f>
        <v>0.25</v>
      </c>
      <c r="G62" s="1">
        <f>COUNTIFS(Table2[Sub-Sector],Table3[[#This Row],[Sub-Sector]],Table2[1Y Return vs Nifty],"&gt;=10")/Table3[[#This Row],[Count]]</f>
        <v>0.5357142857142857</v>
      </c>
      <c r="H62" s="1">
        <f>COUNTIFS(Table2[Sub-Sector],Table3[[#This Row],[Sub-Sector]],Table2[RSI Exponential â€“ 14D],"&gt;=50")/Table3[[#This Row],[Count]]</f>
        <v>0.7142857142857143</v>
      </c>
      <c r="I62" s="1">
        <f>COUNTIFS(Table2[Sub-Sector],Table3[[#This Row],[Sub-Sector]],Table2[Relative Volume],"&gt;=1")/Table3[[#This Row],[Count]]</f>
        <v>0.2857142857142857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0.9642857142857143</v>
      </c>
      <c r="L62" s="1">
        <f>COUNTIFS(Table2[Sub-Sector],Table3[[#This Row],[Sub-Sector]],Table2[% Away From Current Week Low],"&gt;=0.05")/Table3[[#This Row],[Count]]</f>
        <v>0.17857142857142858</v>
      </c>
      <c r="M62" s="1">
        <f>COUNTIFS(Table2[Sub-Sector],Table3[[#This Row],[Sub-Sector]],Table2[% Away From Current Week High],"&lt;=0.05")/Table3[[#This Row],[Count]]</f>
        <v>0.9285714285714286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0.5357142857142857</v>
      </c>
      <c r="P62" s="1">
        <f>COUNTIFS(Table2[Sub-Sector],Table3[[#This Row],[Sub-Sector]],Table2[% Away From 52W High],"&lt;=10")/Table3[[#This Row],[Count]]</f>
        <v>7.1428571428571425E-2</v>
      </c>
      <c r="Q62" s="1">
        <f>COUNTIFS(Table2[Sub-Sector],Table3[[#This Row],[Sub-Sector]],Table2[% Away From 52W Low],"&gt;=10")/Table3[[#This Row],[Count]]</f>
        <v>0.8928571428571429</v>
      </c>
      <c r="R62" s="1">
        <f>COUNTIFS(Table2[Sub-Sector],Table3[[#This Row],[Sub-Sector]],Table2[% Price above 20 EMA],"&gt;=0")/Table3[[#This Row],[Count]]</f>
        <v>0.5</v>
      </c>
      <c r="S62" s="1">
        <f>COUNTIFS(Table2[Sub-Sector],Table3[[#This Row],[Sub-Sector]],Table2[% Price above 50 EMA],"&gt;=0")/Table3[[#This Row],[Count]]</f>
        <v>0.21428571428571427</v>
      </c>
      <c r="T62" s="1">
        <f>COUNTIFS(Table2[Sub-Sector],Table3[[#This Row],[Sub-Sector]],Table2[% Price above 200 EMA],"&gt;=0")/Table3[[#This Row],[Count]]</f>
        <v>0.5714285714285714</v>
      </c>
      <c r="U62" s="1">
        <f>COUNTIFS(Table2[Sub-Sector],Table3[[#This Row],[Sub-Sector]],Table2[Rate of Change - Zone],"Positive")/Table3[[#This Row],[Count]]</f>
        <v>0.21428571428571427</v>
      </c>
      <c r="V62" s="1">
        <f>COUNTIFS(Table2[Sub-Sector],Table3[[#This Row],[Sub-Sector]],Table2[Sharpe Ratio],"&gt;=0.10")/Table3[[#This Row],[Count]]</f>
        <v>0.32142857142857145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2">
        <f>_xlfn.RANK.AVG(Table3[[#This Row],[Score]],Table3[Score],1)</f>
        <v>49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2">
        <f>_xlfn.RANK.AVG(Table3[[#This Row],[Score 2 ]],Table3[[Score 2 ]],1)</f>
        <v>61</v>
      </c>
    </row>
    <row r="63" spans="1:26" x14ac:dyDescent="0.3">
      <c r="A63" t="s">
        <v>1065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0.33333333333333331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0.33333333333333331</v>
      </c>
      <c r="F63" s="1">
        <f>COUNTIFS(Table2[Sub-Sector],Table3[[#This Row],[Sub-Sector]],Table2[6M Return vs Nifty],"&gt;=10")/Table3[[#This Row],[Count]]</f>
        <v>0.33333333333333331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0.66666666666666663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0.33333333333333331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0.66666666666666663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0.33333333333333331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0.33333333333333331</v>
      </c>
      <c r="T63" s="1">
        <f>COUNTIFS(Table2[Sub-Sector],Table3[[#This Row],[Sub-Sector]],Table2[% Price above 200 EMA],"&gt;=0")/Table3[[#This Row],[Count]]</f>
        <v>0.66666666666666663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0.33333333333333331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63">
        <f>_xlfn.RANK.AVG(Table3[[#This Row],[Score]],Table3[Score],1)</f>
        <v>48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3">
        <f>_xlfn.RANK.AVG(Table3[[#This Row],[Score 2 ]],Table3[[Score 2 ]],1)</f>
        <v>62.5</v>
      </c>
    </row>
    <row r="64" spans="1:26" x14ac:dyDescent="0.3">
      <c r="A64" t="s">
        <v>325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0.33333333333333331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0.66666666666666663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0.66666666666666663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0.33333333333333331</v>
      </c>
      <c r="T64" s="1">
        <f>COUNTIFS(Table2[Sub-Sector],Table3[[#This Row],[Sub-Sector]],Table2[% Price above 200 EMA],"&gt;=0")/Table3[[#This Row],[Count]]</f>
        <v>0.33333333333333331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64">
        <f>_xlfn.RANK.AVG(Table3[[#This Row],[Score]],Table3[Score],1)</f>
        <v>71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4">
        <f>_xlfn.RANK.AVG(Table3[[#This Row],[Score 2 ]],Table3[[Score 2 ]],1)</f>
        <v>62.5</v>
      </c>
    </row>
    <row r="65" spans="1:26" x14ac:dyDescent="0.3">
      <c r="A65" t="s">
        <v>57</v>
      </c>
      <c r="B65">
        <f>COUNTIFS(Table2[Sub-Sector],Table3[[#This Row],[Sub-Sector]])</f>
        <v>4</v>
      </c>
      <c r="C65" s="1">
        <f>COUNTIFS(Table2[Sub-Sector],Table3[[#This Row],[Sub-Sector]],Table2[Uptrend],"Uptrend")/Table3[[#This Row],[Count]]</f>
        <v>0.25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0.25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0.25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0.5</v>
      </c>
      <c r="P65" s="1">
        <f>COUNTIFS(Table2[Sub-Sector],Table3[[#This Row],[Sub-Sector]],Table2[% Away From 52W High],"&lt;=10")/Table3[[#This Row],[Count]]</f>
        <v>0.25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0.25</v>
      </c>
      <c r="T65" s="1">
        <f>COUNTIFS(Table2[Sub-Sector],Table3[[#This Row],[Sub-Sector]],Table2[% Price above 200 EMA],"&gt;=0")/Table3[[#This Row],[Count]]</f>
        <v>0.25</v>
      </c>
      <c r="U65" s="1">
        <f>COUNTIFS(Table2[Sub-Sector],Table3[[#This Row],[Sub-Sector]],Table2[Rate of Change - Zone],"Positive")/Table3[[#This Row],[Count]]</f>
        <v>0.25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65">
        <f>_xlfn.RANK.AVG(Table3[[#This Row],[Score]],Table3[Score],1)</f>
        <v>45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5">
        <f>_xlfn.RANK.AVG(Table3[[#This Row],[Score 2 ]],Table3[[Score 2 ]],1)</f>
        <v>64.5</v>
      </c>
    </row>
    <row r="66" spans="1:26" x14ac:dyDescent="0.3">
      <c r="A66" t="s">
        <v>126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0.25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0.25</v>
      </c>
      <c r="G66" s="1">
        <f>COUNTIFS(Table2[Sub-Sector],Table3[[#This Row],[Sub-Sector]],Table2[1Y Return vs Nifty],"&gt;=10")/Table3[[#This Row],[Count]]</f>
        <v>0.5</v>
      </c>
      <c r="H66" s="1">
        <f>COUNTIFS(Table2[Sub-Sector],Table3[[#This Row],[Sub-Sector]],Table2[RSI Exponential â€“ 14D],"&gt;=50")/Table3[[#This Row],[Count]]</f>
        <v>0.5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0.25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0.25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0.5</v>
      </c>
      <c r="O66" s="1">
        <f>COUNTIFS(Table2[Sub-Sector],Table3[[#This Row],[Sub-Sector]],Table2[% Away From Current Month High],"&lt;=0.05")/Table3[[#This Row],[Count]]</f>
        <v>0.5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0.75</v>
      </c>
      <c r="S66" s="1">
        <f>COUNTIFS(Table2[Sub-Sector],Table3[[#This Row],[Sub-Sector]],Table2[% Price above 50 EMA],"&gt;=0")/Table3[[#This Row],[Count]]</f>
        <v>0.25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0.25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66">
        <f>_xlfn.RANK.AVG(Table3[[#This Row],[Score]],Table3[Score],1)</f>
        <v>55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6">
        <f>_xlfn.RANK.AVG(Table3[[#This Row],[Score 2 ]],Table3[[Score 2 ]],1)</f>
        <v>64.5</v>
      </c>
    </row>
    <row r="67" spans="1:26" x14ac:dyDescent="0.3">
      <c r="A67" t="s">
        <v>183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1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</v>
      </c>
      <c r="H67" s="1">
        <f>COUNTIFS(Table2[Sub-Sector],Table3[[#This Row],[Sub-Sector]],Table2[RSI Exponential â€“ 14D],"&gt;=50")/Table3[[#This Row],[Count]]</f>
        <v>1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1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0.5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67">
        <f>_xlfn.RANK.AVG(Table3[[#This Row],[Score]],Table3[Score],1)</f>
        <v>36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7">
        <f>_xlfn.RANK.AVG(Table3[[#This Row],[Score 2 ]],Table3[[Score 2 ]],1)</f>
        <v>66.5</v>
      </c>
    </row>
    <row r="68" spans="1:26" x14ac:dyDescent="0.3">
      <c r="A68" t="s">
        <v>809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0.5</v>
      </c>
      <c r="R68" s="1">
        <f>COUNTIFS(Table2[Sub-Sector],Table3[[#This Row],[Sub-Sector]],Table2[% Price above 20 EMA],"&gt;=0")/Table3[[#This Row],[Count]]</f>
        <v>1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68">
        <f>_xlfn.RANK.AVG(Table3[[#This Row],[Score]],Table3[Score],1)</f>
        <v>92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8">
        <f>_xlfn.RANK.AVG(Table3[[#This Row],[Score 2 ]],Table3[[Score 2 ]],1)</f>
        <v>66.5</v>
      </c>
    </row>
    <row r="69" spans="1:26" x14ac:dyDescent="0.3">
      <c r="A69" t="s">
        <v>69</v>
      </c>
      <c r="B69">
        <f>COUNTIFS(Table2[Sub-Sector],Table3[[#This Row],[Sub-Sector]])</f>
        <v>17</v>
      </c>
      <c r="C69" s="1">
        <f>COUNTIFS(Table2[Sub-Sector],Table3[[#This Row],[Sub-Sector]],Table2[Uptrend],"Uptrend")/Table3[[#This Row],[Count]]</f>
        <v>0.17647058823529413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5.8823529411764705E-2</v>
      </c>
      <c r="F69" s="1">
        <f>COUNTIFS(Table2[Sub-Sector],Table3[[#This Row],[Sub-Sector]],Table2[6M Return vs Nifty],"&gt;=10")/Table3[[#This Row],[Count]]</f>
        <v>0.17647058823529413</v>
      </c>
      <c r="G69" s="1">
        <f>COUNTIFS(Table2[Sub-Sector],Table3[[#This Row],[Sub-Sector]],Table2[1Y Return vs Nifty],"&gt;=10")/Table3[[#This Row],[Count]]</f>
        <v>0.17647058823529413</v>
      </c>
      <c r="H69" s="1">
        <f>COUNTIFS(Table2[Sub-Sector],Table3[[#This Row],[Sub-Sector]],Table2[RSI Exponential â€“ 14D],"&gt;=50")/Table3[[#This Row],[Count]]</f>
        <v>0.76470588235294112</v>
      </c>
      <c r="I69" s="1">
        <f>COUNTIFS(Table2[Sub-Sector],Table3[[#This Row],[Sub-Sector]],Table2[Relative Volume],"&gt;=1")/Table3[[#This Row],[Count]]</f>
        <v>0.35294117647058826</v>
      </c>
      <c r="J69" s="1">
        <f>COUNTIFS(Table2[Sub-Sector],Table3[[#This Row],[Sub-Sector]],Table2[% Away From Day Low],"&gt;=0.05")/Table3[[#This Row],[Count]]</f>
        <v>0.11764705882352941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0.17647058823529413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0.76470588235294112</v>
      </c>
      <c r="O69" s="1">
        <f>COUNTIFS(Table2[Sub-Sector],Table3[[#This Row],[Sub-Sector]],Table2[% Away From Current Month High],"&lt;=0.05")/Table3[[#This Row],[Count]]</f>
        <v>0.6470588235294118</v>
      </c>
      <c r="P69" s="1">
        <f>COUNTIFS(Table2[Sub-Sector],Table3[[#This Row],[Sub-Sector]],Table2[% Away From 52W High],"&lt;=10")/Table3[[#This Row],[Count]]</f>
        <v>0.23529411764705882</v>
      </c>
      <c r="Q69" s="1">
        <f>COUNTIFS(Table2[Sub-Sector],Table3[[#This Row],[Sub-Sector]],Table2[% Away From 52W Low],"&gt;=10")/Table3[[#This Row],[Count]]</f>
        <v>0.76470588235294112</v>
      </c>
      <c r="R69" s="1">
        <f>COUNTIFS(Table2[Sub-Sector],Table3[[#This Row],[Sub-Sector]],Table2[% Price above 20 EMA],"&gt;=0")/Table3[[#This Row],[Count]]</f>
        <v>0.58823529411764708</v>
      </c>
      <c r="S69" s="1">
        <f>COUNTIFS(Table2[Sub-Sector],Table3[[#This Row],[Sub-Sector]],Table2[% Price above 50 EMA],"&gt;=0")/Table3[[#This Row],[Count]]</f>
        <v>0.35294117647058826</v>
      </c>
      <c r="T69" s="1">
        <f>COUNTIFS(Table2[Sub-Sector],Table3[[#This Row],[Sub-Sector]],Table2[% Price above 200 EMA],"&gt;=0")/Table3[[#This Row],[Count]]</f>
        <v>0.35294117647058826</v>
      </c>
      <c r="U69" s="1">
        <f>COUNTIFS(Table2[Sub-Sector],Table3[[#This Row],[Sub-Sector]],Table2[Rate of Change - Zone],"Positive")/Table3[[#This Row],[Count]]</f>
        <v>0.41176470588235292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69">
        <f>_xlfn.RANK.AVG(Table3[[#This Row],[Score]],Table3[Score],1)</f>
        <v>72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9">
        <f>_xlfn.RANK.AVG(Table3[[#This Row],[Score 2 ]],Table3[[Score 2 ]],1)</f>
        <v>68</v>
      </c>
    </row>
    <row r="70" spans="1:26" x14ac:dyDescent="0.3">
      <c r="A70" t="s">
        <v>448</v>
      </c>
      <c r="B70">
        <f>COUNTIFS(Table2[Sub-Sector],Table3[[#This Row],[Sub-Sector]])</f>
        <v>10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0.2</v>
      </c>
      <c r="E70" s="1">
        <f>COUNTIFS(Table2[Sub-Sector],Table3[[#This Row],[Sub-Sector]],Table2[1M Return vs Nifty],"&gt;=5")/Table3[[#This Row],[Count]]</f>
        <v>0.6</v>
      </c>
      <c r="F70" s="1">
        <f>COUNTIFS(Table2[Sub-Sector],Table3[[#This Row],[Sub-Sector]],Table2[6M Return vs Nifty],"&gt;=10")/Table3[[#This Row],[Count]]</f>
        <v>0.4</v>
      </c>
      <c r="G70" s="1">
        <f>COUNTIFS(Table2[Sub-Sector],Table3[[#This Row],[Sub-Sector]],Table2[1Y Return vs Nifty],"&gt;=10")/Table3[[#This Row],[Count]]</f>
        <v>0.3</v>
      </c>
      <c r="H70" s="1">
        <f>COUNTIFS(Table2[Sub-Sector],Table3[[#This Row],[Sub-Sector]],Table2[RSI Exponential â€“ 14D],"&gt;=50")/Table3[[#This Row],[Count]]</f>
        <v>0.7</v>
      </c>
      <c r="I70" s="1">
        <f>COUNTIFS(Table2[Sub-Sector],Table3[[#This Row],[Sub-Sector]],Table2[Relative Volume],"&gt;=1")/Table3[[#This Row],[Count]]</f>
        <v>0.2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0.1</v>
      </c>
      <c r="M70" s="1">
        <f>COUNTIFS(Table2[Sub-Sector],Table3[[#This Row],[Sub-Sector]],Table2[% Away From Current Week High],"&lt;=0.05")/Table3[[#This Row],[Count]]</f>
        <v>0.9</v>
      </c>
      <c r="N70" s="1">
        <f>COUNTIFS(Table2[Sub-Sector],Table3[[#This Row],[Sub-Sector]],Table2[% Away From Current Month Low],"&gt;=0.05")/Table3[[#This Row],[Count]]</f>
        <v>0.7</v>
      </c>
      <c r="O70" s="1">
        <f>COUNTIFS(Table2[Sub-Sector],Table3[[#This Row],[Sub-Sector]],Table2[% Away From Current Month High],"&lt;=0.05")/Table3[[#This Row],[Count]]</f>
        <v>0.7</v>
      </c>
      <c r="P70" s="1">
        <f>COUNTIFS(Table2[Sub-Sector],Table3[[#This Row],[Sub-Sector]],Table2[% Away From 52W High],"&lt;=10")/Table3[[#This Row],[Count]]</f>
        <v>0.2</v>
      </c>
      <c r="Q70" s="1">
        <f>COUNTIFS(Table2[Sub-Sector],Table3[[#This Row],[Sub-Sector]],Table2[% Away From 52W Low],"&gt;=10")/Table3[[#This Row],[Count]]</f>
        <v>0.9</v>
      </c>
      <c r="R70" s="1">
        <f>COUNTIFS(Table2[Sub-Sector],Table3[[#This Row],[Sub-Sector]],Table2[% Price above 20 EMA],"&gt;=0")/Table3[[#This Row],[Count]]</f>
        <v>0.7</v>
      </c>
      <c r="S70" s="1">
        <f>COUNTIFS(Table2[Sub-Sector],Table3[[#This Row],[Sub-Sector]],Table2[% Price above 50 EMA],"&gt;=0")/Table3[[#This Row],[Count]]</f>
        <v>0.5</v>
      </c>
      <c r="T70" s="1">
        <f>COUNTIFS(Table2[Sub-Sector],Table3[[#This Row],[Sub-Sector]],Table2[% Price above 200 EMA],"&gt;=0")/Table3[[#This Row],[Count]]</f>
        <v>0.6</v>
      </c>
      <c r="U70" s="1">
        <f>COUNTIFS(Table2[Sub-Sector],Table3[[#This Row],[Sub-Sector]],Table2[Rate of Change - Zone],"Positive")/Table3[[#This Row],[Count]]</f>
        <v>0.4</v>
      </c>
      <c r="V70" s="1">
        <f>COUNTIFS(Table2[Sub-Sector],Table3[[#This Row],[Sub-Sector]],Table2[Sharpe Ratio],"&gt;=0.10")/Table3[[#This Row],[Count]]</f>
        <v>0.4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70">
        <f>_xlfn.RANK.AVG(Table3[[#This Row],[Score]],Table3[Score],1)</f>
        <v>33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0">
        <f>_xlfn.RANK.AVG(Table3[[#This Row],[Score 2 ]],Table3[[Score 2 ]],1)</f>
        <v>69</v>
      </c>
    </row>
    <row r="71" spans="1:26" x14ac:dyDescent="0.3">
      <c r="A71" t="s">
        <v>268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0.33333333333333331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0.33333333333333331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0.33333333333333331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0.66666666666666663</v>
      </c>
      <c r="O71" s="1">
        <f>COUNTIFS(Table2[Sub-Sector],Table3[[#This Row],[Sub-Sector]],Table2[% Away From Current Month High],"&lt;=0.05")/Table3[[#This Row],[Count]]</f>
        <v>0.33333333333333331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0.66666666666666663</v>
      </c>
      <c r="R71" s="1">
        <f>COUNTIFS(Table2[Sub-Sector],Table3[[#This Row],[Sub-Sector]],Table2[% Price above 20 EMA],"&gt;=0")/Table3[[#This Row],[Count]]</f>
        <v>0.33333333333333331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0.33333333333333331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71">
        <f>_xlfn.RANK.AVG(Table3[[#This Row],[Score]],Table3[Score],1)</f>
        <v>52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>
        <f>_xlfn.RANK.AVG(Table3[[#This Row],[Score 2 ]],Table3[[Score 2 ]],1)</f>
        <v>70</v>
      </c>
    </row>
    <row r="72" spans="1:26" x14ac:dyDescent="0.3">
      <c r="A72" t="s">
        <v>572</v>
      </c>
      <c r="B72">
        <f>COUNTIFS(Table2[Sub-Sector],Table3[[#This Row],[Sub-Sector]])</f>
        <v>14</v>
      </c>
      <c r="C72" s="1">
        <f>COUNTIFS(Table2[Sub-Sector],Table3[[#This Row],[Sub-Sector]],Table2[Uptrend],"Uptrend")/Table3[[#This Row],[Count]]</f>
        <v>0.35714285714285715</v>
      </c>
      <c r="D72" s="1">
        <f>COUNTIFS(Table2[Sub-Sector],Table3[[#This Row],[Sub-Sector]],Table2[1W Return vs Nifty],"&gt;=5")/Table3[[#This Row],[Count]]</f>
        <v>0.14285714285714285</v>
      </c>
      <c r="E72" s="1">
        <f>COUNTIFS(Table2[Sub-Sector],Table3[[#This Row],[Sub-Sector]],Table2[1M Return vs Nifty],"&gt;=5")/Table3[[#This Row],[Count]]</f>
        <v>0.35714285714285715</v>
      </c>
      <c r="F72" s="1">
        <f>COUNTIFS(Table2[Sub-Sector],Table3[[#This Row],[Sub-Sector]],Table2[6M Return vs Nifty],"&gt;=10")/Table3[[#This Row],[Count]]</f>
        <v>0.42857142857142855</v>
      </c>
      <c r="G72" s="1">
        <f>COUNTIFS(Table2[Sub-Sector],Table3[[#This Row],[Sub-Sector]],Table2[1Y Return vs Nifty],"&gt;=10")/Table3[[#This Row],[Count]]</f>
        <v>0.21428571428571427</v>
      </c>
      <c r="H72" s="1">
        <f>COUNTIFS(Table2[Sub-Sector],Table3[[#This Row],[Sub-Sector]],Table2[RSI Exponential â€“ 14D],"&gt;=50")/Table3[[#This Row],[Count]]</f>
        <v>0.9285714285714286</v>
      </c>
      <c r="I72" s="1">
        <f>COUNTIFS(Table2[Sub-Sector],Table3[[#This Row],[Sub-Sector]],Table2[Relative Volume],"&gt;=1")/Table3[[#This Row],[Count]]</f>
        <v>0.21428571428571427</v>
      </c>
      <c r="J72" s="1">
        <f>COUNTIFS(Table2[Sub-Sector],Table3[[#This Row],[Sub-Sector]],Table2[% Away From Day Low],"&gt;=0.05")/Table3[[#This Row],[Count]]</f>
        <v>7.1428571428571425E-2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0.21428571428571427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0.7857142857142857</v>
      </c>
      <c r="O72" s="1">
        <f>COUNTIFS(Table2[Sub-Sector],Table3[[#This Row],[Sub-Sector]],Table2[% Away From Current Month High],"&lt;=0.05")/Table3[[#This Row],[Count]]</f>
        <v>0.7142857142857143</v>
      </c>
      <c r="P72" s="1">
        <f>COUNTIFS(Table2[Sub-Sector],Table3[[#This Row],[Sub-Sector]],Table2[% Away From 52W High],"&lt;=10")/Table3[[#This Row],[Count]]</f>
        <v>7.1428571428571425E-2</v>
      </c>
      <c r="Q72" s="1">
        <f>COUNTIFS(Table2[Sub-Sector],Table3[[#This Row],[Sub-Sector]],Table2[% Away From 52W Low],"&gt;=10")/Table3[[#This Row],[Count]]</f>
        <v>0.8571428571428571</v>
      </c>
      <c r="R72" s="1">
        <f>COUNTIFS(Table2[Sub-Sector],Table3[[#This Row],[Sub-Sector]],Table2[% Price above 20 EMA],"&gt;=0")/Table3[[#This Row],[Count]]</f>
        <v>0.5714285714285714</v>
      </c>
      <c r="S72" s="1">
        <f>COUNTIFS(Table2[Sub-Sector],Table3[[#This Row],[Sub-Sector]],Table2[% Price above 50 EMA],"&gt;=0")/Table3[[#This Row],[Count]]</f>
        <v>0.5714285714285714</v>
      </c>
      <c r="T72" s="1">
        <f>COUNTIFS(Table2[Sub-Sector],Table3[[#This Row],[Sub-Sector]],Table2[% Price above 200 EMA],"&gt;=0")/Table3[[#This Row],[Count]]</f>
        <v>0.5714285714285714</v>
      </c>
      <c r="U72" s="1">
        <f>COUNTIFS(Table2[Sub-Sector],Table3[[#This Row],[Sub-Sector]],Table2[Rate of Change - Zone],"Positive")/Table3[[#This Row],[Count]]</f>
        <v>0.35714285714285715</v>
      </c>
      <c r="V72" s="1">
        <f>COUNTIFS(Table2[Sub-Sector],Table3[[#This Row],[Sub-Sector]],Table2[Sharpe Ratio],"&gt;=0.10")/Table3[[#This Row],[Count]]</f>
        <v>0.21428571428571427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72">
        <f>_xlfn.RANK.AVG(Table3[[#This Row],[Score]],Table3[Score],1)</f>
        <v>34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2">
        <f>_xlfn.RANK.AVG(Table3[[#This Row],[Score 2 ]],Table3[[Score 2 ]],1)</f>
        <v>71</v>
      </c>
    </row>
    <row r="73" spans="1:26" x14ac:dyDescent="0.3">
      <c r="A73" t="s">
        <v>54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0.23529411764705882</v>
      </c>
      <c r="E73" s="1">
        <f>COUNTIFS(Table2[Sub-Sector],Table3[[#This Row],[Sub-Sector]],Table2[1M Return vs Nifty],"&gt;=5")/Table3[[#This Row],[Count]]</f>
        <v>0.23529411764705882</v>
      </c>
      <c r="F73" s="1">
        <f>COUNTIFS(Table2[Sub-Sector],Table3[[#This Row],[Sub-Sector]],Table2[6M Return vs Nifty],"&gt;=10")/Table3[[#This Row],[Count]]</f>
        <v>5.8823529411764705E-2</v>
      </c>
      <c r="G73" s="1">
        <f>COUNTIFS(Table2[Sub-Sector],Table3[[#This Row],[Sub-Sector]],Table2[1Y Return vs Nifty],"&gt;=10")/Table3[[#This Row],[Count]]</f>
        <v>0.17647058823529413</v>
      </c>
      <c r="H73" s="1">
        <f>COUNTIFS(Table2[Sub-Sector],Table3[[#This Row],[Sub-Sector]],Table2[RSI Exponential â€“ 14D],"&gt;=50")/Table3[[#This Row],[Count]]</f>
        <v>0.70588235294117652</v>
      </c>
      <c r="I73" s="1">
        <f>COUNTIFS(Table2[Sub-Sector],Table3[[#This Row],[Sub-Sector]],Table2[Relative Volume],"&gt;=1")/Table3[[#This Row],[Count]]</f>
        <v>0.41176470588235292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0.94117647058823528</v>
      </c>
      <c r="L73" s="1">
        <f>COUNTIFS(Table2[Sub-Sector],Table3[[#This Row],[Sub-Sector]],Table2[% Away From Current Week Low],"&gt;=0.05")/Table3[[#This Row],[Count]]</f>
        <v>0.11764705882352941</v>
      </c>
      <c r="M73" s="1">
        <f>COUNTIFS(Table2[Sub-Sector],Table3[[#This Row],[Sub-Sector]],Table2[% Away From Current Week High],"&lt;=0.05")/Table3[[#This Row],[Count]]</f>
        <v>0.94117647058823528</v>
      </c>
      <c r="N73" s="1">
        <f>COUNTIFS(Table2[Sub-Sector],Table3[[#This Row],[Sub-Sector]],Table2[% Away From Current Month Low],"&gt;=0.05")/Table3[[#This Row],[Count]]</f>
        <v>0.6470588235294118</v>
      </c>
      <c r="O73" s="1">
        <f>COUNTIFS(Table2[Sub-Sector],Table3[[#This Row],[Sub-Sector]],Table2[% Away From Current Month High],"&lt;=0.05")/Table3[[#This Row],[Count]]</f>
        <v>0.52941176470588236</v>
      </c>
      <c r="P73" s="1">
        <f>COUNTIFS(Table2[Sub-Sector],Table3[[#This Row],[Sub-Sector]],Table2[% Away From 52W High],"&lt;=10")/Table3[[#This Row],[Count]]</f>
        <v>5.8823529411764705E-2</v>
      </c>
      <c r="Q73" s="1">
        <f>COUNTIFS(Table2[Sub-Sector],Table3[[#This Row],[Sub-Sector]],Table2[% Away From 52W Low],"&gt;=10")/Table3[[#This Row],[Count]]</f>
        <v>0.70588235294117652</v>
      </c>
      <c r="R73" s="1">
        <f>COUNTIFS(Table2[Sub-Sector],Table3[[#This Row],[Sub-Sector]],Table2[% Price above 20 EMA],"&gt;=0")/Table3[[#This Row],[Count]]</f>
        <v>0.47058823529411764</v>
      </c>
      <c r="S73" s="1">
        <f>COUNTIFS(Table2[Sub-Sector],Table3[[#This Row],[Sub-Sector]],Table2[% Price above 50 EMA],"&gt;=0")/Table3[[#This Row],[Count]]</f>
        <v>0.23529411764705882</v>
      </c>
      <c r="T73" s="1">
        <f>COUNTIFS(Table2[Sub-Sector],Table3[[#This Row],[Sub-Sector]],Table2[% Price above 200 EMA],"&gt;=0")/Table3[[#This Row],[Count]]</f>
        <v>0.23529411764705882</v>
      </c>
      <c r="U73" s="1">
        <f>COUNTIFS(Table2[Sub-Sector],Table3[[#This Row],[Sub-Sector]],Table2[Rate of Change - Zone],"Positive")/Table3[[#This Row],[Count]]</f>
        <v>0.35294117647058826</v>
      </c>
      <c r="V73" s="1">
        <f>COUNTIFS(Table2[Sub-Sector],Table3[[#This Row],[Sub-Sector]],Table2[Sharpe Ratio],"&gt;=0.10")/Table3[[#This Row],[Count]]</f>
        <v>5.8823529411764705E-2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73">
        <f>_xlfn.RANK.AVG(Table3[[#This Row],[Score]],Table3[Score],1)</f>
        <v>65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3">
        <f>_xlfn.RANK.AVG(Table3[[#This Row],[Score 2 ]],Table3[[Score 2 ]],1)</f>
        <v>72</v>
      </c>
    </row>
    <row r="74" spans="1:26" x14ac:dyDescent="0.3">
      <c r="A74" t="s">
        <v>123</v>
      </c>
      <c r="B74">
        <f>COUNTIFS(Table2[Sub-Sector],Table3[[#This Row],[Sub-Sector]])</f>
        <v>9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0.1111111111111111</v>
      </c>
      <c r="F74" s="1">
        <f>COUNTIFS(Table2[Sub-Sector],Table3[[#This Row],[Sub-Sector]],Table2[6M Return vs Nifty],"&gt;=10")/Table3[[#This Row],[Count]]</f>
        <v>0.44444444444444442</v>
      </c>
      <c r="G74" s="1">
        <f>COUNTIFS(Table2[Sub-Sector],Table3[[#This Row],[Sub-Sector]],Table2[1Y Return vs Nifty],"&gt;=10")/Table3[[#This Row],[Count]]</f>
        <v>0.44444444444444442</v>
      </c>
      <c r="H74" s="1">
        <f>COUNTIFS(Table2[Sub-Sector],Table3[[#This Row],[Sub-Sector]],Table2[RSI Exponential â€“ 14D],"&gt;=50")/Table3[[#This Row],[Count]]</f>
        <v>0.66666666666666663</v>
      </c>
      <c r="I74" s="1">
        <f>COUNTIFS(Table2[Sub-Sector],Table3[[#This Row],[Sub-Sector]],Table2[Relative Volume],"&gt;=1")/Table3[[#This Row],[Count]]</f>
        <v>0.22222222222222221</v>
      </c>
      <c r="J74" s="1">
        <f>COUNTIFS(Table2[Sub-Sector],Table3[[#This Row],[Sub-Sector]],Table2[% Away From Day Low],"&gt;=0.05")/Table3[[#This Row],[Count]]</f>
        <v>0.1111111111111111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0.55555555555555558</v>
      </c>
      <c r="O74" s="1">
        <f>COUNTIFS(Table2[Sub-Sector],Table3[[#This Row],[Sub-Sector]],Table2[% Away From Current Month High],"&lt;=0.05")/Table3[[#This Row],[Count]]</f>
        <v>0.55555555555555558</v>
      </c>
      <c r="P74" s="1">
        <f>COUNTIFS(Table2[Sub-Sector],Table3[[#This Row],[Sub-Sector]],Table2[% Away From 52W High],"&lt;=10")/Table3[[#This Row],[Count]]</f>
        <v>0.1111111111111111</v>
      </c>
      <c r="Q74" s="1">
        <f>COUNTIFS(Table2[Sub-Sector],Table3[[#This Row],[Sub-Sector]],Table2[% Away From 52W Low],"&gt;=10")/Table3[[#This Row],[Count]]</f>
        <v>0.77777777777777779</v>
      </c>
      <c r="R74" s="1">
        <f>COUNTIFS(Table2[Sub-Sector],Table3[[#This Row],[Sub-Sector]],Table2[% Price above 20 EMA],"&gt;=0")/Table3[[#This Row],[Count]]</f>
        <v>0.77777777777777779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0.55555555555555558</v>
      </c>
      <c r="U74" s="1">
        <f>COUNTIFS(Table2[Sub-Sector],Table3[[#This Row],[Sub-Sector]],Table2[Rate of Change - Zone],"Positive")/Table3[[#This Row],[Count]]</f>
        <v>0.22222222222222221</v>
      </c>
      <c r="V74" s="1">
        <f>COUNTIFS(Table2[Sub-Sector],Table3[[#This Row],[Sub-Sector]],Table2[Sharpe Ratio],"&gt;=0.10")/Table3[[#This Row],[Count]]</f>
        <v>0.22222222222222221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74">
        <f>_xlfn.RANK.AVG(Table3[[#This Row],[Score]],Table3[Score],1)</f>
        <v>85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>
        <f>_xlfn.RANK.AVG(Table3[[#This Row],[Score 2 ]],Table3[[Score 2 ]],1)</f>
        <v>73</v>
      </c>
    </row>
    <row r="75" spans="1:26" x14ac:dyDescent="0.3">
      <c r="A75" t="s">
        <v>983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0.2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0.4</v>
      </c>
      <c r="F75" s="1">
        <f>COUNTIFS(Table2[Sub-Sector],Table3[[#This Row],[Sub-Sector]],Table2[6M Return vs Nifty],"&gt;=10")/Table3[[#This Row],[Count]]</f>
        <v>0.6</v>
      </c>
      <c r="G75" s="1">
        <f>COUNTIFS(Table2[Sub-Sector],Table3[[#This Row],[Sub-Sector]],Table2[1Y Return vs Nifty],"&gt;=10")/Table3[[#This Row],[Count]]</f>
        <v>0.2</v>
      </c>
      <c r="H75" s="1">
        <f>COUNTIFS(Table2[Sub-Sector],Table3[[#This Row],[Sub-Sector]],Table2[RSI Exponential â€“ 14D],"&gt;=50")/Table3[[#This Row],[Count]]</f>
        <v>1</v>
      </c>
      <c r="I75" s="1">
        <f>COUNTIFS(Table2[Sub-Sector],Table3[[#This Row],[Sub-Sector]],Table2[Relative Volume],"&gt;=1")/Table3[[#This Row],[Count]]</f>
        <v>0.2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0.6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0.6</v>
      </c>
      <c r="P75" s="1">
        <f>COUNTIFS(Table2[Sub-Sector],Table3[[#This Row],[Sub-Sector]],Table2[% Away From 52W High],"&lt;=10")/Table3[[#This Row],[Count]]</f>
        <v>0.2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0.6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0.6</v>
      </c>
      <c r="U75" s="1">
        <f>COUNTIFS(Table2[Sub-Sector],Table3[[#This Row],[Sub-Sector]],Table2[Rate of Change - Zone],"Positive")/Table3[[#This Row],[Count]]</f>
        <v>0.2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5">
        <f>_xlfn.RANK.AVG(Table3[[#This Row],[Score]],Table3[Score],1)</f>
        <v>62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5">
        <f>_xlfn.RANK.AVG(Table3[[#This Row],[Score 2 ]],Table3[[Score 2 ]],1)</f>
        <v>74</v>
      </c>
    </row>
    <row r="76" spans="1:26" x14ac:dyDescent="0.3">
      <c r="A76" t="s">
        <v>543</v>
      </c>
      <c r="B76">
        <f>COUNTIFS(Table2[Sub-Sector],Table3[[#This Row],[Sub-Sector]])</f>
        <v>4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0.25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0.75</v>
      </c>
      <c r="H76" s="1">
        <f>COUNTIFS(Table2[Sub-Sector],Table3[[#This Row],[Sub-Sector]],Table2[RSI Exponential â€“ 14D],"&gt;=50")/Table3[[#This Row],[Count]]</f>
        <v>1</v>
      </c>
      <c r="I76" s="1">
        <f>COUNTIFS(Table2[Sub-Sector],Table3[[#This Row],[Sub-Sector]],Table2[Relative Volume],"&gt;=1")/Table3[[#This Row],[Count]]</f>
        <v>0.25</v>
      </c>
      <c r="J76" s="1">
        <f>COUNTIFS(Table2[Sub-Sector],Table3[[#This Row],[Sub-Sector]],Table2[% Away From Day Low],"&gt;=0.05")/Table3[[#This Row],[Count]]</f>
        <v>0.25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0.25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0.75</v>
      </c>
      <c r="O76" s="1">
        <f>COUNTIFS(Table2[Sub-Sector],Table3[[#This Row],[Sub-Sector]],Table2[% Away From Current Month High],"&lt;=0.05")/Table3[[#This Row],[Count]]</f>
        <v>0.75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0.75</v>
      </c>
      <c r="S76" s="1">
        <f>COUNTIFS(Table2[Sub-Sector],Table3[[#This Row],[Sub-Sector]],Table2[% Price above 50 EMA],"&gt;=0")/Table3[[#This Row],[Count]]</f>
        <v>0.25</v>
      </c>
      <c r="T76" s="1">
        <f>COUNTIFS(Table2[Sub-Sector],Table3[[#This Row],[Sub-Sector]],Table2[% Price above 200 EMA],"&gt;=0")/Table3[[#This Row],[Count]]</f>
        <v>0.75</v>
      </c>
      <c r="U76" s="1">
        <f>COUNTIFS(Table2[Sub-Sector],Table3[[#This Row],[Sub-Sector]],Table2[Rate of Change - Zone],"Positive")/Table3[[#This Row],[Count]]</f>
        <v>0.25</v>
      </c>
      <c r="V76" s="1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76">
        <f>_xlfn.RANK.AVG(Table3[[#This Row],[Score]],Table3[Score],1)</f>
        <v>77.5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6">
        <f>_xlfn.RANK.AVG(Table3[[#This Row],[Score 2 ]],Table3[[Score 2 ]],1)</f>
        <v>75.5</v>
      </c>
    </row>
    <row r="77" spans="1:26" x14ac:dyDescent="0.3">
      <c r="A77" t="s">
        <v>458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0.25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0.25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0.75</v>
      </c>
      <c r="H77" s="1">
        <f>COUNTIFS(Table2[Sub-Sector],Table3[[#This Row],[Sub-Sector]],Table2[RSI Exponential â€“ 14D],"&gt;=50")/Table3[[#This Row],[Count]]</f>
        <v>0.75</v>
      </c>
      <c r="I77" s="1">
        <f>COUNTIFS(Table2[Sub-Sector],Table3[[#This Row],[Sub-Sector]],Table2[Relative Volume],"&gt;=1")/Table3[[#This Row],[Count]]</f>
        <v>0.25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1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0.25</v>
      </c>
      <c r="S77" s="1">
        <f>COUNTIFS(Table2[Sub-Sector],Table3[[#This Row],[Sub-Sector]],Table2[% Price above 50 EMA],"&gt;=0")/Table3[[#This Row],[Count]]</f>
        <v>0.25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0.25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77">
        <f>_xlfn.RANK.AVG(Table3[[#This Row],[Score]],Table3[Score],1)</f>
        <v>67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7">
        <f>_xlfn.RANK.AVG(Table3[[#This Row],[Score 2 ]],Table3[[Score 2 ]],1)</f>
        <v>75.5</v>
      </c>
    </row>
    <row r="78" spans="1:26" x14ac:dyDescent="0.3">
      <c r="A78" t="s">
        <v>24</v>
      </c>
      <c r="B78">
        <f>COUNTIFS(Table2[Sub-Sector],Table3[[#This Row],[Sub-Sector]])</f>
        <v>20</v>
      </c>
      <c r="C78" s="1">
        <f>COUNTIFS(Table2[Sub-Sector],Table3[[#This Row],[Sub-Sector]],Table2[Uptrend],"Uptrend")/Table3[[#This Row],[Count]]</f>
        <v>0.25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0.15</v>
      </c>
      <c r="F78" s="1">
        <f>COUNTIFS(Table2[Sub-Sector],Table3[[#This Row],[Sub-Sector]],Table2[6M Return vs Nifty],"&gt;=10")/Table3[[#This Row],[Count]]</f>
        <v>0.2</v>
      </c>
      <c r="G78" s="1">
        <f>COUNTIFS(Table2[Sub-Sector],Table3[[#This Row],[Sub-Sector]],Table2[1Y Return vs Nifty],"&gt;=10")/Table3[[#This Row],[Count]]</f>
        <v>0.15</v>
      </c>
      <c r="H78" s="1">
        <f>COUNTIFS(Table2[Sub-Sector],Table3[[#This Row],[Sub-Sector]],Table2[RSI Exponential â€“ 14D],"&gt;=50")/Table3[[#This Row],[Count]]</f>
        <v>0.65</v>
      </c>
      <c r="I78" s="1">
        <f>COUNTIFS(Table2[Sub-Sector],Table3[[#This Row],[Sub-Sector]],Table2[Relative Volume],"&gt;=1")/Table3[[#This Row],[Count]]</f>
        <v>0.35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0.55000000000000004</v>
      </c>
      <c r="O78" s="1">
        <f>COUNTIFS(Table2[Sub-Sector],Table3[[#This Row],[Sub-Sector]],Table2[% Away From Current Month High],"&lt;=0.05")/Table3[[#This Row],[Count]]</f>
        <v>0.65</v>
      </c>
      <c r="P78" s="1">
        <f>COUNTIFS(Table2[Sub-Sector],Table3[[#This Row],[Sub-Sector]],Table2[% Away From 52W High],"&lt;=10")/Table3[[#This Row],[Count]]</f>
        <v>0.3</v>
      </c>
      <c r="Q78" s="1">
        <f>COUNTIFS(Table2[Sub-Sector],Table3[[#This Row],[Sub-Sector]],Table2[% Away From 52W Low],"&gt;=10")/Table3[[#This Row],[Count]]</f>
        <v>0.45</v>
      </c>
      <c r="R78" s="1">
        <f>COUNTIFS(Table2[Sub-Sector],Table3[[#This Row],[Sub-Sector]],Table2[% Price above 20 EMA],"&gt;=0")/Table3[[#This Row],[Count]]</f>
        <v>0.35</v>
      </c>
      <c r="S78" s="1">
        <f>COUNTIFS(Table2[Sub-Sector],Table3[[#This Row],[Sub-Sector]],Table2[% Price above 50 EMA],"&gt;=0")/Table3[[#This Row],[Count]]</f>
        <v>0.35</v>
      </c>
      <c r="T78" s="1">
        <f>COUNTIFS(Table2[Sub-Sector],Table3[[#This Row],[Sub-Sector]],Table2[% Price above 200 EMA],"&gt;=0")/Table3[[#This Row],[Count]]</f>
        <v>0.3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0.3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78">
        <f>_xlfn.RANK.AVG(Table3[[#This Row],[Score]],Table3[Score],1)</f>
        <v>73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8">
        <f>_xlfn.RANK.AVG(Table3[[#This Row],[Score 2 ]],Table3[[Score 2 ]],1)</f>
        <v>77</v>
      </c>
    </row>
    <row r="79" spans="1:26" x14ac:dyDescent="0.3">
      <c r="A79" t="s">
        <v>1344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1</v>
      </c>
      <c r="F79" s="1">
        <f>COUNTIFS(Table2[Sub-Sector],Table3[[#This Row],[Sub-Sector]],Table2[6M Return vs Nifty],"&gt;=10")/Table3[[#This Row],[Count]]</f>
        <v>1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0.5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79">
        <f>_xlfn.RANK.AVG(Table3[[#This Row],[Score]],Table3[Score],1)</f>
        <v>42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9">
        <f>_xlfn.RANK.AVG(Table3[[#This Row],[Score 2 ]],Table3[[Score 2 ]],1)</f>
        <v>78</v>
      </c>
    </row>
    <row r="80" spans="1:26" x14ac:dyDescent="0.3">
      <c r="A80" t="s">
        <v>1419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0.25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0.25</v>
      </c>
      <c r="H80" s="1">
        <f>COUNTIFS(Table2[Sub-Sector],Table3[[#This Row],[Sub-Sector]],Table2[RSI Exponential â€“ 14D],"&gt;=50")/Table3[[#This Row],[Count]]</f>
        <v>0.75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0.25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0.25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0.75</v>
      </c>
      <c r="R80" s="1">
        <f>COUNTIFS(Table2[Sub-Sector],Table3[[#This Row],[Sub-Sector]],Table2[% Price above 20 EMA],"&gt;=0")/Table3[[#This Row],[Count]]</f>
        <v>0.25</v>
      </c>
      <c r="S80" s="1">
        <f>COUNTIFS(Table2[Sub-Sector],Table3[[#This Row],[Sub-Sector]],Table2[% Price above 50 EMA],"&gt;=0")/Table3[[#This Row],[Count]]</f>
        <v>0.25</v>
      </c>
      <c r="T80" s="1">
        <f>COUNTIFS(Table2[Sub-Sector],Table3[[#This Row],[Sub-Sector]],Table2[% Price above 200 EMA],"&gt;=0")/Table3[[#This Row],[Count]]</f>
        <v>0.25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80">
        <f>_xlfn.RANK.AVG(Table3[[#This Row],[Score]],Table3[Score],1)</f>
        <v>66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0">
        <f>_xlfn.RANK.AVG(Table3[[#This Row],[Score 2 ]],Table3[[Score 2 ]],1)</f>
        <v>79</v>
      </c>
    </row>
    <row r="81" spans="1:26" x14ac:dyDescent="0.3">
      <c r="A81" t="s">
        <v>1191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</v>
      </c>
      <c r="H81" s="1">
        <f>COUNTIFS(Table2[Sub-Sector],Table3[[#This Row],[Sub-Sector]],Table2[RSI Exponential â€“ 14D],"&gt;=50")/Table3[[#This Row],[Count]]</f>
        <v>1</v>
      </c>
      <c r="I81" s="1">
        <f>COUNTIFS(Table2[Sub-Sector],Table3[[#This Row],[Sub-Sector]],Table2[Relative Volume],"&gt;=1")/Table3[[#This Row],[Count]]</f>
        <v>0.5</v>
      </c>
      <c r="J81" s="1">
        <f>COUNTIFS(Table2[Sub-Sector],Table3[[#This Row],[Sub-Sector]],Table2[% Away From Day Low],"&gt;=0.05")/Table3[[#This Row],[Count]]</f>
        <v>0.5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0.5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1</v>
      </c>
      <c r="O81" s="1">
        <f>COUNTIFS(Table2[Sub-Sector],Table3[[#This Row],[Sub-Sector]],Table2[% Away From Current Month High],"&lt;=0.05")/Table3[[#This Row],[Count]]</f>
        <v>0.5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0.5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1">
        <f>_xlfn.RANK.AVG(Table3[[#This Row],[Score]],Table3[Score],1)</f>
        <v>95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1">
        <f>_xlfn.RANK.AVG(Table3[[#This Row],[Score 2 ]],Table3[[Score 2 ]],1)</f>
        <v>80.5</v>
      </c>
    </row>
    <row r="82" spans="1:26" x14ac:dyDescent="0.3">
      <c r="A82" t="s">
        <v>1302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0.5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0.5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0.5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82">
        <f>_xlfn.RANK.AVG(Table3[[#This Row],[Score]],Table3[Score],1)</f>
        <v>74.5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2">
        <f>_xlfn.RANK.AVG(Table3[[#This Row],[Score 2 ]],Table3[[Score 2 ]],1)</f>
        <v>80.5</v>
      </c>
    </row>
    <row r="83" spans="1:26" x14ac:dyDescent="0.3">
      <c r="A83" t="s">
        <v>626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0</v>
      </c>
      <c r="H83" s="1">
        <f>COUNTIFS(Table2[Sub-Sector],Table3[[#This Row],[Sub-Sector]],Table2[RSI Exponential â€“ 14D],"&gt;=50")/Table3[[#This Row],[Count]]</f>
        <v>1</v>
      </c>
      <c r="I83" s="1">
        <f>COUNTIFS(Table2[Sub-Sector],Table3[[#This Row],[Sub-Sector]],Table2[Relative Volume],"&gt;=1")/Table3[[#This Row],[Count]]</f>
        <v>0.5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1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0.5</v>
      </c>
      <c r="R83" s="1">
        <f>COUNTIFS(Table2[Sub-Sector],Table3[[#This Row],[Sub-Sector]],Table2[% Price above 20 EMA],"&gt;=0")/Table3[[#This Row],[Count]]</f>
        <v>1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0.5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83">
        <f>_xlfn.RANK.AVG(Table3[[#This Row],[Score]],Table3[Score],1)</f>
        <v>96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3">
        <f>_xlfn.RANK.AVG(Table3[[#This Row],[Score 2 ]],Table3[[Score 2 ]],1)</f>
        <v>82</v>
      </c>
    </row>
    <row r="84" spans="1:26" x14ac:dyDescent="0.3">
      <c r="A84" t="s">
        <v>34</v>
      </c>
      <c r="B84">
        <f>COUNTIFS(Table2[Sub-Sector],Table3[[#This Row],[Sub-Sector]])</f>
        <v>11</v>
      </c>
      <c r="C84" s="1">
        <f>COUNTIFS(Table2[Sub-Sector],Table3[[#This Row],[Sub-Sector]],Table2[Uptrend],"Uptrend")/Table3[[#This Row],[Count]]</f>
        <v>0.18181818181818182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0.72727272727272729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0.18181818181818182</v>
      </c>
      <c r="H84" s="1">
        <f>COUNTIFS(Table2[Sub-Sector],Table3[[#This Row],[Sub-Sector]],Table2[RSI Exponential â€“ 14D],"&gt;=50")/Table3[[#This Row],[Count]]</f>
        <v>1</v>
      </c>
      <c r="I84" s="1">
        <f>COUNTIFS(Table2[Sub-Sector],Table3[[#This Row],[Sub-Sector]],Table2[Relative Volume],"&gt;=1")/Table3[[#This Row],[Count]]</f>
        <v>0.63636363636363635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9.0909090909090912E-2</v>
      </c>
      <c r="M84" s="1">
        <f>COUNTIFS(Table2[Sub-Sector],Table3[[#This Row],[Sub-Sector]],Table2[% Away From Current Week High],"&lt;=0.05")/Table3[[#This Row],[Count]]</f>
        <v>0.90909090909090906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0.54545454545454541</v>
      </c>
      <c r="P84" s="1">
        <f>COUNTIFS(Table2[Sub-Sector],Table3[[#This Row],[Sub-Sector]],Table2[% Away From 52W High],"&lt;=10")/Table3[[#This Row],[Count]]</f>
        <v>9.0909090909090912E-2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1</v>
      </c>
      <c r="S84" s="1">
        <f>COUNTIFS(Table2[Sub-Sector],Table3[[#This Row],[Sub-Sector]],Table2[% Price above 50 EMA],"&gt;=0")/Table3[[#This Row],[Count]]</f>
        <v>0.45454545454545453</v>
      </c>
      <c r="T84" s="1">
        <f>COUNTIFS(Table2[Sub-Sector],Table3[[#This Row],[Sub-Sector]],Table2[% Price above 200 EMA],"&gt;=0")/Table3[[#This Row],[Count]]</f>
        <v>0.27272727272727271</v>
      </c>
      <c r="U84" s="1">
        <f>COUNTIFS(Table2[Sub-Sector],Table3[[#This Row],[Sub-Sector]],Table2[Rate of Change - Zone],"Positive")/Table3[[#This Row],[Count]]</f>
        <v>0.18181818181818182</v>
      </c>
      <c r="V84" s="1">
        <f>COUNTIFS(Table2[Sub-Sector],Table3[[#This Row],[Sub-Sector]],Table2[Sharpe Ratio],"&gt;=0.10")/Table3[[#This Row],[Count]]</f>
        <v>0.72727272727272729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84">
        <f>_xlfn.RANK.AVG(Table3[[#This Row],[Score]],Table3[Score],1)</f>
        <v>64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4">
        <f>_xlfn.RANK.AVG(Table3[[#This Row],[Score 2 ]],Table3[[Score 2 ]],1)</f>
        <v>83</v>
      </c>
    </row>
    <row r="85" spans="1:26" x14ac:dyDescent="0.3">
      <c r="A85" t="s">
        <v>40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</v>
      </c>
      <c r="H85" s="1">
        <f>COUNTIFS(Table2[Sub-Sector],Table3[[#This Row],[Sub-Sector]],Table2[RSI Exponential â€“ 14D],"&gt;=50")/Table3[[#This Row],[Count]]</f>
        <v>0.33333333333333331</v>
      </c>
      <c r="I85" s="1">
        <f>COUNTIFS(Table2[Sub-Sector],Table3[[#This Row],[Sub-Sector]],Table2[Relative Volume],"&gt;=1")/Table3[[#This Row],[Count]]</f>
        <v>0.66666666666666663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0.33333333333333331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0.33333333333333331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85">
        <f>_xlfn.RANK.AVG(Table3[[#This Row],[Score]],Table3[Score],1)</f>
        <v>97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5">
        <f>_xlfn.RANK.AVG(Table3[[#This Row],[Score 2 ]],Table3[[Score 2 ]],1)</f>
        <v>84</v>
      </c>
    </row>
    <row r="86" spans="1:26" x14ac:dyDescent="0.3">
      <c r="A86" t="s">
        <v>37</v>
      </c>
      <c r="B86">
        <f>COUNTIFS(Table2[Sub-Sector],Table3[[#This Row],[Sub-Sector]])</f>
        <v>3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0.33333333333333331</v>
      </c>
      <c r="H86" s="1">
        <f>COUNTIFS(Table2[Sub-Sector],Table3[[#This Row],[Sub-Sector]],Table2[RSI Exponential â€“ 14D],"&gt;=50")/Table3[[#This Row],[Count]]</f>
        <v>0.66666666666666663</v>
      </c>
      <c r="I86" s="1">
        <f>COUNTIFS(Table2[Sub-Sector],Table3[[#This Row],[Sub-Sector]],Table2[Relative Volume],"&gt;=1")/Table3[[#This Row],[Count]]</f>
        <v>0.33333333333333331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0.66666666666666663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0.33333333333333331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0.66666666666666663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0.66666666666666663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86">
        <f>_xlfn.RANK.AVG(Table3[[#This Row],[Score]],Table3[Score],1)</f>
        <v>98.5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6">
        <f>_xlfn.RANK.AVG(Table3[[#This Row],[Score 2 ]],Table3[[Score 2 ]],1)</f>
        <v>85.5</v>
      </c>
    </row>
    <row r="87" spans="1:26" x14ac:dyDescent="0.3">
      <c r="A87" t="s">
        <v>927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0.33333333333333331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0.33333333333333331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0.66666666666666663</v>
      </c>
      <c r="O87" s="1">
        <f>COUNTIFS(Table2[Sub-Sector],Table3[[#This Row],[Sub-Sector]],Table2[% Away From Current Month High],"&lt;=0.05")/Table3[[#This Row],[Count]]</f>
        <v>0.66666666666666663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87">
        <f>_xlfn.RANK.AVG(Table3[[#This Row],[Score]],Table3[Score],1)</f>
        <v>98.5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7">
        <f>_xlfn.RANK.AVG(Table3[[#This Row],[Score 2 ]],Table3[[Score 2 ]],1)</f>
        <v>85.5</v>
      </c>
    </row>
    <row r="88" spans="1:26" x14ac:dyDescent="0.3">
      <c r="A88" t="s">
        <v>117</v>
      </c>
      <c r="B88">
        <f>COUNTIFS(Table2[Sub-Sector],Table3[[#This Row],[Sub-Sector]])</f>
        <v>24</v>
      </c>
      <c r="C88" s="1">
        <f>COUNTIFS(Table2[Sub-Sector],Table3[[#This Row],[Sub-Sector]],Table2[Uptrend],"Uptrend")/Table3[[#This Row],[Count]]</f>
        <v>0.20833333333333334</v>
      </c>
      <c r="D88" s="1">
        <f>COUNTIFS(Table2[Sub-Sector],Table3[[#This Row],[Sub-Sector]],Table2[1W Return vs Nifty],"&gt;=5")/Table3[[#This Row],[Count]]</f>
        <v>0.125</v>
      </c>
      <c r="E88" s="1">
        <f>COUNTIFS(Table2[Sub-Sector],Table3[[#This Row],[Sub-Sector]],Table2[1M Return vs Nifty],"&gt;=5")/Table3[[#This Row],[Count]]</f>
        <v>0.25</v>
      </c>
      <c r="F88" s="1">
        <f>COUNTIFS(Table2[Sub-Sector],Table3[[#This Row],[Sub-Sector]],Table2[6M Return vs Nifty],"&gt;=10")/Table3[[#This Row],[Count]]</f>
        <v>0.25</v>
      </c>
      <c r="G88" s="1">
        <f>COUNTIFS(Table2[Sub-Sector],Table3[[#This Row],[Sub-Sector]],Table2[1Y Return vs Nifty],"&gt;=10")/Table3[[#This Row],[Count]]</f>
        <v>0.45833333333333331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0.16666666666666666</v>
      </c>
      <c r="J88" s="1">
        <f>COUNTIFS(Table2[Sub-Sector],Table3[[#This Row],[Sub-Sector]],Table2[% Away From Day Low],"&gt;=0.05")/Table3[[#This Row],[Count]]</f>
        <v>4.1666666666666664E-2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0.16666666666666666</v>
      </c>
      <c r="M88" s="1">
        <f>COUNTIFS(Table2[Sub-Sector],Table3[[#This Row],[Sub-Sector]],Table2[% Away From Current Week High],"&lt;=0.05")/Table3[[#This Row],[Count]]</f>
        <v>0.95833333333333337</v>
      </c>
      <c r="N88" s="1">
        <f>COUNTIFS(Table2[Sub-Sector],Table3[[#This Row],[Sub-Sector]],Table2[% Away From Current Month Low],"&gt;=0.05")/Table3[[#This Row],[Count]]</f>
        <v>0.5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0.16666666666666666</v>
      </c>
      <c r="Q88" s="1">
        <f>COUNTIFS(Table2[Sub-Sector],Table3[[#This Row],[Sub-Sector]],Table2[% Away From 52W Low],"&gt;=10")/Table3[[#This Row],[Count]]</f>
        <v>0.95833333333333337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0.375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0.125</v>
      </c>
      <c r="V88" s="1">
        <f>COUNTIFS(Table2[Sub-Sector],Table3[[#This Row],[Sub-Sector]],Table2[Sharpe Ratio],"&gt;=0.10")/Table3[[#This Row],[Count]]</f>
        <v>0.45833333333333331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88">
        <f>_xlfn.RANK.AVG(Table3[[#This Row],[Score]],Table3[Score],1)</f>
        <v>56.5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8">
        <f>_xlfn.RANK.AVG(Table3[[#This Row],[Score 2 ]],Table3[[Score 2 ]],1)</f>
        <v>87</v>
      </c>
    </row>
    <row r="89" spans="1:26" x14ac:dyDescent="0.3">
      <c r="A89" t="s">
        <v>166</v>
      </c>
      <c r="B89">
        <f>COUNTIFS(Table2[Sub-Sector],Table3[[#This Row],[Sub-Sector]])</f>
        <v>4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0.75</v>
      </c>
      <c r="I89" s="1">
        <f>COUNTIFS(Table2[Sub-Sector],Table3[[#This Row],[Sub-Sector]],Table2[Relative Volume],"&gt;=1")/Table3[[#This Row],[Count]]</f>
        <v>0.5</v>
      </c>
      <c r="J89" s="1">
        <f>COUNTIFS(Table2[Sub-Sector],Table3[[#This Row],[Sub-Sector]],Table2[% Away From Day Low],"&gt;=0.05")/Table3[[#This Row],[Count]]</f>
        <v>0.5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0.5</v>
      </c>
      <c r="M89" s="1">
        <f>COUNTIFS(Table2[Sub-Sector],Table3[[#This Row],[Sub-Sector]],Table2[% Away From Current Week High],"&lt;=0.05")/Table3[[#This Row],[Count]]</f>
        <v>0.75</v>
      </c>
      <c r="N89" s="1">
        <f>COUNTIFS(Table2[Sub-Sector],Table3[[#This Row],[Sub-Sector]],Table2[% Away From Current Month Low],"&gt;=0.05")/Table3[[#This Row],[Count]]</f>
        <v>1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0.75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0.75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9">
        <f>_xlfn.RANK.AVG(Table3[[#This Row],[Score]],Table3[Score],1)</f>
        <v>100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9">
        <f>_xlfn.RANK.AVG(Table3[[#This Row],[Score 2 ]],Table3[[Score 2 ]],1)</f>
        <v>88</v>
      </c>
    </row>
    <row r="90" spans="1:26" x14ac:dyDescent="0.3">
      <c r="A90" t="s">
        <v>150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0.33333333333333331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0.66666666666666663</v>
      </c>
      <c r="I90" s="1">
        <f>COUNTIFS(Table2[Sub-Sector],Table3[[#This Row],[Sub-Sector]],Table2[Relative Volume],"&gt;=1")/Table3[[#This Row],[Count]]</f>
        <v>0.33333333333333331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0.66666666666666663</v>
      </c>
      <c r="O90" s="1">
        <f>COUNTIFS(Table2[Sub-Sector],Table3[[#This Row],[Sub-Sector]],Table2[% Away From Current Month High],"&lt;=0.05")/Table3[[#This Row],[Count]]</f>
        <v>0.66666666666666663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0.33333333333333331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90">
        <f>_xlfn.RANK.AVG(Table3[[#This Row],[Score]],Table3[Score],1)</f>
        <v>88.5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0">
        <f>_xlfn.RANK.AVG(Table3[[#This Row],[Score 2 ]],Table3[[Score 2 ]],1)</f>
        <v>90</v>
      </c>
    </row>
    <row r="91" spans="1:26" x14ac:dyDescent="0.3">
      <c r="A91" t="s">
        <v>191</v>
      </c>
      <c r="B91">
        <f>COUNTIFS(Table2[Sub-Sector],Table3[[#This Row],[Sub-Sector]])</f>
        <v>6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0.16666666666666666</v>
      </c>
      <c r="G91" s="1">
        <f>COUNTIFS(Table2[Sub-Sector],Table3[[#This Row],[Sub-Sector]],Table2[1Y Return vs Nifty],"&gt;=10")/Table3[[#This Row],[Count]]</f>
        <v>0.16666666666666666</v>
      </c>
      <c r="H91" s="1">
        <f>COUNTIFS(Table2[Sub-Sector],Table3[[#This Row],[Sub-Sector]],Table2[RSI Exponential â€“ 14D],"&gt;=50")/Table3[[#This Row],[Count]]</f>
        <v>0.16666666666666666</v>
      </c>
      <c r="I91" s="1">
        <f>COUNTIFS(Table2[Sub-Sector],Table3[[#This Row],[Sub-Sector]],Table2[Relative Volume],"&gt;=1")/Table3[[#This Row],[Count]]</f>
        <v>0.5</v>
      </c>
      <c r="J91" s="1">
        <f>COUNTIFS(Table2[Sub-Sector],Table3[[#This Row],[Sub-Sector]],Table2[% Away From Day Low],"&gt;=0.05")/Table3[[#This Row],[Count]]</f>
        <v>0.16666666666666666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0.16666666666666666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0.83333333333333337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0.83333333333333337</v>
      </c>
      <c r="R91" s="1">
        <f>COUNTIFS(Table2[Sub-Sector],Table3[[#This Row],[Sub-Sector]],Table2[% Price above 20 EMA],"&gt;=0")/Table3[[#This Row],[Count]]</f>
        <v>0.16666666666666666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91">
        <f>_xlfn.RANK.AVG(Table3[[#This Row],[Score]],Table3[Score],1)</f>
        <v>101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1">
        <f>_xlfn.RANK.AVG(Table3[[#This Row],[Score 2 ]],Table3[[Score 2 ]],1)</f>
        <v>90</v>
      </c>
    </row>
    <row r="92" spans="1:26" x14ac:dyDescent="0.3">
      <c r="A92" t="s">
        <v>94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0.33333333333333331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0.66666666666666663</v>
      </c>
      <c r="H92" s="1">
        <f>COUNTIFS(Table2[Sub-Sector],Table3[[#This Row],[Sub-Sector]],Table2[RSI Exponential â€“ 14D],"&gt;=50")/Table3[[#This Row],[Count]]</f>
        <v>0.66666666666666663</v>
      </c>
      <c r="I92" s="1">
        <f>COUNTIFS(Table2[Sub-Sector],Table3[[#This Row],[Sub-Sector]],Table2[Relative Volume],"&gt;=1")/Table3[[#This Row],[Count]]</f>
        <v>0.33333333333333331</v>
      </c>
      <c r="J92" s="1">
        <f>COUNTIFS(Table2[Sub-Sector],Table3[[#This Row],[Sub-Sector]],Table2[% Away From Day Low],"&gt;=0.05")/Table3[[#This Row],[Count]]</f>
        <v>0.33333333333333331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0.33333333333333331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0.33333333333333331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92">
        <f>_xlfn.RANK.AVG(Table3[[#This Row],[Score]],Table3[Score],1)</f>
        <v>88.5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2">
        <f>_xlfn.RANK.AVG(Table3[[#This Row],[Score 2 ]],Table3[[Score 2 ]],1)</f>
        <v>90</v>
      </c>
    </row>
    <row r="93" spans="1:26" x14ac:dyDescent="0.3">
      <c r="A93" t="s">
        <v>530</v>
      </c>
      <c r="B93">
        <f>COUNTIFS(Table2[Sub-Sector],Table3[[#This Row],[Sub-Sector]])</f>
        <v>5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0.2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0.2</v>
      </c>
      <c r="H93" s="1">
        <f>COUNTIFS(Table2[Sub-Sector],Table3[[#This Row],[Sub-Sector]],Table2[RSI Exponential â€“ 14D],"&gt;=50")/Table3[[#This Row],[Count]]</f>
        <v>0.6</v>
      </c>
      <c r="I93" s="1">
        <f>COUNTIFS(Table2[Sub-Sector],Table3[[#This Row],[Sub-Sector]],Table2[Relative Volume],"&gt;=1")/Table3[[#This Row],[Count]]</f>
        <v>0.4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0.8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0.8</v>
      </c>
      <c r="N93" s="1">
        <f>COUNTIFS(Table2[Sub-Sector],Table3[[#This Row],[Sub-Sector]],Table2[% Away From Current Month Low],"&gt;=0.05")/Table3[[#This Row],[Count]]</f>
        <v>0.4</v>
      </c>
      <c r="O93" s="1">
        <f>COUNTIFS(Table2[Sub-Sector],Table3[[#This Row],[Sub-Sector]],Table2[% Away From Current Month High],"&lt;=0.05")/Table3[[#This Row],[Count]]</f>
        <v>0.4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0.8</v>
      </c>
      <c r="R93" s="1">
        <f>COUNTIFS(Table2[Sub-Sector],Table3[[#This Row],[Sub-Sector]],Table2[% Price above 20 EMA],"&gt;=0")/Table3[[#This Row],[Count]]</f>
        <v>0.4</v>
      </c>
      <c r="S93" s="1">
        <f>COUNTIFS(Table2[Sub-Sector],Table3[[#This Row],[Sub-Sector]],Table2[% Price above 50 EMA],"&gt;=0")/Table3[[#This Row],[Count]]</f>
        <v>0.2</v>
      </c>
      <c r="T93" s="1">
        <f>COUNTIFS(Table2[Sub-Sector],Table3[[#This Row],[Sub-Sector]],Table2[% Price above 200 EMA],"&gt;=0")/Table3[[#This Row],[Count]]</f>
        <v>0.4</v>
      </c>
      <c r="U93" s="1">
        <f>COUNTIFS(Table2[Sub-Sector],Table3[[#This Row],[Sub-Sector]],Table2[Rate of Change - Zone],"Positive")/Table3[[#This Row],[Count]]</f>
        <v>0.2</v>
      </c>
      <c r="V93" s="1">
        <f>COUNTIFS(Table2[Sub-Sector],Table3[[#This Row],[Sub-Sector]],Table2[Sharpe Ratio],"&gt;=0.10")/Table3[[#This Row],[Count]]</f>
        <v>0.2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93">
        <f>_xlfn.RANK.AVG(Table3[[#This Row],[Score]],Table3[Score],1)</f>
        <v>94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3">
        <f>_xlfn.RANK.AVG(Table3[[#This Row],[Score 2 ]],Table3[[Score 2 ]],1)</f>
        <v>92</v>
      </c>
    </row>
    <row r="94" spans="1:26" x14ac:dyDescent="0.3">
      <c r="A94" t="s">
        <v>43</v>
      </c>
      <c r="B94">
        <f>COUNTIFS(Table2[Sub-Sector],Table3[[#This Row],[Sub-Sector]])</f>
        <v>10</v>
      </c>
      <c r="C94" s="1">
        <f>COUNTIFS(Table2[Sub-Sector],Table3[[#This Row],[Sub-Sector]],Table2[Uptrend],"Uptrend")/Table3[[#This Row],[Count]]</f>
        <v>0.1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0.1</v>
      </c>
      <c r="F94" s="1">
        <f>COUNTIFS(Table2[Sub-Sector],Table3[[#This Row],[Sub-Sector]],Table2[6M Return vs Nifty],"&gt;=10")/Table3[[#This Row],[Count]]</f>
        <v>0.3</v>
      </c>
      <c r="G94" s="1">
        <f>COUNTIFS(Table2[Sub-Sector],Table3[[#This Row],[Sub-Sector]],Table2[1Y Return vs Nifty],"&gt;=10")/Table3[[#This Row],[Count]]</f>
        <v>0.1</v>
      </c>
      <c r="H94" s="1">
        <f>COUNTIFS(Table2[Sub-Sector],Table3[[#This Row],[Sub-Sector]],Table2[RSI Exponential â€“ 14D],"&gt;=50")/Table3[[#This Row],[Count]]</f>
        <v>0.3</v>
      </c>
      <c r="I94" s="1">
        <f>COUNTIFS(Table2[Sub-Sector],Table3[[#This Row],[Sub-Sector]],Table2[Relative Volume],"&gt;=1")/Table3[[#This Row],[Count]]</f>
        <v>0.2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0.1</v>
      </c>
      <c r="M94" s="1">
        <f>COUNTIFS(Table2[Sub-Sector],Table3[[#This Row],[Sub-Sector]],Table2[% Away From Current Week High],"&lt;=0.05")/Table3[[#This Row],[Count]]</f>
        <v>0.9</v>
      </c>
      <c r="N94" s="1">
        <f>COUNTIFS(Table2[Sub-Sector],Table3[[#This Row],[Sub-Sector]],Table2[% Away From Current Month Low],"&gt;=0.05")/Table3[[#This Row],[Count]]</f>
        <v>0.3</v>
      </c>
      <c r="O94" s="1">
        <f>COUNTIFS(Table2[Sub-Sector],Table3[[#This Row],[Sub-Sector]],Table2[% Away From Current Month High],"&lt;=0.05")/Table3[[#This Row],[Count]]</f>
        <v>0.2</v>
      </c>
      <c r="P94" s="1">
        <f>COUNTIFS(Table2[Sub-Sector],Table3[[#This Row],[Sub-Sector]],Table2[% Away From 52W High],"&lt;=10")/Table3[[#This Row],[Count]]</f>
        <v>0.1</v>
      </c>
      <c r="Q94" s="1">
        <f>COUNTIFS(Table2[Sub-Sector],Table3[[#This Row],[Sub-Sector]],Table2[% Away From 52W Low],"&gt;=10")/Table3[[#This Row],[Count]]</f>
        <v>0.9</v>
      </c>
      <c r="R94" s="1">
        <f>COUNTIFS(Table2[Sub-Sector],Table3[[#This Row],[Sub-Sector]],Table2[% Price above 20 EMA],"&gt;=0")/Table3[[#This Row],[Count]]</f>
        <v>0.3</v>
      </c>
      <c r="S94" s="1">
        <f>COUNTIFS(Table2[Sub-Sector],Table3[[#This Row],[Sub-Sector]],Table2[% Price above 50 EMA],"&gt;=0")/Table3[[#This Row],[Count]]</f>
        <v>0.1</v>
      </c>
      <c r="T94" s="1">
        <f>COUNTIFS(Table2[Sub-Sector],Table3[[#This Row],[Sub-Sector]],Table2[% Price above 200 EMA],"&gt;=0")/Table3[[#This Row],[Count]]</f>
        <v>0.5</v>
      </c>
      <c r="U94" s="1">
        <f>COUNTIFS(Table2[Sub-Sector],Table3[[#This Row],[Sub-Sector]],Table2[Rate of Change - Zone],"Positive")/Table3[[#This Row],[Count]]</f>
        <v>0.1</v>
      </c>
      <c r="V94" s="1">
        <f>COUNTIFS(Table2[Sub-Sector],Table3[[#This Row],[Sub-Sector]],Table2[Sharpe Ratio],"&gt;=0.10")/Table3[[#This Row],[Count]]</f>
        <v>0.1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94">
        <f>_xlfn.RANK.AVG(Table3[[#This Row],[Score]],Table3[Score],1)</f>
        <v>93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4">
        <f>_xlfn.RANK.AVG(Table3[[#This Row],[Score 2 ]],Table3[[Score 2 ]],1)</f>
        <v>93</v>
      </c>
    </row>
    <row r="95" spans="1:26" x14ac:dyDescent="0.3">
      <c r="A95" t="s">
        <v>504</v>
      </c>
      <c r="B95">
        <f>COUNTIFS(Table2[Sub-Sector],Table3[[#This Row],[Sub-Sector]])</f>
        <v>17</v>
      </c>
      <c r="C95" s="1">
        <f>COUNTIFS(Table2[Sub-Sector],Table3[[#This Row],[Sub-Sector]],Table2[Uptrend],"Uptrend")/Table3[[#This Row],[Count]]</f>
        <v>5.8823529411764705E-2</v>
      </c>
      <c r="D95" s="1">
        <f>COUNTIFS(Table2[Sub-Sector],Table3[[#This Row],[Sub-Sector]],Table2[1W Return vs Nifty],"&gt;=5")/Table3[[#This Row],[Count]]</f>
        <v>0.11764705882352941</v>
      </c>
      <c r="E95" s="1">
        <f>COUNTIFS(Table2[Sub-Sector],Table3[[#This Row],[Sub-Sector]],Table2[1M Return vs Nifty],"&gt;=5")/Table3[[#This Row],[Count]]</f>
        <v>0.29411764705882354</v>
      </c>
      <c r="F95" s="1">
        <f>COUNTIFS(Table2[Sub-Sector],Table3[[#This Row],[Sub-Sector]],Table2[6M Return vs Nifty],"&gt;=10")/Table3[[#This Row],[Count]]</f>
        <v>0.23529411764705882</v>
      </c>
      <c r="G95" s="1">
        <f>COUNTIFS(Table2[Sub-Sector],Table3[[#This Row],[Sub-Sector]],Table2[1Y Return vs Nifty],"&gt;=10")/Table3[[#This Row],[Count]]</f>
        <v>0.17647058823529413</v>
      </c>
      <c r="H95" s="1">
        <f>COUNTIFS(Table2[Sub-Sector],Table3[[#This Row],[Sub-Sector]],Table2[RSI Exponential â€“ 14D],"&gt;=50")/Table3[[#This Row],[Count]]</f>
        <v>0.47058823529411764</v>
      </c>
      <c r="I95" s="1">
        <f>COUNTIFS(Table2[Sub-Sector],Table3[[#This Row],[Sub-Sector]],Table2[Relative Volume],"&gt;=1")/Table3[[#This Row],[Count]]</f>
        <v>5.8823529411764705E-2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5.8823529411764705E-2</v>
      </c>
      <c r="M95" s="1">
        <f>COUNTIFS(Table2[Sub-Sector],Table3[[#This Row],[Sub-Sector]],Table2[% Away From Current Week High],"&lt;=0.05")/Table3[[#This Row],[Count]]</f>
        <v>0.94117647058823528</v>
      </c>
      <c r="N95" s="1">
        <f>COUNTIFS(Table2[Sub-Sector],Table3[[#This Row],[Sub-Sector]],Table2[% Away From Current Month Low],"&gt;=0.05")/Table3[[#This Row],[Count]]</f>
        <v>0.52941176470588236</v>
      </c>
      <c r="O95" s="1">
        <f>COUNTIFS(Table2[Sub-Sector],Table3[[#This Row],[Sub-Sector]],Table2[% Away From Current Month High],"&lt;=0.05")/Table3[[#This Row],[Count]]</f>
        <v>0.47058823529411764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0.6470588235294118</v>
      </c>
      <c r="R95" s="1">
        <f>COUNTIFS(Table2[Sub-Sector],Table3[[#This Row],[Sub-Sector]],Table2[% Price above 20 EMA],"&gt;=0")/Table3[[#This Row],[Count]]</f>
        <v>0.35294117647058826</v>
      </c>
      <c r="S95" s="1">
        <f>COUNTIFS(Table2[Sub-Sector],Table3[[#This Row],[Sub-Sector]],Table2[% Price above 50 EMA],"&gt;=0")/Table3[[#This Row],[Count]]</f>
        <v>0.29411764705882354</v>
      </c>
      <c r="T95" s="1">
        <f>COUNTIFS(Table2[Sub-Sector],Table3[[#This Row],[Sub-Sector]],Table2[% Price above 200 EMA],"&gt;=0")/Table3[[#This Row],[Count]]</f>
        <v>0.35294117647058826</v>
      </c>
      <c r="U95" s="1">
        <f>COUNTIFS(Table2[Sub-Sector],Table3[[#This Row],[Sub-Sector]],Table2[Rate of Change - Zone],"Positive")/Table3[[#This Row],[Count]]</f>
        <v>0.17647058823529413</v>
      </c>
      <c r="V95" s="1">
        <f>COUNTIFS(Table2[Sub-Sector],Table3[[#This Row],[Sub-Sector]],Table2[Sharpe Ratio],"&gt;=0.10")/Table3[[#This Row],[Count]]</f>
        <v>5.8823529411764705E-2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95">
        <f>_xlfn.RANK.AVG(Table3[[#This Row],[Score]],Table3[Score],1)</f>
        <v>69.5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5">
        <f>_xlfn.RANK.AVG(Table3[[#This Row],[Score 2 ]],Table3[[Score 2 ]],1)</f>
        <v>94</v>
      </c>
    </row>
    <row r="96" spans="1:26" x14ac:dyDescent="0.3">
      <c r="A96" t="s">
        <v>567</v>
      </c>
      <c r="B96">
        <f>COUNTIFS(Table2[Sub-Sector],Table3[[#This Row],[Sub-Sector]])</f>
        <v>8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0.125</v>
      </c>
      <c r="E96" s="1">
        <f>COUNTIFS(Table2[Sub-Sector],Table3[[#This Row],[Sub-Sector]],Table2[1M Return vs Nifty],"&gt;=5")/Table3[[#This Row],[Count]]</f>
        <v>0.125</v>
      </c>
      <c r="F96" s="1">
        <f>COUNTIFS(Table2[Sub-Sector],Table3[[#This Row],[Sub-Sector]],Table2[6M Return vs Nifty],"&gt;=10")/Table3[[#This Row],[Count]]</f>
        <v>0.125</v>
      </c>
      <c r="G96" s="1">
        <f>COUNTIFS(Table2[Sub-Sector],Table3[[#This Row],[Sub-Sector]],Table2[1Y Return vs Nifty],"&gt;=10")/Table3[[#This Row],[Count]]</f>
        <v>0.125</v>
      </c>
      <c r="H96" s="1">
        <f>COUNTIFS(Table2[Sub-Sector],Table3[[#This Row],[Sub-Sector]],Table2[RSI Exponential â€“ 14D],"&gt;=50")/Table3[[#This Row],[Count]]</f>
        <v>0.375</v>
      </c>
      <c r="I96" s="1">
        <f>COUNTIFS(Table2[Sub-Sector],Table3[[#This Row],[Sub-Sector]],Table2[Relative Volume],"&gt;=1")/Table3[[#This Row],[Count]]</f>
        <v>0.25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0.75</v>
      </c>
      <c r="N96" s="1">
        <f>COUNTIFS(Table2[Sub-Sector],Table3[[#This Row],[Sub-Sector]],Table2[% Away From Current Month Low],"&gt;=0.05")/Table3[[#This Row],[Count]]</f>
        <v>0.375</v>
      </c>
      <c r="O96" s="1">
        <f>COUNTIFS(Table2[Sub-Sector],Table3[[#This Row],[Sub-Sector]],Table2[% Away From Current Month High],"&lt;=0.05")/Table3[[#This Row],[Count]]</f>
        <v>0.375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0.375</v>
      </c>
      <c r="S96" s="1">
        <f>COUNTIFS(Table2[Sub-Sector],Table3[[#This Row],[Sub-Sector]],Table2[% Price above 50 EMA],"&gt;=0")/Table3[[#This Row],[Count]]</f>
        <v>0.125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0.125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96">
        <f>_xlfn.RANK.AVG(Table3[[#This Row],[Score]],Table3[Score],1)</f>
        <v>87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6">
        <f>_xlfn.RANK.AVG(Table3[[#This Row],[Score 2 ]],Table3[[Score 2 ]],1)</f>
        <v>95</v>
      </c>
    </row>
    <row r="97" spans="1:26" x14ac:dyDescent="0.3">
      <c r="A97" t="s">
        <v>455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9.0909090909090912E-2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0.36363636363636365</v>
      </c>
      <c r="I97" s="1">
        <f>COUNTIFS(Table2[Sub-Sector],Table3[[#This Row],[Sub-Sector]],Table2[Relative Volume],"&gt;=1")/Table3[[#This Row],[Count]]</f>
        <v>0.36363636363636365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0.27272727272727271</v>
      </c>
      <c r="O97" s="1">
        <f>COUNTIFS(Table2[Sub-Sector],Table3[[#This Row],[Sub-Sector]],Table2[% Away From Current Month High],"&lt;=0.05")/Table3[[#This Row],[Count]]</f>
        <v>0.45454545454545453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0.36363636363636365</v>
      </c>
      <c r="R97" s="1">
        <f>COUNTIFS(Table2[Sub-Sector],Table3[[#This Row],[Sub-Sector]],Table2[% Price above 20 EMA],"&gt;=0")/Table3[[#This Row],[Count]]</f>
        <v>9.0909090909090912E-2</v>
      </c>
      <c r="S97" s="1">
        <f>COUNTIFS(Table2[Sub-Sector],Table3[[#This Row],[Sub-Sector]],Table2[% Price above 50 EMA],"&gt;=0")/Table3[[#This Row],[Count]]</f>
        <v>9.0909090909090912E-2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0.18181818181818182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97">
        <f>_xlfn.RANK.AVG(Table3[[#This Row],[Score]],Table3[Score],1)</f>
        <v>102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7">
        <f>_xlfn.RANK.AVG(Table3[[#This Row],[Score 2 ]],Table3[[Score 2 ]],1)</f>
        <v>96</v>
      </c>
    </row>
    <row r="98" spans="1:26" x14ac:dyDescent="0.3">
      <c r="A98" t="s">
        <v>562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98">
        <f>_xlfn.RANK.AVG(Table3[[#This Row],[Score]],Table3[Score],1)</f>
        <v>106.5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8">
        <f>_xlfn.RANK.AVG(Table3[[#This Row],[Score 2 ]],Table3[[Score 2 ]],1)</f>
        <v>98.5</v>
      </c>
    </row>
    <row r="99" spans="1:26" x14ac:dyDescent="0.3">
      <c r="A99" t="s">
        <v>366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99">
        <f>_xlfn.RANK.AVG(Table3[[#This Row],[Score]],Table3[Score],1)</f>
        <v>106.5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9">
        <f>_xlfn.RANK.AVG(Table3[[#This Row],[Score 2 ]],Table3[[Score 2 ]],1)</f>
        <v>98.5</v>
      </c>
    </row>
    <row r="100" spans="1:26" x14ac:dyDescent="0.3">
      <c r="A100" t="s">
        <v>465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100">
        <f>_xlfn.RANK.AVG(Table3[[#This Row],[Score]],Table3[Score],1)</f>
        <v>106.5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0">
        <f>_xlfn.RANK.AVG(Table3[[#This Row],[Score 2 ]],Table3[[Score 2 ]],1)</f>
        <v>98.5</v>
      </c>
    </row>
    <row r="101" spans="1:26" x14ac:dyDescent="0.3">
      <c r="A101" t="s">
        <v>2049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101">
        <f>_xlfn.RANK.AVG(Table3[[#This Row],[Score]],Table3[Score],1)</f>
        <v>106.5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>
        <f>_xlfn.RANK.AVG(Table3[[#This Row],[Score 2 ]],Table3[[Score 2 ]],1)</f>
        <v>98.5</v>
      </c>
    </row>
    <row r="102" spans="1:26" x14ac:dyDescent="0.3">
      <c r="A102" t="s">
        <v>1045</v>
      </c>
      <c r="B102">
        <f>COUNTIFS(Table2[Sub-Sector],Table3[[#This Row],[Sub-Sector]])</f>
        <v>2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0.5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0.5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0.5</v>
      </c>
      <c r="O102" s="1">
        <f>COUNTIFS(Table2[Sub-Sector],Table3[[#This Row],[Sub-Sector]],Table2[% Away From Current Month High],"&lt;=0.05")/Table3[[#This Row],[Count]]</f>
        <v>0.5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0.5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102">
        <f>_xlfn.RANK.AVG(Table3[[#This Row],[Score]],Table3[Score],1)</f>
        <v>90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2">
        <f>_xlfn.RANK.AVG(Table3[[#This Row],[Score 2 ]],Table3[[Score 2 ]],1)</f>
        <v>102</v>
      </c>
    </row>
    <row r="103" spans="1:26" x14ac:dyDescent="0.3">
      <c r="A103" t="s">
        <v>1786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1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103">
        <f>_xlfn.RANK.AVG(Table3[[#This Row],[Score]],Table3[Score],1)</f>
        <v>82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3">
        <f>_xlfn.RANK.AVG(Table3[[#This Row],[Score 2 ]],Table3[[Score 2 ]],1)</f>
        <v>102</v>
      </c>
    </row>
    <row r="104" spans="1:26" x14ac:dyDescent="0.3">
      <c r="A104" t="s">
        <v>673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04">
        <f>_xlfn.RANK.AVG(Table3[[#This Row],[Score]],Table3[Score],1)</f>
        <v>109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4">
        <f>_xlfn.RANK.AVG(Table3[[#This Row],[Score 2 ]],Table3[[Score 2 ]],1)</f>
        <v>102</v>
      </c>
    </row>
    <row r="105" spans="1:26" x14ac:dyDescent="0.3">
      <c r="A105" t="s">
        <v>585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0.5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0.5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5">
        <f>_xlfn.RANK.AVG(Table3[[#This Row],[Score]],Table3[Score],1)</f>
        <v>111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5">
        <f>_xlfn.RANK.AVG(Table3[[#This Row],[Score 2 ]],Table3[[Score 2 ]],1)</f>
        <v>106</v>
      </c>
    </row>
    <row r="106" spans="1:26" x14ac:dyDescent="0.3">
      <c r="A106" t="s">
        <v>1561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106">
        <f>_xlfn.RANK.AVG(Table3[[#This Row],[Score]],Table3[Score],1)</f>
        <v>86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6">
        <f>_xlfn.RANK.AVG(Table3[[#This Row],[Score 2 ]],Table3[[Score 2 ]],1)</f>
        <v>106</v>
      </c>
    </row>
    <row r="107" spans="1:26" x14ac:dyDescent="0.3">
      <c r="A107" t="s">
        <v>1184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7">
        <f>_xlfn.RANK.AVG(Table3[[#This Row],[Score]],Table3[Score],1)</f>
        <v>111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7">
        <f>_xlfn.RANK.AVG(Table3[[#This Row],[Score 2 ]],Table3[[Score 2 ]],1)</f>
        <v>106</v>
      </c>
    </row>
    <row r="108" spans="1:26" x14ac:dyDescent="0.3">
      <c r="A108" t="s">
        <v>916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1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1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1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108">
        <f>_xlfn.RANK.AVG(Table3[[#This Row],[Score]],Table3[Score],1)</f>
        <v>83.5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8">
        <f>_xlfn.RANK.AVG(Table3[[#This Row],[Score 2 ]],Table3[[Score 2 ]],1)</f>
        <v>106</v>
      </c>
    </row>
    <row r="109" spans="1:26" x14ac:dyDescent="0.3">
      <c r="A109" t="s">
        <v>356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1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9">
        <f>_xlfn.RANK.AVG(Table3[[#This Row],[Score]],Table3[Score],1)</f>
        <v>111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9">
        <f>_xlfn.RANK.AVG(Table3[[#This Row],[Score 2 ]],Table3[[Score 2 ]],1)</f>
        <v>106</v>
      </c>
    </row>
    <row r="110" spans="1:26" x14ac:dyDescent="0.3">
      <c r="A110" t="s">
        <v>1390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1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0">
        <f>_xlfn.RANK.AVG(Table3[[#This Row],[Score]],Table3[Score],1)</f>
        <v>113.5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10">
        <f>_xlfn.RANK.AVG(Table3[[#This Row],[Score 2 ]],Table3[[Score 2 ]],1)</f>
        <v>109</v>
      </c>
    </row>
    <row r="111" spans="1:26" x14ac:dyDescent="0.3">
      <c r="A111" t="s">
        <v>501</v>
      </c>
      <c r="B111">
        <f>COUNTIFS(Table2[Sub-Sector],Table3[[#This Row],[Sub-Sector]])</f>
        <v>5</v>
      </c>
      <c r="C111" s="1">
        <f>COUNTIFS(Table2[Sub-Sector],Table3[[#This Row],[Sub-Sector]],Table2[Uptrend],"Uptrend")/Table3[[#This Row],[Count]]</f>
        <v>0.2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0.2</v>
      </c>
      <c r="F111" s="1">
        <f>COUNTIFS(Table2[Sub-Sector],Table3[[#This Row],[Sub-Sector]],Table2[6M Return vs Nifty],"&gt;=10")/Table3[[#This Row],[Count]]</f>
        <v>0.2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0.6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0.4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0.8</v>
      </c>
      <c r="O111" s="1">
        <f>COUNTIFS(Table2[Sub-Sector],Table3[[#This Row],[Sub-Sector]],Table2[% Away From Current Month High],"&lt;=0.05")/Table3[[#This Row],[Count]]</f>
        <v>0.8</v>
      </c>
      <c r="P111" s="1">
        <f>COUNTIFS(Table2[Sub-Sector],Table3[[#This Row],[Sub-Sector]],Table2[% Away From 52W High],"&lt;=10")/Table3[[#This Row],[Count]]</f>
        <v>0.2</v>
      </c>
      <c r="Q111" s="1">
        <f>COUNTIFS(Table2[Sub-Sector],Table3[[#This Row],[Sub-Sector]],Table2[% Away From 52W Low],"&gt;=10")/Table3[[#This Row],[Count]]</f>
        <v>0.8</v>
      </c>
      <c r="R111" s="1">
        <f>COUNTIFS(Table2[Sub-Sector],Table3[[#This Row],[Sub-Sector]],Table2[% Price above 20 EMA],"&gt;=0")/Table3[[#This Row],[Count]]</f>
        <v>0.6</v>
      </c>
      <c r="S111" s="1">
        <f>COUNTIFS(Table2[Sub-Sector],Table3[[#This Row],[Sub-Sector]],Table2[% Price above 50 EMA],"&gt;=0")/Table3[[#This Row],[Count]]</f>
        <v>0.2</v>
      </c>
      <c r="T111" s="1">
        <f>COUNTIFS(Table2[Sub-Sector],Table3[[#This Row],[Sub-Sector]],Table2[% Price above 200 EMA],"&gt;=0")/Table3[[#This Row],[Count]]</f>
        <v>0.4</v>
      </c>
      <c r="U111" s="1">
        <f>COUNTIFS(Table2[Sub-Sector],Table3[[#This Row],[Sub-Sector]],Table2[Rate of Change - Zone],"Positive")/Table3[[#This Row],[Count]]</f>
        <v>0.4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111">
        <f>_xlfn.RANK.AVG(Table3[[#This Row],[Score]],Table3[Score],1)</f>
        <v>91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11">
        <f>_xlfn.RANK.AVG(Table3[[#This Row],[Score 2 ]],Table3[[Score 2 ]],1)</f>
        <v>110</v>
      </c>
    </row>
    <row r="112" spans="1:26" x14ac:dyDescent="0.3">
      <c r="A112" t="s">
        <v>18</v>
      </c>
      <c r="B112">
        <f>COUNTIFS(Table2[Sub-Sector],Table3[[#This Row],[Sub-Sector]])</f>
        <v>6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0.16666666666666666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0.33333333333333331</v>
      </c>
      <c r="H112" s="1">
        <f>COUNTIFS(Table2[Sub-Sector],Table3[[#This Row],[Sub-Sector]],Table2[RSI Exponential â€“ 14D],"&gt;=50")/Table3[[#This Row],[Count]]</f>
        <v>0.83333333333333337</v>
      </c>
      <c r="I112" s="1">
        <f>COUNTIFS(Table2[Sub-Sector],Table3[[#This Row],[Sub-Sector]],Table2[Relative Volume],"&gt;=1")/Table3[[#This Row],[Count]]</f>
        <v>0.33333333333333331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0.16666666666666666</v>
      </c>
      <c r="M112" s="1">
        <f>COUNTIFS(Table2[Sub-Sector],Table3[[#This Row],[Sub-Sector]],Table2[% Away From Current Week High],"&lt;=0.05")/Table3[[#This Row],[Count]]</f>
        <v>0.83333333333333337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0.33333333333333331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0.66666666666666663</v>
      </c>
      <c r="R112" s="1">
        <f>COUNTIFS(Table2[Sub-Sector],Table3[[#This Row],[Sub-Sector]],Table2[% Price above 20 EMA],"&gt;=0")/Table3[[#This Row],[Count]]</f>
        <v>0.33333333333333331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0.16666666666666666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0.33333333333333331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584.5</v>
      </c>
      <c r="X112">
        <f>_xlfn.RANK.AVG(Table3[[#This Row],[Score]],Table3[Score],1)</f>
        <v>103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12">
        <f>_xlfn.RANK.AVG(Table3[[#This Row],[Score 2 ]],Table3[[Score 2 ]],1)</f>
        <v>111</v>
      </c>
    </row>
    <row r="113" spans="1:26" x14ac:dyDescent="0.3">
      <c r="A113" t="s">
        <v>468</v>
      </c>
      <c r="B113">
        <f>COUNTIFS(Table2[Sub-Sector],Table3[[#This Row],[Sub-Sector]])</f>
        <v>9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0.22222222222222221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0.1111111111111111</v>
      </c>
      <c r="H113" s="1">
        <f>COUNTIFS(Table2[Sub-Sector],Table3[[#This Row],[Sub-Sector]],Table2[RSI Exponential â€“ 14D],"&gt;=50")/Table3[[#This Row],[Count]]</f>
        <v>0.66666666666666663</v>
      </c>
      <c r="I113" s="1">
        <f>COUNTIFS(Table2[Sub-Sector],Table3[[#This Row],[Sub-Sector]],Table2[Relative Volume],"&gt;=1")/Table3[[#This Row],[Count]]</f>
        <v>0.22222222222222221</v>
      </c>
      <c r="J113" s="1">
        <f>COUNTIFS(Table2[Sub-Sector],Table3[[#This Row],[Sub-Sector]],Table2[% Away From Day Low],"&gt;=0.05")/Table3[[#This Row],[Count]]</f>
        <v>0.1111111111111111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0.1111111111111111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0.77777777777777779</v>
      </c>
      <c r="O113" s="1">
        <f>COUNTIFS(Table2[Sub-Sector],Table3[[#This Row],[Sub-Sector]],Table2[% Away From Current Month High],"&lt;=0.05")/Table3[[#This Row],[Count]]</f>
        <v>0.55555555555555558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0.77777777777777779</v>
      </c>
      <c r="R113" s="1">
        <f>COUNTIFS(Table2[Sub-Sector],Table3[[#This Row],[Sub-Sector]],Table2[% Price above 20 EMA],"&gt;=0")/Table3[[#This Row],[Count]]</f>
        <v>0.33333333333333331</v>
      </c>
      <c r="S113" s="1">
        <f>COUNTIFS(Table2[Sub-Sector],Table3[[#This Row],[Sub-Sector]],Table2[% Price above 50 EMA],"&gt;=0")/Table3[[#This Row],[Count]]</f>
        <v>0.22222222222222221</v>
      </c>
      <c r="T113" s="1">
        <f>COUNTIFS(Table2[Sub-Sector],Table3[[#This Row],[Sub-Sector]],Table2[% Price above 200 EMA],"&gt;=0")/Table3[[#This Row],[Count]]</f>
        <v>0.33333333333333331</v>
      </c>
      <c r="U113" s="1">
        <f>COUNTIFS(Table2[Sub-Sector],Table3[[#This Row],[Sub-Sector]],Table2[Rate of Change - Zone],"Positive")/Table3[[#This Row],[Count]]</f>
        <v>0.22222222222222221</v>
      </c>
      <c r="V113" s="1">
        <f>COUNTIFS(Table2[Sub-Sector],Table3[[#This Row],[Sub-Sector]],Table2[Sharpe Ratio],"&gt;=0.10")/Table3[[#This Row],[Count]]</f>
        <v>0.44444444444444442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113">
        <f>_xlfn.RANK.AVG(Table3[[#This Row],[Score]],Table3[Score],1)</f>
        <v>104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3">
        <f>_xlfn.RANK.AVG(Table3[[#This Row],[Score 2 ]],Table3[[Score 2 ]],1)</f>
        <v>112</v>
      </c>
    </row>
    <row r="114" spans="1:26" x14ac:dyDescent="0.3">
      <c r="A114" t="s">
        <v>907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0.5</v>
      </c>
      <c r="E114" s="1">
        <f>COUNTIFS(Table2[Sub-Sector],Table3[[#This Row],[Sub-Sector]],Table2[1M Return vs Nifty],"&gt;=5")/Table3[[#This Row],[Count]]</f>
        <v>1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0.5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0.5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114">
        <f>_xlfn.RANK.AVG(Table3[[#This Row],[Score]],Table3[Score],1)</f>
        <v>69.5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4">
        <f>_xlfn.RANK.AVG(Table3[[#This Row],[Score 2 ]],Table3[[Score 2 ]],1)</f>
        <v>113</v>
      </c>
    </row>
    <row r="115" spans="1:26" x14ac:dyDescent="0.3">
      <c r="A115" t="s">
        <v>2103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0.33333333333333331</v>
      </c>
      <c r="I115" s="1">
        <f>COUNTIFS(Table2[Sub-Sector],Table3[[#This Row],[Sub-Sector]],Table2[Relative Volume],"&gt;=1")/Table3[[#This Row],[Count]]</f>
        <v>0.33333333333333331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0.33333333333333331</v>
      </c>
      <c r="L115" s="1">
        <f>COUNTIFS(Table2[Sub-Sector],Table3[[#This Row],[Sub-Sector]],Table2[% Away From Current Week Low],"&gt;=0.05")/Table3[[#This Row],[Count]]</f>
        <v>0.33333333333333331</v>
      </c>
      <c r="M115" s="1">
        <f>COUNTIFS(Table2[Sub-Sector],Table3[[#This Row],[Sub-Sector]],Table2[% Away From Current Week High],"&lt;=0.05")/Table3[[#This Row],[Count]]</f>
        <v>0.66666666666666663</v>
      </c>
      <c r="N115" s="1">
        <f>COUNTIFS(Table2[Sub-Sector],Table3[[#This Row],[Sub-Sector]],Table2[% Away From Current Month Low],"&gt;=0.05")/Table3[[#This Row],[Count]]</f>
        <v>0.33333333333333331</v>
      </c>
      <c r="O115" s="1">
        <f>COUNTIFS(Table2[Sub-Sector],Table3[[#This Row],[Sub-Sector]],Table2[% Away From Current Month High],"&lt;=0.05")/Table3[[#This Row],[Count]]</f>
        <v>0.66666666666666663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0.33333333333333331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652</v>
      </c>
      <c r="X115">
        <f>_xlfn.RANK.AVG(Table3[[#This Row],[Score]],Table3[Score],1)</f>
        <v>115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</v>
      </c>
      <c r="Z115">
        <f>_xlfn.RANK.AVG(Table3[[#This Row],[Score 2 ]],Table3[[Score 2 ]],1)</f>
        <v>114</v>
      </c>
    </row>
    <row r="116" spans="1:26" x14ac:dyDescent="0.3">
      <c r="A116" t="s">
        <v>72</v>
      </c>
      <c r="B116">
        <f>COUNTIFS(Table2[Sub-Sector],Table3[[#This Row],[Sub-Sector]])</f>
        <v>3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0.33333333333333331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0.33333333333333331</v>
      </c>
      <c r="H116" s="1">
        <f>COUNTIFS(Table2[Sub-Sector],Table3[[#This Row],[Sub-Sector]],Table2[RSI Exponential â€“ 14D],"&gt;=50")/Table3[[#This Row],[Count]]</f>
        <v>0.33333333333333331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0.66666666666666663</v>
      </c>
      <c r="O116" s="1">
        <f>COUNTIFS(Table2[Sub-Sector],Table3[[#This Row],[Sub-Sector]],Table2[% Away From Current Month High],"&lt;=0.05")/Table3[[#This Row],[Count]]</f>
        <v>0.33333333333333331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0.33333333333333331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0.33333333333333331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6">
        <f>_xlfn.RANK.AVG(Table3[[#This Row],[Score]],Table3[Score],1)</f>
        <v>113.5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388</v>
      </c>
      <c r="Z116">
        <f>_xlfn.RANK.AVG(Table3[[#This Row],[Score 2 ]],Table3[[Score 2 ]],1)</f>
        <v>115</v>
      </c>
    </row>
    <row r="117" spans="1:26" x14ac:dyDescent="0.3">
      <c r="A117" t="s">
        <v>111</v>
      </c>
      <c r="B117">
        <f>COUNTIFS(Table2[Sub-Sector],Table3[[#This Row],[Sub-Sector]])</f>
        <v>4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0.25</v>
      </c>
      <c r="I117" s="1">
        <f>COUNTIFS(Table2[Sub-Sector],Table3[[#This Row],[Sub-Sector]],Table2[Relative Volume],"&gt;=1")/Table3[[#This Row],[Count]]</f>
        <v>0.25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0.5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0.25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</v>
      </c>
      <c r="X117">
        <f>_xlfn.RANK.AVG(Table3[[#This Row],[Score]],Table3[Score],1)</f>
        <v>116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391</v>
      </c>
      <c r="Z117">
        <f>_xlfn.RANK.AVG(Table3[[#This Row],[Score 2 ]],Table3[[Score 2 ]],1)</f>
        <v>116</v>
      </c>
    </row>
    <row r="118" spans="1:26" x14ac:dyDescent="0.3">
      <c r="A118" t="s">
        <v>1452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0.5</v>
      </c>
      <c r="O118" s="1">
        <f>COUNTIFS(Table2[Sub-Sector],Table3[[#This Row],[Sub-Sector]],Table2[% Away From Current Month High],"&lt;=0.05")/Table3[[#This Row],[Count]]</f>
        <v>0.5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0.5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18">
        <f>_xlfn.RANK.AVG(Table3[[#This Row],[Score]],Table3[Score],1)</f>
        <v>121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8">
        <f>_xlfn.RANK.AVG(Table3[[#This Row],[Score 2 ]],Table3[[Score 2 ]],1)</f>
        <v>121</v>
      </c>
    </row>
    <row r="119" spans="1:26" x14ac:dyDescent="0.3">
      <c r="A119" t="s">
        <v>97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1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19">
        <f>_xlfn.RANK.AVG(Table3[[#This Row],[Score]],Table3[Score],1)</f>
        <v>121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9">
        <f>_xlfn.RANK.AVG(Table3[[#This Row],[Score 2 ]],Table3[[Score 2 ]],1)</f>
        <v>121</v>
      </c>
    </row>
    <row r="120" spans="1:26" x14ac:dyDescent="0.3">
      <c r="A120" t="s">
        <v>303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1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0">
        <f>_xlfn.RANK.AVG(Table3[[#This Row],[Score]],Table3[Score],1)</f>
        <v>121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0">
        <f>_xlfn.RANK.AVG(Table3[[#This Row],[Score 2 ]],Table3[[Score 2 ]],1)</f>
        <v>121</v>
      </c>
    </row>
    <row r="121" spans="1:26" x14ac:dyDescent="0.3">
      <c r="A121" t="s">
        <v>359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1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1">
        <f>_xlfn.RANK.AVG(Table3[[#This Row],[Score]],Table3[Score],1)</f>
        <v>121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1">
        <f>_xlfn.RANK.AVG(Table3[[#This Row],[Score 2 ]],Table3[[Score 2 ]],1)</f>
        <v>121</v>
      </c>
    </row>
    <row r="122" spans="1:26" x14ac:dyDescent="0.3">
      <c r="A122" t="s">
        <v>523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1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2">
        <f>_xlfn.RANK.AVG(Table3[[#This Row],[Score]],Table3[Score],1)</f>
        <v>121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2">
        <f>_xlfn.RANK.AVG(Table3[[#This Row],[Score 2 ]],Table3[[Score 2 ]],1)</f>
        <v>121</v>
      </c>
    </row>
    <row r="123" spans="1:26" x14ac:dyDescent="0.3">
      <c r="A123" t="s">
        <v>978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0.66666666666666663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0.66666666666666663</v>
      </c>
      <c r="O123" s="1">
        <f>COUNTIFS(Table2[Sub-Sector],Table3[[#This Row],[Sub-Sector]],Table2[% Away From Current Month High],"&lt;=0.05")/Table3[[#This Row],[Count]]</f>
        <v>0.66666666666666663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0.66666666666666663</v>
      </c>
      <c r="R123" s="1">
        <f>COUNTIFS(Table2[Sub-Sector],Table3[[#This Row],[Sub-Sector]],Table2[% Price above 20 EMA],"&gt;=0")/Table3[[#This Row],[Count]]</f>
        <v>0.33333333333333331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3">
        <f>_xlfn.RANK.AVG(Table3[[#This Row],[Score]],Table3[Score],1)</f>
        <v>121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3">
        <f>_xlfn.RANK.AVG(Table3[[#This Row],[Score 2 ]],Table3[[Score 2 ]],1)</f>
        <v>121</v>
      </c>
    </row>
    <row r="124" spans="1:26" x14ac:dyDescent="0.3">
      <c r="A124" t="s">
        <v>1179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1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1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4">
        <f>_xlfn.RANK.AVG(Table3[[#This Row],[Score]],Table3[Score],1)</f>
        <v>121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4">
        <f>_xlfn.RANK.AVG(Table3[[#This Row],[Score 2 ]],Table3[[Score 2 ]],1)</f>
        <v>121</v>
      </c>
    </row>
    <row r="125" spans="1:26" x14ac:dyDescent="0.3">
      <c r="A125" t="s">
        <v>1511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5">
        <f>_xlfn.RANK.AVG(Table3[[#This Row],[Score]],Table3[Score],1)</f>
        <v>121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5">
        <f>_xlfn.RANK.AVG(Table3[[#This Row],[Score 2 ]],Table3[[Score 2 ]],1)</f>
        <v>121</v>
      </c>
    </row>
    <row r="126" spans="1:26" x14ac:dyDescent="0.3">
      <c r="A126" t="s">
        <v>1542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1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1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1</v>
      </c>
      <c r="O126" s="1">
        <f>COUNTIFS(Table2[Sub-Sector],Table3[[#This Row],[Sub-Sector]],Table2[% Away From Current Month High],"&lt;=0.05")/Table3[[#This Row],[Count]]</f>
        <v>1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1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6">
        <f>_xlfn.RANK.AVG(Table3[[#This Row],[Score]],Table3[Score],1)</f>
        <v>121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6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9E33-AF12-41DC-A97E-9D480E7C89F9}">
  <dimension ref="A1:AV738"/>
  <sheetViews>
    <sheetView tabSelected="1" topLeftCell="AC1" workbookViewId="0">
      <selection activeCell="AE2" sqref="AE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4" width="10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3156</v>
      </c>
      <c r="I1" t="s">
        <v>6</v>
      </c>
      <c r="J1" t="s">
        <v>3157</v>
      </c>
      <c r="K1" t="s">
        <v>7</v>
      </c>
      <c r="L1" t="s">
        <v>3158</v>
      </c>
      <c r="M1" t="s">
        <v>8</v>
      </c>
      <c r="N1" t="s">
        <v>3159</v>
      </c>
      <c r="O1" t="s">
        <v>3160</v>
      </c>
      <c r="P1" t="s">
        <v>9</v>
      </c>
      <c r="Q1" t="s">
        <v>10</v>
      </c>
      <c r="R1" t="s">
        <v>11</v>
      </c>
      <c r="S1" s="1" t="s">
        <v>3161</v>
      </c>
      <c r="T1" s="1" t="s">
        <v>3162</v>
      </c>
      <c r="U1" s="1" t="s">
        <v>3163</v>
      </c>
      <c r="V1" t="s">
        <v>12</v>
      </c>
      <c r="W1" t="s">
        <v>3164</v>
      </c>
      <c r="X1" t="s">
        <v>3165</v>
      </c>
      <c r="Y1" t="s">
        <v>3166</v>
      </c>
      <c r="Z1" t="s">
        <v>3167</v>
      </c>
      <c r="AA1" t="s">
        <v>3168</v>
      </c>
      <c r="AB1" t="s">
        <v>3169</v>
      </c>
      <c r="AC1" s="1" t="s">
        <v>3170</v>
      </c>
      <c r="AD1" s="1" t="s">
        <v>3171</v>
      </c>
      <c r="AE1" s="1" t="s">
        <v>3172</v>
      </c>
      <c r="AF1" s="1" t="s">
        <v>3173</v>
      </c>
      <c r="AG1" s="1" t="s">
        <v>3174</v>
      </c>
      <c r="AH1" s="1" t="s">
        <v>3175</v>
      </c>
      <c r="AI1" t="s">
        <v>13</v>
      </c>
      <c r="AJ1" t="s">
        <v>14</v>
      </c>
      <c r="AK1" t="s">
        <v>3176</v>
      </c>
      <c r="AL1" t="s">
        <v>3177</v>
      </c>
      <c r="AM1" t="s">
        <v>3178</v>
      </c>
      <c r="AN1" t="s">
        <v>3179</v>
      </c>
      <c r="AO1" t="s">
        <v>3180</v>
      </c>
      <c r="AP1" t="s">
        <v>15</v>
      </c>
      <c r="AQ1" s="2" t="s">
        <v>3184</v>
      </c>
      <c r="AR1" s="2" t="s">
        <v>3185</v>
      </c>
      <c r="AS1" s="2" t="s">
        <v>3186</v>
      </c>
      <c r="AT1" s="2" t="s">
        <v>3187</v>
      </c>
      <c r="AU1" s="2" t="s">
        <v>3188</v>
      </c>
      <c r="AV1" s="2" t="s">
        <v>3189</v>
      </c>
    </row>
    <row r="2" spans="1:48" x14ac:dyDescent="0.3">
      <c r="A2" t="s">
        <v>830</v>
      </c>
      <c r="B2" t="s">
        <v>831</v>
      </c>
      <c r="C2" t="s">
        <v>3145</v>
      </c>
      <c r="D2" t="s">
        <v>120</v>
      </c>
      <c r="E2">
        <v>18604.7464596299</v>
      </c>
      <c r="F2">
        <v>712.45</v>
      </c>
      <c r="G2">
        <v>160.38198394493301</v>
      </c>
      <c r="H2">
        <f>(Table2[[#This Row],[1Y Return vs Nifty]]-AVERAGE(Table2[1Y Return vs Nifty]))/_xlfn.STDEV.P(Table2[1Y Return vs Nifty])</f>
        <v>2.8770545515387074</v>
      </c>
      <c r="I2">
        <v>18.676071408084901</v>
      </c>
      <c r="J2">
        <f>(Table2[[#This Row],[1M Return vs Nifty]]-AVERAGE(Table2[1M Return vs Nifty]))/_xlfn.STDEV.P(Table2[1M Return vs Nifty])</f>
        <v>1.5981651470156084</v>
      </c>
      <c r="K2">
        <v>170.503709708792</v>
      </c>
      <c r="L2">
        <f>(Table2[[#This Row],[6M Return vs Nifty]]-AVERAGE(Table2[6M Return vs Nifty]))/_xlfn.STDEV.P(Table2[6M Return vs Nifty])</f>
        <v>5.3920592547304738</v>
      </c>
      <c r="M2">
        <v>-3.3122033256512098</v>
      </c>
      <c r="N2">
        <f>(Table2[[#This Row],[1W Return vs Nifty]]-AVERAGE(Table2[1W Return vs Nifty]))/_xlfn.STDEV.P(Table2[1W Return vs Nifty])</f>
        <v>-0.72834141026160837</v>
      </c>
      <c r="O2">
        <v>655.24</v>
      </c>
      <c r="P2">
        <v>617.22792956460296</v>
      </c>
      <c r="Q2">
        <v>442.64294091569599</v>
      </c>
      <c r="R2">
        <v>73.418645391745997</v>
      </c>
      <c r="S2" s="1">
        <f>(Table2[[#This Row],[Close Price]]-Table2[[#This Row],[20D EMA]])/Table2[[#This Row],[20D EMA]]</f>
        <v>8.731151944325749E-2</v>
      </c>
      <c r="T2" s="1">
        <f>(Table2[[#This Row],[Close Price]]-Table2[[#This Row],[50D EMA]])/Table2[[#This Row],[50D EMA]]</f>
        <v>0.15427375508196367</v>
      </c>
      <c r="U2" s="1">
        <f>(Table2[[#This Row],[Close Price]]-Table2[[#This Row],[200D EMA]])/Table2[[#This Row],[200D EMA]]</f>
        <v>0.60953656806579559</v>
      </c>
      <c r="V2">
        <v>0.95057317435481503</v>
      </c>
      <c r="W2">
        <v>673.05</v>
      </c>
      <c r="X2">
        <v>719</v>
      </c>
      <c r="Y2">
        <v>669.5</v>
      </c>
      <c r="Z2">
        <v>719</v>
      </c>
      <c r="AA2">
        <v>609.5</v>
      </c>
      <c r="AB2">
        <v>719</v>
      </c>
      <c r="AC2" s="1">
        <f>(Table2[[#This Row],[Close Price]]/Table2[[#This Row],[Day Low]])-1</f>
        <v>5.853948443652035E-2</v>
      </c>
      <c r="AD2" s="1">
        <f>(Table2[[#This Row],[Day High]]/Table2[[#This Row],[Close Price]])-1</f>
        <v>9.1936276229909186E-3</v>
      </c>
      <c r="AE2" s="1">
        <f>(Table2[[#This Row],[Close Price]]/Table2[[#This Row],[Current Week Low]])-1</f>
        <v>6.4152352501867238E-2</v>
      </c>
      <c r="AF2" s="1">
        <f>(Table2[[#This Row],[Current Week High]]/Table2[[#This Row],[Close Price]])-1</f>
        <v>9.1936276229909186E-3</v>
      </c>
      <c r="AG2" s="1">
        <f>(Table2[[#This Row],[Close Price]]/Table2[[#This Row],[Current Month Low]])-1</f>
        <v>0.16890894175553739</v>
      </c>
      <c r="AH2" s="1">
        <f>(Table2[[#This Row],[Current Month High]]/Table2[[#This Row],[Close Price]])-1</f>
        <v>9.1936276229909186E-3</v>
      </c>
      <c r="AI2">
        <v>0.91936276229909097</v>
      </c>
      <c r="AJ2">
        <v>385.63443645410803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0.27</v>
      </c>
      <c r="AM2" t="s">
        <v>3183</v>
      </c>
      <c r="AN2">
        <v>6.53</v>
      </c>
      <c r="AO2" t="s">
        <v>3183</v>
      </c>
      <c r="AP2">
        <v>0.25661997731575198</v>
      </c>
      <c r="AQ2">
        <f>(Table2[[#This Row],[Sharpe Ratio]]-AVERAGE(Table2[Sharpe Ratio]))/_xlfn.STDEV.P(Table2[Sharpe Ratio])</f>
        <v>2.3035606265600217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11.442498169583203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7.666666666666667</v>
      </c>
    </row>
    <row r="3" spans="1:48" x14ac:dyDescent="0.3">
      <c r="A3" t="s">
        <v>776</v>
      </c>
      <c r="B3" t="s">
        <v>777</v>
      </c>
      <c r="C3" t="s">
        <v>3140</v>
      </c>
      <c r="D3" t="s">
        <v>51</v>
      </c>
      <c r="E3">
        <v>20616.22033521</v>
      </c>
      <c r="F3">
        <v>16068.9</v>
      </c>
      <c r="G3">
        <v>163.89104272916001</v>
      </c>
      <c r="H3">
        <f>(Table2[[#This Row],[1Y Return vs Nifty]]-AVERAGE(Table2[1Y Return vs Nifty]))/_xlfn.STDEV.P(Table2[1Y Return vs Nifty])</f>
        <v>2.9460977077982715</v>
      </c>
      <c r="I3">
        <v>7.9585942797484197</v>
      </c>
      <c r="J3">
        <f>(Table2[[#This Row],[1M Return vs Nifty]]-AVERAGE(Table2[1M Return vs Nifty]))/_xlfn.STDEV.P(Table2[1M Return vs Nifty])</f>
        <v>0.60349991061161057</v>
      </c>
      <c r="K3">
        <v>148.09543281420301</v>
      </c>
      <c r="L3">
        <f>(Table2[[#This Row],[6M Return vs Nifty]]-AVERAGE(Table2[6M Return vs Nifty]))/_xlfn.STDEV.P(Table2[6M Return vs Nifty])</f>
        <v>4.6651441608249149</v>
      </c>
      <c r="M3">
        <v>-2.7758731350995598</v>
      </c>
      <c r="N3">
        <f>(Table2[[#This Row],[1W Return vs Nifty]]-AVERAGE(Table2[1W Return vs Nifty]))/_xlfn.STDEV.P(Table2[1W Return vs Nifty])</f>
        <v>-0.59866020406235365</v>
      </c>
      <c r="O3">
        <v>14721.22</v>
      </c>
      <c r="P3">
        <v>13763.793315557101</v>
      </c>
      <c r="Q3">
        <v>10122.882954893499</v>
      </c>
      <c r="R3">
        <v>69.4032642016533</v>
      </c>
      <c r="S3" s="1">
        <f>(Table2[[#This Row],[Close Price]]-Table2[[#This Row],[20D EMA]])/Table2[[#This Row],[20D EMA]]</f>
        <v>9.1546760390782855E-2</v>
      </c>
      <c r="T3" s="1">
        <f>(Table2[[#This Row],[Close Price]]-Table2[[#This Row],[50D EMA]])/Table2[[#This Row],[50D EMA]]</f>
        <v>0.16747611879912902</v>
      </c>
      <c r="U3" s="1">
        <f>(Table2[[#This Row],[Close Price]]-Table2[[#This Row],[200D EMA]])/Table2[[#This Row],[200D EMA]]</f>
        <v>0.58738375931059628</v>
      </c>
      <c r="V3">
        <v>0.86639889163733197</v>
      </c>
      <c r="W3">
        <v>14890.25</v>
      </c>
      <c r="X3">
        <v>16489.900000000001</v>
      </c>
      <c r="Y3">
        <v>14680</v>
      </c>
      <c r="Z3">
        <v>16489.900000000001</v>
      </c>
      <c r="AA3">
        <v>12816</v>
      </c>
      <c r="AB3">
        <v>16560.75</v>
      </c>
      <c r="AC3" s="1">
        <f>(Table2[[#This Row],[Close Price]]/Table2[[#This Row],[Day Low]])-1</f>
        <v>7.9155823441513729E-2</v>
      </c>
      <c r="AD3" s="1">
        <f>(Table2[[#This Row],[Day High]]/Table2[[#This Row],[Close Price]])-1</f>
        <v>2.6199677638170771E-2</v>
      </c>
      <c r="AE3" s="1">
        <f>(Table2[[#This Row],[Close Price]]/Table2[[#This Row],[Current Week Low]])-1</f>
        <v>9.461171662125345E-2</v>
      </c>
      <c r="AF3" s="1">
        <f>(Table2[[#This Row],[Current Week High]]/Table2[[#This Row],[Close Price]])-1</f>
        <v>2.6199677638170771E-2</v>
      </c>
      <c r="AG3" s="1">
        <f>(Table2[[#This Row],[Close Price]]/Table2[[#This Row],[Current Month Low]])-1</f>
        <v>0.25381554307116105</v>
      </c>
      <c r="AH3" s="1">
        <f>(Table2[[#This Row],[Current Month High]]/Table2[[#This Row],[Close Price]])-1</f>
        <v>3.0608815787017241E-2</v>
      </c>
      <c r="AI3">
        <v>3.0608815787017201</v>
      </c>
      <c r="AJ3">
        <v>226.202535500045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0.31</v>
      </c>
      <c r="AM3" t="s">
        <v>3183</v>
      </c>
      <c r="AN3">
        <v>16.62</v>
      </c>
      <c r="AO3" t="s">
        <v>3183</v>
      </c>
      <c r="AP3">
        <v>0.190901650301745</v>
      </c>
      <c r="AQ3">
        <f>(Table2[[#This Row],[Sharpe Ratio]]-AVERAGE(Table2[Sharpe Ratio]))/_xlfn.STDEV.P(Table2[Sharpe Ratio])</f>
        <v>1.5432567717894787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9.1593383469619223</v>
      </c>
      <c r="AS3">
        <f>_xlfn.RANK.AVG(Table2[[#This Row],[1Y Return vs Nifty Z-Score]],Table2[1Y Return vs Nifty Z-Score])</f>
        <v>11</v>
      </c>
      <c r="AT3">
        <f>_xlfn.RANK.AVG(Table2[[#This Row],[6M Return vs Nifty Z-Score]],Table2[6M Return vs Nifty Z-Score])</f>
        <v>5</v>
      </c>
      <c r="AU3">
        <f>_xlfn.RANK.AVG(Table2[[#This Row],[Sharpe Ratio Z-Score]],Table2[Sharpe Ratio Z-Score])</f>
        <v>44</v>
      </c>
      <c r="AV3">
        <f>(Table2[[#This Row],[Rank 1Y]]+Table2[[#This Row],[Rank 6M]]+Table2[[#This Row],[Rank Sharpe]])/3</f>
        <v>20</v>
      </c>
    </row>
    <row r="4" spans="1:48" x14ac:dyDescent="0.3">
      <c r="A4" t="s">
        <v>989</v>
      </c>
      <c r="B4" t="s">
        <v>990</v>
      </c>
      <c r="C4" t="s">
        <v>3142</v>
      </c>
      <c r="D4" t="s">
        <v>117</v>
      </c>
      <c r="E4">
        <v>14909.090554500001</v>
      </c>
      <c r="F4">
        <v>1027.5</v>
      </c>
      <c r="G4">
        <v>147.33513969132699</v>
      </c>
      <c r="H4">
        <f>(Table2[[#This Row],[1Y Return vs Nifty]]-AVERAGE(Table2[1Y Return vs Nifty]))/_xlfn.STDEV.P(Table2[1Y Return vs Nifty])</f>
        <v>2.6203488757760378</v>
      </c>
      <c r="I4">
        <v>14.665996364331299</v>
      </c>
      <c r="J4">
        <f>(Table2[[#This Row],[1M Return vs Nifty]]-AVERAGE(Table2[1M Return vs Nifty]))/_xlfn.STDEV.P(Table2[1M Return vs Nifty])</f>
        <v>1.2259989932062318</v>
      </c>
      <c r="K4">
        <v>97.772703084553399</v>
      </c>
      <c r="L4">
        <f>(Table2[[#This Row],[6M Return vs Nifty]]-AVERAGE(Table2[6M Return vs Nifty]))/_xlfn.STDEV.P(Table2[6M Return vs Nifty])</f>
        <v>3.0326959373809466</v>
      </c>
      <c r="M4">
        <v>6.3429064279580496</v>
      </c>
      <c r="N4">
        <f>(Table2[[#This Row],[1W Return vs Nifty]]-AVERAGE(Table2[1W Return vs Nifty]))/_xlfn.STDEV.P(Table2[1W Return vs Nifty])</f>
        <v>1.6062023109232586</v>
      </c>
      <c r="O4">
        <v>970.92</v>
      </c>
      <c r="P4">
        <v>977.12500428121598</v>
      </c>
      <c r="Q4">
        <v>797.42602540468704</v>
      </c>
      <c r="R4">
        <v>70.495676936503799</v>
      </c>
      <c r="S4" s="1">
        <f>(Table2[[#This Row],[Close Price]]-Table2[[#This Row],[20D EMA]])/Table2[[#This Row],[20D EMA]]</f>
        <v>5.827462612779636E-2</v>
      </c>
      <c r="T4" s="1">
        <f>(Table2[[#This Row],[Close Price]]-Table2[[#This Row],[50D EMA]])/Table2[[#This Row],[50D EMA]]</f>
        <v>5.1554300113157404E-2</v>
      </c>
      <c r="U4" s="1">
        <f>(Table2[[#This Row],[Close Price]]-Table2[[#This Row],[200D EMA]])/Table2[[#This Row],[200D EMA]]</f>
        <v>0.28852077467443121</v>
      </c>
      <c r="V4">
        <v>0.70043586674823699</v>
      </c>
      <c r="W4">
        <v>1021.1</v>
      </c>
      <c r="X4">
        <v>1034.95</v>
      </c>
      <c r="Y4">
        <v>939.65</v>
      </c>
      <c r="Z4">
        <v>1049</v>
      </c>
      <c r="AA4">
        <v>877.1</v>
      </c>
      <c r="AB4">
        <v>1049</v>
      </c>
      <c r="AC4" s="1">
        <f>(Table2[[#This Row],[Close Price]]/Table2[[#This Row],[Day Low]])-1</f>
        <v>6.2677504651846849E-3</v>
      </c>
      <c r="AD4" s="1">
        <f>(Table2[[#This Row],[Day High]]/Table2[[#This Row],[Close Price]])-1</f>
        <v>7.2506082725061205E-3</v>
      </c>
      <c r="AE4" s="1">
        <f>(Table2[[#This Row],[Close Price]]/Table2[[#This Row],[Current Week Low]])-1</f>
        <v>9.3492257755547259E-2</v>
      </c>
      <c r="AF4" s="1">
        <f>(Table2[[#This Row],[Current Week High]]/Table2[[#This Row],[Close Price]])-1</f>
        <v>2.092457420924565E-2</v>
      </c>
      <c r="AG4" s="1">
        <f>(Table2[[#This Row],[Close Price]]/Table2[[#This Row],[Current Month Low]])-1</f>
        <v>0.17147417626268391</v>
      </c>
      <c r="AH4" s="1">
        <f>(Table2[[#This Row],[Current Month High]]/Table2[[#This Row],[Close Price]])-1</f>
        <v>2.092457420924565E-2</v>
      </c>
      <c r="AI4">
        <v>31.1727493917274</v>
      </c>
      <c r="AJ4">
        <v>174.36582109479301</v>
      </c>
      <c r="AK4" t="str">
        <f>IF(AND(Table2[[#This Row],[20D EMA]]&gt;Table2[[#This Row],[50D EMA]],Table2[[#This Row],[50D EMA]]&gt;Table2[[#This Row],[200D EMA]]),"Uptrend","Downtrend/NoTrend")</f>
        <v>Downtrend/NoTrend</v>
      </c>
      <c r="AL4">
        <v>0.19</v>
      </c>
      <c r="AM4" t="s">
        <v>3183</v>
      </c>
      <c r="AN4">
        <v>4.16</v>
      </c>
      <c r="AO4" t="s">
        <v>3183</v>
      </c>
      <c r="AP4">
        <v>0.203317897685411</v>
      </c>
      <c r="AQ4">
        <f>(Table2[[#This Row],[Sharpe Ratio]]-AVERAGE(Table2[Sharpe Ratio]))/_xlfn.STDEV.P(Table2[Sharpe Ratio])</f>
        <v>1.6869019492690256</v>
      </c>
      <c r="AR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">
        <f>_xlfn.RANK.AVG(Table2[[#This Row],[1Y Return vs Nifty Z-Score]],Table2[1Y Return vs Nifty Z-Score])</f>
        <v>21</v>
      </c>
      <c r="AT4">
        <f>_xlfn.RANK.AVG(Table2[[#This Row],[6M Return vs Nifty Z-Score]],Table2[6M Return vs Nifty Z-Score])</f>
        <v>11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20</v>
      </c>
    </row>
    <row r="5" spans="1:48" x14ac:dyDescent="0.3">
      <c r="A5" t="s">
        <v>546</v>
      </c>
      <c r="B5" t="s">
        <v>547</v>
      </c>
      <c r="C5" t="s">
        <v>3144</v>
      </c>
      <c r="D5" t="s">
        <v>234</v>
      </c>
      <c r="E5">
        <v>37749.711499800003</v>
      </c>
      <c r="F5">
        <v>5897.4</v>
      </c>
      <c r="G5">
        <v>120.256274634204</v>
      </c>
      <c r="H5">
        <f>(Table2[[#This Row],[1Y Return vs Nifty]]-AVERAGE(Table2[1Y Return vs Nifty]))/_xlfn.STDEV.P(Table2[1Y Return vs Nifty])</f>
        <v>2.087553494896587</v>
      </c>
      <c r="I5">
        <v>10.8775899182772</v>
      </c>
      <c r="J5">
        <f>(Table2[[#This Row],[1M Return vs Nifty]]-AVERAGE(Table2[1M Return vs Nifty]))/_xlfn.STDEV.P(Table2[1M Return vs Nifty])</f>
        <v>0.87440540936774591</v>
      </c>
      <c r="K5">
        <v>70.414113677176303</v>
      </c>
      <c r="L5">
        <f>(Table2[[#This Row],[6M Return vs Nifty]]-AVERAGE(Table2[6M Return vs Nifty]))/_xlfn.STDEV.P(Table2[6M Return vs Nifty])</f>
        <v>2.1451947840464203</v>
      </c>
      <c r="M5">
        <v>0.59951010332171295</v>
      </c>
      <c r="N5">
        <f>(Table2[[#This Row],[1W Return vs Nifty]]-AVERAGE(Table2[1W Return vs Nifty]))/_xlfn.STDEV.P(Table2[1W Return vs Nifty])</f>
        <v>0.21748585195770781</v>
      </c>
      <c r="O5">
        <v>5686.88</v>
      </c>
      <c r="P5">
        <v>5450.2299970876102</v>
      </c>
      <c r="Q5">
        <v>4272.6911121496696</v>
      </c>
      <c r="R5">
        <v>61.294317692713904</v>
      </c>
      <c r="S5" s="1">
        <f>(Table2[[#This Row],[Close Price]]-Table2[[#This Row],[20D EMA]])/Table2[[#This Row],[20D EMA]]</f>
        <v>3.7018540922263088E-2</v>
      </c>
      <c r="T5" s="1">
        <f>(Table2[[#This Row],[Close Price]]-Table2[[#This Row],[50D EMA]])/Table2[[#This Row],[50D EMA]]</f>
        <v>8.2046079367538549E-2</v>
      </c>
      <c r="U5" s="1">
        <f>(Table2[[#This Row],[Close Price]]-Table2[[#This Row],[200D EMA]])/Table2[[#This Row],[200D EMA]]</f>
        <v>0.3802542344402961</v>
      </c>
      <c r="V5">
        <v>0.77418250849298698</v>
      </c>
      <c r="W5">
        <v>5833.8</v>
      </c>
      <c r="X5">
        <v>6027</v>
      </c>
      <c r="Y5">
        <v>5833.8</v>
      </c>
      <c r="Z5">
        <v>6145</v>
      </c>
      <c r="AA5">
        <v>5230.1000000000004</v>
      </c>
      <c r="AB5">
        <v>6145</v>
      </c>
      <c r="AC5" s="1">
        <f>(Table2[[#This Row],[Close Price]]/Table2[[#This Row],[Day Low]])-1</f>
        <v>1.0901984984058366E-2</v>
      </c>
      <c r="AD5" s="1">
        <f>(Table2[[#This Row],[Day High]]/Table2[[#This Row],[Close Price]])-1</f>
        <v>2.1975785939566617E-2</v>
      </c>
      <c r="AE5" s="1">
        <f>(Table2[[#This Row],[Close Price]]/Table2[[#This Row],[Current Week Low]])-1</f>
        <v>1.0901984984058366E-2</v>
      </c>
      <c r="AF5" s="1">
        <f>(Table2[[#This Row],[Current Week High]]/Table2[[#This Row],[Close Price]])-1</f>
        <v>4.1984603384542352E-2</v>
      </c>
      <c r="AG5" s="1">
        <f>(Table2[[#This Row],[Close Price]]/Table2[[#This Row],[Current Month Low]])-1</f>
        <v>0.12758838263130712</v>
      </c>
      <c r="AH5" s="1">
        <f>(Table2[[#This Row],[Current Month High]]/Table2[[#This Row],[Close Price]])-1</f>
        <v>4.1984603384542352E-2</v>
      </c>
      <c r="AI5">
        <v>4.1984603384542298</v>
      </c>
      <c r="AJ5">
        <v>159.12955599006901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0.32</v>
      </c>
      <c r="AM5" t="s">
        <v>3183</v>
      </c>
      <c r="AN5">
        <v>2</v>
      </c>
      <c r="AO5" t="s">
        <v>3183</v>
      </c>
      <c r="AP5">
        <v>0.323924388275456</v>
      </c>
      <c r="AQ5">
        <f>(Table2[[#This Row],[Sharpe Ratio]]-AVERAGE(Table2[Sharpe Ratio]))/_xlfn.STDEV.P(Table2[Sharpe Ratio])</f>
        <v>3.0822140923552968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8.4068536326237577</v>
      </c>
      <c r="AS5">
        <f>_xlfn.RANK.AVG(Table2[[#This Row],[1Y Return vs Nifty Z-Score]],Table2[1Y Return vs Nifty Z-Score])</f>
        <v>36</v>
      </c>
      <c r="AT5">
        <f>_xlfn.RANK.AVG(Table2[[#This Row],[6M Return vs Nifty Z-Score]],Table2[6M Return vs Nifty Z-Score])</f>
        <v>25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21</v>
      </c>
    </row>
    <row r="6" spans="1:48" x14ac:dyDescent="0.3">
      <c r="A6" t="s">
        <v>881</v>
      </c>
      <c r="B6" t="s">
        <v>882</v>
      </c>
      <c r="C6" t="s">
        <v>3144</v>
      </c>
      <c r="D6" t="s">
        <v>120</v>
      </c>
      <c r="E6">
        <v>17140.503804079999</v>
      </c>
      <c r="F6">
        <v>1907.3</v>
      </c>
      <c r="G6">
        <v>133.51762238790201</v>
      </c>
      <c r="H6">
        <f>(Table2[[#This Row],[1Y Return vs Nifty]]-AVERAGE(Table2[1Y Return vs Nifty]))/_xlfn.STDEV.P(Table2[1Y Return vs Nifty])</f>
        <v>2.3484796752406116</v>
      </c>
      <c r="I6">
        <v>7.5321099862674101</v>
      </c>
      <c r="J6">
        <f>(Table2[[#This Row],[1M Return vs Nifty]]-AVERAGE(Table2[1M Return vs Nifty]))/_xlfn.STDEV.P(Table2[1M Return vs Nifty])</f>
        <v>0.56391885104710793</v>
      </c>
      <c r="K6">
        <v>93.165215619257594</v>
      </c>
      <c r="L6">
        <f>(Table2[[#This Row],[6M Return vs Nifty]]-AVERAGE(Table2[6M Return vs Nifty]))/_xlfn.STDEV.P(Table2[6M Return vs Nifty])</f>
        <v>2.8832309785508037</v>
      </c>
      <c r="M6">
        <v>-0.95201936430972001</v>
      </c>
      <c r="N6">
        <f>(Table2[[#This Row],[1W Return vs Nifty]]-AVERAGE(Table2[1W Return vs Nifty]))/_xlfn.STDEV.P(Table2[1W Return vs Nifty])</f>
        <v>-0.15766403958425501</v>
      </c>
      <c r="O6">
        <v>1806.52</v>
      </c>
      <c r="P6">
        <v>1767.60713455933</v>
      </c>
      <c r="Q6">
        <v>1405.2493253674299</v>
      </c>
      <c r="R6">
        <v>70.006457898016706</v>
      </c>
      <c r="S6" s="1">
        <f>(Table2[[#This Row],[Close Price]]-Table2[[#This Row],[20D EMA]])/Table2[[#This Row],[20D EMA]]</f>
        <v>5.5786816641941399E-2</v>
      </c>
      <c r="T6" s="1">
        <f>(Table2[[#This Row],[Close Price]]-Table2[[#This Row],[50D EMA]])/Table2[[#This Row],[50D EMA]]</f>
        <v>7.9029362752315327E-2</v>
      </c>
      <c r="U6" s="1">
        <f>(Table2[[#This Row],[Close Price]]-Table2[[#This Row],[200D EMA]])/Table2[[#This Row],[200D EMA]]</f>
        <v>0.35726804174148885</v>
      </c>
      <c r="V6">
        <v>0.79648430249522995</v>
      </c>
      <c r="W6">
        <v>1813.4</v>
      </c>
      <c r="X6">
        <v>1959.9</v>
      </c>
      <c r="Y6">
        <v>1794.65</v>
      </c>
      <c r="Z6">
        <v>1959.9</v>
      </c>
      <c r="AA6">
        <v>1657.1</v>
      </c>
      <c r="AB6">
        <v>1959.9</v>
      </c>
      <c r="AC6" s="1">
        <f>(Table2[[#This Row],[Close Price]]/Table2[[#This Row],[Day Low]])-1</f>
        <v>5.1781184515275136E-2</v>
      </c>
      <c r="AD6" s="1">
        <f>(Table2[[#This Row],[Day High]]/Table2[[#This Row],[Close Price]])-1</f>
        <v>2.75782519792378E-2</v>
      </c>
      <c r="AE6" s="1">
        <f>(Table2[[#This Row],[Close Price]]/Table2[[#This Row],[Current Week Low]])-1</f>
        <v>6.2769899423285702E-2</v>
      </c>
      <c r="AF6" s="1">
        <f>(Table2[[#This Row],[Current Week High]]/Table2[[#This Row],[Close Price]])-1</f>
        <v>2.75782519792378E-2</v>
      </c>
      <c r="AG6" s="1">
        <f>(Table2[[#This Row],[Close Price]]/Table2[[#This Row],[Current Month Low]])-1</f>
        <v>0.15098666344819267</v>
      </c>
      <c r="AH6" s="1">
        <f>(Table2[[#This Row],[Current Month High]]/Table2[[#This Row],[Close Price]])-1</f>
        <v>2.75782519792378E-2</v>
      </c>
      <c r="AI6">
        <v>4.7396843705762102</v>
      </c>
      <c r="AJ6">
        <v>177.20369159218001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0.13</v>
      </c>
      <c r="AM6" t="s">
        <v>3183</v>
      </c>
      <c r="AN6">
        <v>1.82</v>
      </c>
      <c r="AO6" t="s">
        <v>3183</v>
      </c>
      <c r="AP6">
        <v>0.211502999814626</v>
      </c>
      <c r="AQ6">
        <f>(Table2[[#This Row],[Sharpe Ratio]]-AVERAGE(Table2[Sharpe Ratio]))/_xlfn.STDEV.P(Table2[Sharpe Ratio])</f>
        <v>1.7815964581418147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7.419561923396083</v>
      </c>
      <c r="AS6">
        <f>_xlfn.RANK.AVG(Table2[[#This Row],[1Y Return vs Nifty Z-Score]],Table2[1Y Return vs Nifty Z-Score])</f>
        <v>30</v>
      </c>
      <c r="AT6">
        <f>_xlfn.RANK.AVG(Table2[[#This Row],[6M Return vs Nifty Z-Score]],Table2[6M Return vs Nifty Z-Score])</f>
        <v>12</v>
      </c>
      <c r="AU6">
        <f>_xlfn.RANK.AVG(Table2[[#This Row],[Sharpe Ratio Z-Score]],Table2[Sharpe Ratio Z-Score])</f>
        <v>23</v>
      </c>
      <c r="AV6">
        <f>(Table2[[#This Row],[Rank 1Y]]+Table2[[#This Row],[Rank 6M]]+Table2[[#This Row],[Rank Sharpe]])/3</f>
        <v>21.666666666666668</v>
      </c>
    </row>
    <row r="7" spans="1:48" x14ac:dyDescent="0.3">
      <c r="A7" t="s">
        <v>749</v>
      </c>
      <c r="B7" t="s">
        <v>750</v>
      </c>
      <c r="C7" t="s">
        <v>3149</v>
      </c>
      <c r="D7" t="s">
        <v>134</v>
      </c>
      <c r="E7">
        <v>22956.254610184998</v>
      </c>
      <c r="F7">
        <v>671.45</v>
      </c>
      <c r="G7">
        <v>138.375933590675</v>
      </c>
      <c r="H7">
        <f>(Table2[[#This Row],[1Y Return vs Nifty]]-AVERAGE(Table2[1Y Return vs Nifty]))/_xlfn.STDEV.P(Table2[1Y Return vs Nifty])</f>
        <v>2.4440703051378367</v>
      </c>
      <c r="I7">
        <v>-0.60768977944649705</v>
      </c>
      <c r="J7">
        <f>(Table2[[#This Row],[1M Return vs Nifty]]-AVERAGE(Table2[1M Return vs Nifty]))/_xlfn.STDEV.P(Table2[1M Return vs Nifty])</f>
        <v>-0.19151787732608458</v>
      </c>
      <c r="K7">
        <v>67.389558902043902</v>
      </c>
      <c r="L7">
        <f>(Table2[[#This Row],[6M Return vs Nifty]]-AVERAGE(Table2[6M Return vs Nifty]))/_xlfn.STDEV.P(Table2[6M Return vs Nifty])</f>
        <v>2.047079497059817</v>
      </c>
      <c r="M7">
        <v>-2.1398556309496199</v>
      </c>
      <c r="N7">
        <f>(Table2[[#This Row],[1W Return vs Nifty]]-AVERAGE(Table2[1W Return vs Nifty]))/_xlfn.STDEV.P(Table2[1W Return vs Nifty])</f>
        <v>-0.44487524368716352</v>
      </c>
      <c r="O7">
        <v>692.2</v>
      </c>
      <c r="P7">
        <v>684.81917563203899</v>
      </c>
      <c r="Q7">
        <v>531.43107355025404</v>
      </c>
      <c r="R7">
        <v>41.394934924261001</v>
      </c>
      <c r="S7" s="1">
        <f>(Table2[[#This Row],[Close Price]]-Table2[[#This Row],[20D EMA]])/Table2[[#This Row],[20D EMA]]</f>
        <v>-2.9976885293267839E-2</v>
      </c>
      <c r="T7" s="1">
        <f>(Table2[[#This Row],[Close Price]]-Table2[[#This Row],[50D EMA]])/Table2[[#This Row],[50D EMA]]</f>
        <v>-1.9522198133105947E-2</v>
      </c>
      <c r="U7" s="1">
        <f>(Table2[[#This Row],[Close Price]]-Table2[[#This Row],[200D EMA]])/Table2[[#This Row],[200D EMA]]</f>
        <v>0.2634752339834816</v>
      </c>
      <c r="V7">
        <v>0.67034398622092495</v>
      </c>
      <c r="W7">
        <v>656.95</v>
      </c>
      <c r="X7">
        <v>675.9</v>
      </c>
      <c r="Y7">
        <v>656.95</v>
      </c>
      <c r="Z7">
        <v>699</v>
      </c>
      <c r="AA7">
        <v>648.54999999999995</v>
      </c>
      <c r="AB7">
        <v>779.7</v>
      </c>
      <c r="AC7" s="1">
        <f>(Table2[[#This Row],[Close Price]]/Table2[[#This Row],[Day Low]])-1</f>
        <v>2.2071694953953891E-2</v>
      </c>
      <c r="AD7" s="1">
        <f>(Table2[[#This Row],[Day High]]/Table2[[#This Row],[Close Price]])-1</f>
        <v>6.6274480601682395E-3</v>
      </c>
      <c r="AE7" s="1">
        <f>(Table2[[#This Row],[Close Price]]/Table2[[#This Row],[Current Week Low]])-1</f>
        <v>2.2071694953953891E-2</v>
      </c>
      <c r="AF7" s="1">
        <f>(Table2[[#This Row],[Current Week High]]/Table2[[#This Row],[Close Price]])-1</f>
        <v>4.1030605406210396E-2</v>
      </c>
      <c r="AG7" s="1">
        <f>(Table2[[#This Row],[Close Price]]/Table2[[#This Row],[Current Month Low]])-1</f>
        <v>3.5309536658700402E-2</v>
      </c>
      <c r="AH7" s="1">
        <f>(Table2[[#This Row],[Current Month High]]/Table2[[#This Row],[Close Price]])-1</f>
        <v>0.16121825899173436</v>
      </c>
      <c r="AI7">
        <v>18.586640851887701</v>
      </c>
      <c r="AJ7">
        <v>169.658634538152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</v>
      </c>
      <c r="AM7" t="s">
        <v>3183</v>
      </c>
      <c r="AN7">
        <v>-10.25</v>
      </c>
      <c r="AO7" t="s">
        <v>3182</v>
      </c>
      <c r="AP7">
        <v>0.24845897753172899</v>
      </c>
      <c r="AQ7">
        <f>(Table2[[#This Row],[Sharpe Ratio]]-AVERAGE(Table2[Sharpe Ratio]))/_xlfn.STDEV.P(Table2[Sharpe Ratio])</f>
        <v>2.2091449608469893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6.0639016420313956</v>
      </c>
      <c r="AS7">
        <f>_xlfn.RANK.AVG(Table2[[#This Row],[1Y Return vs Nifty Z-Score]],Table2[1Y Return vs Nifty Z-Score])</f>
        <v>25</v>
      </c>
      <c r="AT7">
        <f>_xlfn.RANK.AVG(Table2[[#This Row],[6M Return vs Nifty Z-Score]],Table2[6M Return vs Nifty Z-Score])</f>
        <v>31</v>
      </c>
      <c r="AU7">
        <f>_xlfn.RANK.AVG(Table2[[#This Row],[Sharpe Ratio Z-Score]],Table2[Sharpe Ratio Z-Score])</f>
        <v>10</v>
      </c>
      <c r="AV7">
        <f>(Table2[[#This Row],[Rank 1Y]]+Table2[[#This Row],[Rank 6M]]+Table2[[#This Row],[Rank Sharpe]])/3</f>
        <v>22</v>
      </c>
    </row>
    <row r="8" spans="1:48" x14ac:dyDescent="0.3">
      <c r="A8" t="s">
        <v>962</v>
      </c>
      <c r="B8" t="s">
        <v>963</v>
      </c>
      <c r="C8" t="s">
        <v>3140</v>
      </c>
      <c r="D8" t="s">
        <v>51</v>
      </c>
      <c r="E8">
        <v>15659.07324303</v>
      </c>
      <c r="F8">
        <v>345.55</v>
      </c>
      <c r="G8">
        <v>113.876830033099</v>
      </c>
      <c r="H8">
        <f>(Table2[[#This Row],[1Y Return vs Nifty]]-AVERAGE(Table2[1Y Return vs Nifty]))/_xlfn.STDEV.P(Table2[1Y Return vs Nifty])</f>
        <v>1.9620335143185601</v>
      </c>
      <c r="I8">
        <v>28.035505810564899</v>
      </c>
      <c r="J8">
        <f>(Table2[[#This Row],[1M Return vs Nifty]]-AVERAGE(Table2[1M Return vs Nifty]))/_xlfn.STDEV.P(Table2[1M Return vs Nifty])</f>
        <v>2.4667934558119584</v>
      </c>
      <c r="K8">
        <v>103.88810151008499</v>
      </c>
      <c r="L8">
        <f>(Table2[[#This Row],[6M Return vs Nifty]]-AVERAGE(Table2[6M Return vs Nifty]))/_xlfn.STDEV.P(Table2[6M Return vs Nifty])</f>
        <v>3.2310768946351232</v>
      </c>
      <c r="M8">
        <v>8.1699471050491592</v>
      </c>
      <c r="N8">
        <f>(Table2[[#This Row],[1W Return vs Nifty]]-AVERAGE(Table2[1W Return vs Nifty]))/_xlfn.STDEV.P(Table2[1W Return vs Nifty])</f>
        <v>2.047969048940705</v>
      </c>
      <c r="O8">
        <v>306.67</v>
      </c>
      <c r="P8">
        <v>288.13696918002199</v>
      </c>
      <c r="Q8">
        <v>221.97645417885801</v>
      </c>
      <c r="R8">
        <v>85.871783892617103</v>
      </c>
      <c r="S8" s="1">
        <f>(Table2[[#This Row],[Close Price]]-Table2[[#This Row],[20D EMA]])/Table2[[#This Row],[20D EMA]]</f>
        <v>0.12678123063879737</v>
      </c>
      <c r="T8" s="1">
        <f>(Table2[[#This Row],[Close Price]]-Table2[[#This Row],[50D EMA]])/Table2[[#This Row],[50D EMA]]</f>
        <v>0.19925603779120599</v>
      </c>
      <c r="U8" s="1">
        <f>(Table2[[#This Row],[Close Price]]-Table2[[#This Row],[200D EMA]])/Table2[[#This Row],[200D EMA]]</f>
        <v>0.55669663829107008</v>
      </c>
      <c r="V8">
        <v>1.25410593555269</v>
      </c>
      <c r="W8">
        <v>338.4</v>
      </c>
      <c r="X8">
        <v>351.5</v>
      </c>
      <c r="Y8">
        <v>310</v>
      </c>
      <c r="Z8">
        <v>351.5</v>
      </c>
      <c r="AA8">
        <v>282</v>
      </c>
      <c r="AB8">
        <v>351.5</v>
      </c>
      <c r="AC8" s="1">
        <f>(Table2[[#This Row],[Close Price]]/Table2[[#This Row],[Day Low]])-1</f>
        <v>2.1128841607565008E-2</v>
      </c>
      <c r="AD8" s="1">
        <f>(Table2[[#This Row],[Day High]]/Table2[[#This Row],[Close Price]])-1</f>
        <v>1.7218926349298114E-2</v>
      </c>
      <c r="AE8" s="1">
        <f>(Table2[[#This Row],[Close Price]]/Table2[[#This Row],[Current Week Low]])-1</f>
        <v>0.11467741935483877</v>
      </c>
      <c r="AF8" s="1">
        <f>(Table2[[#This Row],[Current Week High]]/Table2[[#This Row],[Close Price]])-1</f>
        <v>1.7218926349298114E-2</v>
      </c>
      <c r="AG8" s="1">
        <f>(Table2[[#This Row],[Close Price]]/Table2[[#This Row],[Current Month Low]])-1</f>
        <v>0.22535460992907796</v>
      </c>
      <c r="AH8" s="1">
        <f>(Table2[[#This Row],[Current Month High]]/Table2[[#This Row],[Close Price]])-1</f>
        <v>1.7218926349298114E-2</v>
      </c>
      <c r="AI8">
        <v>1.72189263492981</v>
      </c>
      <c r="AJ8">
        <v>165.80769230769201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0.39</v>
      </c>
      <c r="AM8" t="s">
        <v>3183</v>
      </c>
      <c r="AN8">
        <v>14.59</v>
      </c>
      <c r="AO8" t="s">
        <v>3183</v>
      </c>
      <c r="AP8">
        <v>0.21291332802076299</v>
      </c>
      <c r="AQ8">
        <f>(Table2[[#This Row],[Sharpe Ratio]]-AVERAGE(Table2[Sharpe Ratio]))/_xlfn.STDEV.P(Table2[Sharpe Ratio])</f>
        <v>1.7979127282043352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11.505785641910681</v>
      </c>
      <c r="AS8">
        <f>_xlfn.RANK.AVG(Table2[[#This Row],[1Y Return vs Nifty Z-Score]],Table2[1Y Return vs Nifty Z-Score])</f>
        <v>42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21</v>
      </c>
      <c r="AV8">
        <f>(Table2[[#This Row],[Rank 1Y]]+Table2[[#This Row],[Rank 6M]]+Table2[[#This Row],[Rank Sharpe]])/3</f>
        <v>24</v>
      </c>
    </row>
    <row r="9" spans="1:48" x14ac:dyDescent="0.3">
      <c r="A9" t="s">
        <v>1110</v>
      </c>
      <c r="B9" t="s">
        <v>1111</v>
      </c>
      <c r="C9" t="s">
        <v>3154</v>
      </c>
      <c r="D9" t="s">
        <v>1065</v>
      </c>
      <c r="E9">
        <v>11320.12645245</v>
      </c>
      <c r="F9">
        <v>885.55</v>
      </c>
      <c r="G9">
        <v>125.628513543217</v>
      </c>
      <c r="H9">
        <f>(Table2[[#This Row],[1Y Return vs Nifty]]-AVERAGE(Table2[1Y Return vs Nifty]))/_xlfn.STDEV.P(Table2[1Y Return vs Nifty])</f>
        <v>2.1932560075264531</v>
      </c>
      <c r="I9">
        <v>9.6981845208598791</v>
      </c>
      <c r="J9">
        <f>(Table2[[#This Row],[1M Return vs Nifty]]-AVERAGE(Table2[1M Return vs Nifty]))/_xlfn.STDEV.P(Table2[1M Return vs Nifty])</f>
        <v>0.76494741525301191</v>
      </c>
      <c r="K9">
        <v>101.924106605757</v>
      </c>
      <c r="L9">
        <f>(Table2[[#This Row],[6M Return vs Nifty]]-AVERAGE(Table2[6M Return vs Nifty]))/_xlfn.STDEV.P(Table2[6M Return vs Nifty])</f>
        <v>3.1673657245605349</v>
      </c>
      <c r="M9">
        <v>-3.8468576499237601</v>
      </c>
      <c r="N9">
        <f>(Table2[[#This Row],[1W Return vs Nifty]]-AVERAGE(Table2[1W Return vs Nifty]))/_xlfn.STDEV.P(Table2[1W Return vs Nifty])</f>
        <v>-0.8576174027243797</v>
      </c>
      <c r="O9">
        <v>869.85</v>
      </c>
      <c r="P9">
        <v>815.00179760118397</v>
      </c>
      <c r="Q9">
        <v>624.50900311866906</v>
      </c>
      <c r="R9">
        <v>53.363678630055702</v>
      </c>
      <c r="S9" s="1">
        <f>(Table2[[#This Row],[Close Price]]-Table2[[#This Row],[20D EMA]])/Table2[[#This Row],[20D EMA]]</f>
        <v>1.8049088923377515E-2</v>
      </c>
      <c r="T9" s="1">
        <f>(Table2[[#This Row],[Close Price]]-Table2[[#This Row],[50D EMA]])/Table2[[#This Row],[50D EMA]]</f>
        <v>8.6562020607147558E-2</v>
      </c>
      <c r="U9" s="1">
        <f>(Table2[[#This Row],[Close Price]]-Table2[[#This Row],[200D EMA]])/Table2[[#This Row],[200D EMA]]</f>
        <v>0.41799396898642943</v>
      </c>
      <c r="V9">
        <v>0.79436368127940404</v>
      </c>
      <c r="W9">
        <v>862.25</v>
      </c>
      <c r="X9">
        <v>895.2</v>
      </c>
      <c r="Y9">
        <v>849</v>
      </c>
      <c r="Z9">
        <v>895.2</v>
      </c>
      <c r="AA9">
        <v>841.65</v>
      </c>
      <c r="AB9">
        <v>950</v>
      </c>
      <c r="AC9" s="1">
        <f>(Table2[[#This Row],[Close Price]]/Table2[[#This Row],[Day Low]])-1</f>
        <v>2.7022325311684581E-2</v>
      </c>
      <c r="AD9" s="1">
        <f>(Table2[[#This Row],[Day High]]/Table2[[#This Row],[Close Price]])-1</f>
        <v>1.0897182541923289E-2</v>
      </c>
      <c r="AE9" s="1">
        <f>(Table2[[#This Row],[Close Price]]/Table2[[#This Row],[Current Week Low]])-1</f>
        <v>4.3050647820965793E-2</v>
      </c>
      <c r="AF9" s="1">
        <f>(Table2[[#This Row],[Current Week High]]/Table2[[#This Row],[Close Price]])-1</f>
        <v>1.0897182541923289E-2</v>
      </c>
      <c r="AG9" s="1">
        <f>(Table2[[#This Row],[Close Price]]/Table2[[#This Row],[Current Month Low]])-1</f>
        <v>5.2159448701954547E-2</v>
      </c>
      <c r="AH9" s="1">
        <f>(Table2[[#This Row],[Current Month High]]/Table2[[#This Row],[Close Price]])-1</f>
        <v>7.2779628479476166E-2</v>
      </c>
      <c r="AI9">
        <v>7.2779628479476104</v>
      </c>
      <c r="AJ9">
        <v>163.59577318053201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0.28999999999999998</v>
      </c>
      <c r="AM9" t="s">
        <v>3183</v>
      </c>
      <c r="AN9">
        <v>-3.5</v>
      </c>
      <c r="AO9" t="s">
        <v>3182</v>
      </c>
      <c r="AP9">
        <v>0.19936189870180199</v>
      </c>
      <c r="AQ9">
        <f>(Table2[[#This Row],[Sharpe Ratio]]-AVERAGE(Table2[Sharpe Ratio]))/_xlfn.STDEV.P(Table2[Sharpe Ratio])</f>
        <v>1.641134483580722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6.9090862281963421</v>
      </c>
      <c r="AS9">
        <f>_xlfn.RANK.AVG(Table2[[#This Row],[1Y Return vs Nifty Z-Score]],Table2[1Y Return vs Nifty Z-Score])</f>
        <v>34</v>
      </c>
      <c r="AT9">
        <f>_xlfn.RANK.AVG(Table2[[#This Row],[6M Return vs Nifty Z-Score]],Table2[6M Return vs Nifty Z-Score])</f>
        <v>10</v>
      </c>
      <c r="AU9">
        <f>_xlfn.RANK.AVG(Table2[[#This Row],[Sharpe Ratio Z-Score]],Table2[Sharpe Ratio Z-Score])</f>
        <v>33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1122</v>
      </c>
      <c r="B10" t="s">
        <v>1123</v>
      </c>
      <c r="C10" t="s">
        <v>3144</v>
      </c>
      <c r="D10" t="s">
        <v>278</v>
      </c>
      <c r="E10">
        <v>11066.286234019901</v>
      </c>
      <c r="F10">
        <v>4763.3</v>
      </c>
      <c r="G10">
        <v>205.39364447399601</v>
      </c>
      <c r="H10">
        <f>(Table2[[#This Row],[1Y Return vs Nifty]]-AVERAGE(Table2[1Y Return vs Nifty]))/_xlfn.STDEV.P(Table2[1Y Return vs Nifty])</f>
        <v>3.7626900744828373</v>
      </c>
      <c r="I10">
        <v>32.118531986851998</v>
      </c>
      <c r="J10">
        <f>(Table2[[#This Row],[1M Return vs Nifty]]-AVERAGE(Table2[1M Return vs Nifty]))/_xlfn.STDEV.P(Table2[1M Return vs Nifty])</f>
        <v>2.8457300421231704</v>
      </c>
      <c r="K10">
        <v>188.123876209483</v>
      </c>
      <c r="L10">
        <f>(Table2[[#This Row],[6M Return vs Nifty]]-AVERAGE(Table2[6M Return vs Nifty]))/_xlfn.STDEV.P(Table2[6M Return vs Nifty])</f>
        <v>5.963650057840117</v>
      </c>
      <c r="M10">
        <v>-0.11945237837743899</v>
      </c>
      <c r="N10">
        <f>(Table2[[#This Row],[1W Return vs Nifty]]-AVERAGE(Table2[1W Return vs Nifty]))/_xlfn.STDEV.P(Table2[1W Return vs Nifty])</f>
        <v>4.3645327069753069E-2</v>
      </c>
      <c r="O10">
        <v>4334.25</v>
      </c>
      <c r="P10">
        <v>3935.5126541970599</v>
      </c>
      <c r="Q10">
        <v>2843.8808763288298</v>
      </c>
      <c r="R10">
        <v>67.629547734823603</v>
      </c>
      <c r="S10" s="1">
        <f>(Table2[[#This Row],[Close Price]]-Table2[[#This Row],[20D EMA]])/Table2[[#This Row],[20D EMA]]</f>
        <v>9.8990598142700628E-2</v>
      </c>
      <c r="T10" s="1">
        <f>(Table2[[#This Row],[Close Price]]-Table2[[#This Row],[50D EMA]])/Table2[[#This Row],[50D EMA]]</f>
        <v>0.21033786917700281</v>
      </c>
      <c r="U10" s="1">
        <f>(Table2[[#This Row],[Close Price]]-Table2[[#This Row],[200D EMA]])/Table2[[#This Row],[200D EMA]]</f>
        <v>0.67492950905487692</v>
      </c>
      <c r="V10">
        <v>1.8018137887727399</v>
      </c>
      <c r="W10">
        <v>4601</v>
      </c>
      <c r="X10">
        <v>4789</v>
      </c>
      <c r="Y10">
        <v>4601</v>
      </c>
      <c r="Z10">
        <v>4970</v>
      </c>
      <c r="AA10">
        <v>3712.75</v>
      </c>
      <c r="AB10">
        <v>4970</v>
      </c>
      <c r="AC10" s="1">
        <f>(Table2[[#This Row],[Close Price]]/Table2[[#This Row],[Day Low]])-1</f>
        <v>3.5274940230384688E-2</v>
      </c>
      <c r="AD10" s="1">
        <f>(Table2[[#This Row],[Day High]]/Table2[[#This Row],[Close Price]])-1</f>
        <v>5.3954191421912157E-3</v>
      </c>
      <c r="AE10" s="1">
        <f>(Table2[[#This Row],[Close Price]]/Table2[[#This Row],[Current Week Low]])-1</f>
        <v>3.5274940230384688E-2</v>
      </c>
      <c r="AF10" s="1">
        <f>(Table2[[#This Row],[Current Week High]]/Table2[[#This Row],[Close Price]])-1</f>
        <v>4.3394285474355865E-2</v>
      </c>
      <c r="AG10" s="1">
        <f>(Table2[[#This Row],[Close Price]]/Table2[[#This Row],[Current Month Low]])-1</f>
        <v>0.28295737660763587</v>
      </c>
      <c r="AH10" s="1">
        <f>(Table2[[#This Row],[Current Month High]]/Table2[[#This Row],[Close Price]])-1</f>
        <v>4.3394285474355865E-2</v>
      </c>
      <c r="AI10">
        <v>4.3394285474355803</v>
      </c>
      <c r="AJ10">
        <v>267.113680154142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0.48</v>
      </c>
      <c r="AM10" t="s">
        <v>3183</v>
      </c>
      <c r="AN10">
        <v>17.22</v>
      </c>
      <c r="AO10" t="s">
        <v>3183</v>
      </c>
      <c r="AP10">
        <v>0.16484963553024201</v>
      </c>
      <c r="AQ10">
        <f>(Table2[[#This Row],[Sharpe Ratio]]-AVERAGE(Table2[Sharpe Ratio]))/_xlfn.STDEV.P(Table2[Sharpe Ratio])</f>
        <v>1.2418576316213006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13.857573133137178</v>
      </c>
      <c r="AS10">
        <f>_xlfn.RANK.AVG(Table2[[#This Row],[1Y Return vs Nifty Z-Score]],Table2[1Y Return vs Nifty Z-Score])</f>
        <v>3</v>
      </c>
      <c r="AT10">
        <f>_xlfn.RANK.AVG(Table2[[#This Row],[6M Return vs Nifty Z-Score]],Table2[6M Return vs Nifty Z-Score])</f>
        <v>1</v>
      </c>
      <c r="AU10">
        <f>_xlfn.RANK.AVG(Table2[[#This Row],[Sharpe Ratio Z-Score]],Table2[Sharpe Ratio Z-Score])</f>
        <v>78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1160</v>
      </c>
      <c r="B11" t="s">
        <v>1161</v>
      </c>
      <c r="C11" t="s">
        <v>3155</v>
      </c>
      <c r="D11" t="s">
        <v>1162</v>
      </c>
      <c r="E11">
        <v>10521.687561180001</v>
      </c>
      <c r="F11">
        <v>1691.85</v>
      </c>
      <c r="G11">
        <v>159.224228206075</v>
      </c>
      <c r="H11">
        <f>(Table2[[#This Row],[1Y Return vs Nifty]]-AVERAGE(Table2[1Y Return vs Nifty]))/_xlfn.STDEV.P(Table2[1Y Return vs Nifty])</f>
        <v>2.854274907393763</v>
      </c>
      <c r="I11">
        <v>4.8164557529538996</v>
      </c>
      <c r="J11">
        <f>(Table2[[#This Row],[1M Return vs Nifty]]-AVERAGE(Table2[1M Return vs Nifty]))/_xlfn.STDEV.P(Table2[1M Return vs Nifty])</f>
        <v>0.31188501625323206</v>
      </c>
      <c r="K11">
        <v>69.168051263810796</v>
      </c>
      <c r="L11">
        <f>(Table2[[#This Row],[6M Return vs Nifty]]-AVERAGE(Table2[6M Return vs Nifty]))/_xlfn.STDEV.P(Table2[6M Return vs Nifty])</f>
        <v>2.1047730425406064</v>
      </c>
      <c r="M11">
        <v>-4.2709511115194303</v>
      </c>
      <c r="N11">
        <f>(Table2[[#This Row],[1W Return vs Nifty]]-AVERAGE(Table2[1W Return vs Nifty]))/_xlfn.STDEV.P(Table2[1W Return vs Nifty])</f>
        <v>-0.96016048646235819</v>
      </c>
      <c r="O11">
        <v>1692.1</v>
      </c>
      <c r="P11">
        <v>1615.6958007473399</v>
      </c>
      <c r="Q11">
        <v>1245.0775527349099</v>
      </c>
      <c r="R11">
        <v>48.206362815660199</v>
      </c>
      <c r="S11" s="1">
        <f>(Table2[[#This Row],[Close Price]]-Table2[[#This Row],[20D EMA]])/Table2[[#This Row],[20D EMA]]</f>
        <v>-1.4774540511790083E-4</v>
      </c>
      <c r="T11" s="1">
        <f>(Table2[[#This Row],[Close Price]]-Table2[[#This Row],[50D EMA]])/Table2[[#This Row],[50D EMA]]</f>
        <v>4.7133995902839412E-2</v>
      </c>
      <c r="U11" s="1">
        <f>(Table2[[#This Row],[Close Price]]-Table2[[#This Row],[200D EMA]])/Table2[[#This Row],[200D EMA]]</f>
        <v>0.35883101922745253</v>
      </c>
      <c r="V11">
        <v>0.50098627846589705</v>
      </c>
      <c r="W11">
        <v>1677.45</v>
      </c>
      <c r="X11">
        <v>1714</v>
      </c>
      <c r="Y11">
        <v>1656.45</v>
      </c>
      <c r="Z11">
        <v>1755.05</v>
      </c>
      <c r="AA11">
        <v>1645.7</v>
      </c>
      <c r="AB11">
        <v>1822.65</v>
      </c>
      <c r="AC11" s="1">
        <f>(Table2[[#This Row],[Close Price]]/Table2[[#This Row],[Day Low]])-1</f>
        <v>8.584458553160923E-3</v>
      </c>
      <c r="AD11" s="1">
        <f>(Table2[[#This Row],[Day High]]/Table2[[#This Row],[Close Price]])-1</f>
        <v>1.3092177202470801E-2</v>
      </c>
      <c r="AE11" s="1">
        <f>(Table2[[#This Row],[Close Price]]/Table2[[#This Row],[Current Week Low]])-1</f>
        <v>2.1371004256089732E-2</v>
      </c>
      <c r="AF11" s="1">
        <f>(Table2[[#This Row],[Current Week High]]/Table2[[#This Row],[Close Price]])-1</f>
        <v>3.7355557525785343E-2</v>
      </c>
      <c r="AG11" s="1">
        <f>(Table2[[#This Row],[Close Price]]/Table2[[#This Row],[Current Month Low]])-1</f>
        <v>2.804277814911571E-2</v>
      </c>
      <c r="AH11" s="1">
        <f>(Table2[[#This Row],[Current Month High]]/Table2[[#This Row],[Close Price]])-1</f>
        <v>7.7311818423619227E-2</v>
      </c>
      <c r="AI11">
        <v>12.6370541123622</v>
      </c>
      <c r="AJ11">
        <v>194.158045727201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-1.89</v>
      </c>
      <c r="AO11" t="s">
        <v>3182</v>
      </c>
      <c r="AP11">
        <v>0.183142863626756</v>
      </c>
      <c r="AQ11">
        <f>(Table2[[#This Row],[Sharpe Ratio]]-AVERAGE(Table2[Sharpe Ratio]))/_xlfn.STDEV.P(Table2[Sharpe Ratio])</f>
        <v>1.4534943617378784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5.7642668414631215</v>
      </c>
      <c r="AS11">
        <f>_xlfn.RANK.AVG(Table2[[#This Row],[1Y Return vs Nifty Z-Score]],Table2[1Y Return vs Nifty Z-Score])</f>
        <v>16</v>
      </c>
      <c r="AT11">
        <f>_xlfn.RANK.AVG(Table2[[#This Row],[6M Return vs Nifty Z-Score]],Table2[6M Return vs Nifty Z-Score])</f>
        <v>27</v>
      </c>
      <c r="AU11">
        <f>_xlfn.RANK.AVG(Table2[[#This Row],[Sharpe Ratio Z-Score]],Table2[Sharpe Ratio Z-Score])</f>
        <v>48</v>
      </c>
      <c r="AV11">
        <f>(Table2[[#This Row],[Rank 1Y]]+Table2[[#This Row],[Rank 6M]]+Table2[[#This Row],[Rank Sharpe]])/3</f>
        <v>30.333333333333332</v>
      </c>
    </row>
    <row r="12" spans="1:48" x14ac:dyDescent="0.3">
      <c r="A12" t="s">
        <v>342</v>
      </c>
      <c r="B12" t="s">
        <v>343</v>
      </c>
      <c r="C12" t="s">
        <v>3145</v>
      </c>
      <c r="D12" t="s">
        <v>83</v>
      </c>
      <c r="E12">
        <v>71958.088936875007</v>
      </c>
      <c r="F12">
        <v>697.65</v>
      </c>
      <c r="G12">
        <v>89.238326609815502</v>
      </c>
      <c r="H12">
        <f>(Table2[[#This Row],[1Y Return vs Nifty]]-AVERAGE(Table2[1Y Return vs Nifty]))/_xlfn.STDEV.P(Table2[1Y Return vs Nifty])</f>
        <v>1.4772539348193483</v>
      </c>
      <c r="I12">
        <v>2.9263005189051898</v>
      </c>
      <c r="J12">
        <f>(Table2[[#This Row],[1M Return vs Nifty]]-AVERAGE(Table2[1M Return vs Nifty]))/_xlfn.STDEV.P(Table2[1M Return vs Nifty])</f>
        <v>0.13646390919581672</v>
      </c>
      <c r="K12">
        <v>65.790796875094102</v>
      </c>
      <c r="L12">
        <f>(Table2[[#This Row],[6M Return vs Nifty]]-AVERAGE(Table2[6M Return vs Nifty]))/_xlfn.STDEV.P(Table2[6M Return vs Nifty])</f>
        <v>1.9952163281771844</v>
      </c>
      <c r="M12">
        <v>-4.8686737783157596</v>
      </c>
      <c r="N12">
        <f>(Table2[[#This Row],[1W Return vs Nifty]]-AVERAGE(Table2[1W Return vs Nifty]))/_xlfn.STDEV.P(Table2[1W Return vs Nifty])</f>
        <v>-1.1046860003497188</v>
      </c>
      <c r="O12">
        <v>691.98</v>
      </c>
      <c r="P12">
        <v>681.07418643484698</v>
      </c>
      <c r="Q12">
        <v>545.63758172566304</v>
      </c>
      <c r="R12">
        <v>53.402629137466</v>
      </c>
      <c r="S12" s="1">
        <f>(Table2[[#This Row],[Close Price]]-Table2[[#This Row],[20D EMA]])/Table2[[#This Row],[20D EMA]]</f>
        <v>8.1938784357928826E-3</v>
      </c>
      <c r="T12" s="1">
        <f>(Table2[[#This Row],[Close Price]]-Table2[[#This Row],[50D EMA]])/Table2[[#This Row],[50D EMA]]</f>
        <v>2.4337750417352921E-2</v>
      </c>
      <c r="U12" s="1">
        <f>(Table2[[#This Row],[Close Price]]-Table2[[#This Row],[200D EMA]])/Table2[[#This Row],[200D EMA]]</f>
        <v>0.2785959460372473</v>
      </c>
      <c r="V12">
        <v>1.4105344396438799</v>
      </c>
      <c r="W12">
        <v>685.35</v>
      </c>
      <c r="X12">
        <v>706</v>
      </c>
      <c r="Y12">
        <v>681.8</v>
      </c>
      <c r="Z12">
        <v>736.8</v>
      </c>
      <c r="AA12">
        <v>632.4</v>
      </c>
      <c r="AB12">
        <v>736.8</v>
      </c>
      <c r="AC12" s="1">
        <f>(Table2[[#This Row],[Close Price]]/Table2[[#This Row],[Day Low]])-1</f>
        <v>1.7947034362004732E-2</v>
      </c>
      <c r="AD12" s="1">
        <f>(Table2[[#This Row],[Day High]]/Table2[[#This Row],[Close Price]])-1</f>
        <v>1.1968752239661651E-2</v>
      </c>
      <c r="AE12" s="1">
        <f>(Table2[[#This Row],[Close Price]]/Table2[[#This Row],[Current Week Low]])-1</f>
        <v>2.3247286594309191E-2</v>
      </c>
      <c r="AF12" s="1">
        <f>(Table2[[#This Row],[Current Week High]]/Table2[[#This Row],[Close Price]])-1</f>
        <v>5.6116964093743338E-2</v>
      </c>
      <c r="AG12" s="1">
        <f>(Table2[[#This Row],[Close Price]]/Table2[[#This Row],[Current Month Low]])-1</f>
        <v>0.10317836812144221</v>
      </c>
      <c r="AH12" s="1">
        <f>(Table2[[#This Row],[Current Month High]]/Table2[[#This Row],[Close Price]])-1</f>
        <v>5.6116964093743338E-2</v>
      </c>
      <c r="AI12">
        <v>12.6997778255572</v>
      </c>
      <c r="AJ12">
        <v>129.414666228214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0.13</v>
      </c>
      <c r="AM12" t="s">
        <v>3183</v>
      </c>
      <c r="AN12">
        <v>-1.19</v>
      </c>
      <c r="AO12" t="s">
        <v>3182</v>
      </c>
      <c r="AP12">
        <v>0.24937402514121901</v>
      </c>
      <c r="AQ12">
        <f>(Table2[[#This Row],[Sharpe Ratio]]-AVERAGE(Table2[Sharpe Ratio]))/_xlfn.STDEV.P(Table2[Sharpe Ratio])</f>
        <v>2.2197312654047048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4.723979437247336</v>
      </c>
      <c r="AS12">
        <f>_xlfn.RANK.AVG(Table2[[#This Row],[1Y Return vs Nifty Z-Score]],Table2[1Y Return vs Nifty Z-Score])</f>
        <v>55</v>
      </c>
      <c r="AT12">
        <f>_xlfn.RANK.AVG(Table2[[#This Row],[6M Return vs Nifty Z-Score]],Table2[6M Return vs Nifty Z-Score])</f>
        <v>33</v>
      </c>
      <c r="AU12">
        <f>_xlfn.RANK.AVG(Table2[[#This Row],[Sharpe Ratio Z-Score]],Table2[Sharpe Ratio Z-Score])</f>
        <v>9</v>
      </c>
      <c r="AV12">
        <f>(Table2[[#This Row],[Rank 1Y]]+Table2[[#This Row],[Rank 6M]]+Table2[[#This Row],[Rank Sharpe]])/3</f>
        <v>32.333333333333336</v>
      </c>
    </row>
    <row r="13" spans="1:48" x14ac:dyDescent="0.3">
      <c r="A13" t="s">
        <v>1158</v>
      </c>
      <c r="B13" t="s">
        <v>1159</v>
      </c>
      <c r="C13" t="s">
        <v>3136</v>
      </c>
      <c r="D13" t="s">
        <v>489</v>
      </c>
      <c r="E13">
        <v>10574.065264999999</v>
      </c>
      <c r="F13">
        <v>530.35</v>
      </c>
      <c r="G13">
        <v>117.116526729596</v>
      </c>
      <c r="H13">
        <f>(Table2[[#This Row],[1Y Return vs Nifty]]-AVERAGE(Table2[1Y Return vs Nifty]))/_xlfn.STDEV.P(Table2[1Y Return vs Nifty])</f>
        <v>2.0257767853789539</v>
      </c>
      <c r="I13">
        <v>14.233592351117199</v>
      </c>
      <c r="J13">
        <f>(Table2[[#This Row],[1M Return vs Nifty]]-AVERAGE(Table2[1M Return vs Nifty]))/_xlfn.STDEV.P(Table2[1M Return vs Nifty])</f>
        <v>1.1858685376078257</v>
      </c>
      <c r="K13">
        <v>46.854642865452099</v>
      </c>
      <c r="L13">
        <f>(Table2[[#This Row],[6M Return vs Nifty]]-AVERAGE(Table2[6M Return vs Nifty]))/_xlfn.STDEV.P(Table2[6M Return vs Nifty])</f>
        <v>1.380935442820358</v>
      </c>
      <c r="M13">
        <v>-3.3866299142662402</v>
      </c>
      <c r="N13">
        <f>(Table2[[#This Row],[1W Return vs Nifty]]-AVERAGE(Table2[1W Return vs Nifty]))/_xlfn.STDEV.P(Table2[1W Return vs Nifty])</f>
        <v>-0.7463372828694238</v>
      </c>
      <c r="O13">
        <v>517.66</v>
      </c>
      <c r="P13">
        <v>492.55286425150302</v>
      </c>
      <c r="Q13">
        <v>397.05249575631098</v>
      </c>
      <c r="R13">
        <v>56.9087811281141</v>
      </c>
      <c r="S13" s="1">
        <f>(Table2[[#This Row],[Close Price]]-Table2[[#This Row],[20D EMA]])/Table2[[#This Row],[20D EMA]]</f>
        <v>2.4514159873276001E-2</v>
      </c>
      <c r="T13" s="1">
        <f>(Table2[[#This Row],[Close Price]]-Table2[[#This Row],[50D EMA]])/Table2[[#This Row],[50D EMA]]</f>
        <v>7.6737216432462688E-2</v>
      </c>
      <c r="U13" s="1">
        <f>(Table2[[#This Row],[Close Price]]-Table2[[#This Row],[200D EMA]])/Table2[[#This Row],[200D EMA]]</f>
        <v>0.33571758311147787</v>
      </c>
      <c r="V13">
        <v>0.82926760525826304</v>
      </c>
      <c r="W13">
        <v>521.75</v>
      </c>
      <c r="X13">
        <v>531.79999999999995</v>
      </c>
      <c r="Y13">
        <v>515</v>
      </c>
      <c r="Z13">
        <v>555</v>
      </c>
      <c r="AA13">
        <v>503.25</v>
      </c>
      <c r="AB13">
        <v>555</v>
      </c>
      <c r="AC13" s="1">
        <f>(Table2[[#This Row],[Close Price]]/Table2[[#This Row],[Day Low]])-1</f>
        <v>1.6482989937709691E-2</v>
      </c>
      <c r="AD13" s="1">
        <f>(Table2[[#This Row],[Day High]]/Table2[[#This Row],[Close Price]])-1</f>
        <v>2.7340435561420406E-3</v>
      </c>
      <c r="AE13" s="1">
        <f>(Table2[[#This Row],[Close Price]]/Table2[[#This Row],[Current Week Low]])-1</f>
        <v>2.9805825242718464E-2</v>
      </c>
      <c r="AF13" s="1">
        <f>(Table2[[#This Row],[Current Week High]]/Table2[[#This Row],[Close Price]])-1</f>
        <v>4.6478740454416911E-2</v>
      </c>
      <c r="AG13" s="1">
        <f>(Table2[[#This Row],[Close Price]]/Table2[[#This Row],[Current Month Low]])-1</f>
        <v>5.3849975161450514E-2</v>
      </c>
      <c r="AH13" s="1">
        <f>(Table2[[#This Row],[Current Month High]]/Table2[[#This Row],[Close Price]])-1</f>
        <v>4.6478740454416911E-2</v>
      </c>
      <c r="AI13">
        <v>4.6478740454416902</v>
      </c>
      <c r="AJ13">
        <v>146.78920428105999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0.15</v>
      </c>
      <c r="AM13" t="s">
        <v>3183</v>
      </c>
      <c r="AN13">
        <v>-0.28999999999999998</v>
      </c>
      <c r="AO13" t="s">
        <v>3182</v>
      </c>
      <c r="AP13">
        <v>0.34039523779074499</v>
      </c>
      <c r="AQ13">
        <f>(Table2[[#This Row],[Sharpe Ratio]]-AVERAGE(Table2[Sharpe Ratio]))/_xlfn.STDEV.P(Table2[Sharpe Ratio])</f>
        <v>3.2727674881401692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7.1190109710778842</v>
      </c>
      <c r="AS13">
        <f>_xlfn.RANK.AVG(Table2[[#This Row],[1Y Return vs Nifty Z-Score]],Table2[1Y Return vs Nifty Z-Score])</f>
        <v>39</v>
      </c>
      <c r="AT13">
        <f>_xlfn.RANK.AVG(Table2[[#This Row],[6M Return vs Nifty Z-Score]],Table2[6M Return vs Nifty Z-Score])</f>
        <v>68</v>
      </c>
      <c r="AU13">
        <f>_xlfn.RANK.AVG(Table2[[#This Row],[Sharpe Ratio Z-Score]],Table2[Sharpe Ratio Z-Score])</f>
        <v>1</v>
      </c>
      <c r="AV13">
        <f>(Table2[[#This Row],[Rank 1Y]]+Table2[[#This Row],[Rank 6M]]+Table2[[#This Row],[Rank Sharpe]])/3</f>
        <v>36</v>
      </c>
    </row>
    <row r="14" spans="1:48" x14ac:dyDescent="0.3">
      <c r="A14" t="s">
        <v>986</v>
      </c>
      <c r="B14" t="s">
        <v>987</v>
      </c>
      <c r="C14" t="s">
        <v>3146</v>
      </c>
      <c r="D14" t="s">
        <v>988</v>
      </c>
      <c r="E14">
        <v>14920.034161060001</v>
      </c>
      <c r="F14">
        <v>2192.9</v>
      </c>
      <c r="G14">
        <v>68.352934912073906</v>
      </c>
      <c r="H14">
        <f>(Table2[[#This Row],[1Y Return vs Nifty]]-AVERAGE(Table2[1Y Return vs Nifty]))/_xlfn.STDEV.P(Table2[1Y Return vs Nifty])</f>
        <v>1.0663194218351097</v>
      </c>
      <c r="I14">
        <v>8.2251751556470403</v>
      </c>
      <c r="J14">
        <f>(Table2[[#This Row],[1M Return vs Nifty]]-AVERAGE(Table2[1M Return vs Nifty]))/_xlfn.STDEV.P(Table2[1M Return vs Nifty])</f>
        <v>0.62824068932019483</v>
      </c>
      <c r="K14">
        <v>82.7764456503145</v>
      </c>
      <c r="L14">
        <f>(Table2[[#This Row],[6M Return vs Nifty]]-AVERAGE(Table2[6M Return vs Nifty]))/_xlfn.STDEV.P(Table2[6M Return vs Nifty])</f>
        <v>2.5462236426872833</v>
      </c>
      <c r="M14">
        <v>-0.48841891085385403</v>
      </c>
      <c r="N14">
        <f>(Table2[[#This Row],[1W Return vs Nifty]]-AVERAGE(Table2[1W Return vs Nifty]))/_xlfn.STDEV.P(Table2[1W Return vs Nifty])</f>
        <v>-4.5568418159623682E-2</v>
      </c>
      <c r="O14">
        <v>2163.71</v>
      </c>
      <c r="P14">
        <v>2184.3648189334799</v>
      </c>
      <c r="Q14">
        <v>1717.5919318051399</v>
      </c>
      <c r="R14">
        <v>56.851463731784797</v>
      </c>
      <c r="S14" s="1">
        <f>(Table2[[#This Row],[Close Price]]-Table2[[#This Row],[20D EMA]])/Table2[[#This Row],[20D EMA]]</f>
        <v>1.3490717332729458E-2</v>
      </c>
      <c r="T14" s="1">
        <f>(Table2[[#This Row],[Close Price]]-Table2[[#This Row],[50D EMA]])/Table2[[#This Row],[50D EMA]]</f>
        <v>3.907397240854437E-3</v>
      </c>
      <c r="U14" s="1">
        <f>(Table2[[#This Row],[Close Price]]-Table2[[#This Row],[200D EMA]])/Table2[[#This Row],[200D EMA]]</f>
        <v>0.2767293321501138</v>
      </c>
      <c r="V14">
        <v>0.61946025995460696</v>
      </c>
      <c r="W14">
        <v>2142</v>
      </c>
      <c r="X14">
        <v>2210</v>
      </c>
      <c r="Y14">
        <v>2110.35</v>
      </c>
      <c r="Z14">
        <v>2235.75</v>
      </c>
      <c r="AA14">
        <v>2018</v>
      </c>
      <c r="AB14">
        <v>2335</v>
      </c>
      <c r="AC14" s="1">
        <f>(Table2[[#This Row],[Close Price]]/Table2[[#This Row],[Day Low]])-1</f>
        <v>2.3762838468720959E-2</v>
      </c>
      <c r="AD14" s="1">
        <f>(Table2[[#This Row],[Day High]]/Table2[[#This Row],[Close Price]])-1</f>
        <v>7.7978932007842783E-3</v>
      </c>
      <c r="AE14" s="1">
        <f>(Table2[[#This Row],[Close Price]]/Table2[[#This Row],[Current Week Low]])-1</f>
        <v>3.9116734191011027E-2</v>
      </c>
      <c r="AF14" s="1">
        <f>(Table2[[#This Row],[Current Week High]]/Table2[[#This Row],[Close Price]])-1</f>
        <v>1.9540334716585228E-2</v>
      </c>
      <c r="AG14" s="1">
        <f>(Table2[[#This Row],[Close Price]]/Table2[[#This Row],[Current Month Low]])-1</f>
        <v>8.6669970267591712E-2</v>
      </c>
      <c r="AH14" s="1">
        <f>(Table2[[#This Row],[Current Month High]]/Table2[[#This Row],[Close Price]])-1</f>
        <v>6.480003648137167E-2</v>
      </c>
      <c r="AI14">
        <v>23.124629486068599</v>
      </c>
      <c r="AJ14">
        <v>200.39726027397199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</v>
      </c>
      <c r="AM14" t="s">
        <v>3181</v>
      </c>
      <c r="AN14">
        <v>-4.6399999999999997</v>
      </c>
      <c r="AO14" t="s">
        <v>3182</v>
      </c>
      <c r="AP14">
        <v>0.23508954188761799</v>
      </c>
      <c r="AQ14">
        <f>(Table2[[#This Row],[Sharpe Ratio]]-AVERAGE(Table2[Sharpe Ratio]))/_xlfn.STDEV.P(Table2[Sharpe Ratio])</f>
        <v>2.0544722246685745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85</v>
      </c>
      <c r="AT14">
        <f>_xlfn.RANK.AVG(Table2[[#This Row],[6M Return vs Nifty Z-Score]],Table2[6M Return vs Nifty Z-Score])</f>
        <v>14</v>
      </c>
      <c r="AU14">
        <f>_xlfn.RANK.AVG(Table2[[#This Row],[Sharpe Ratio Z-Score]],Table2[Sharpe Ratio Z-Score])</f>
        <v>14</v>
      </c>
      <c r="AV14">
        <f>(Table2[[#This Row],[Rank 1Y]]+Table2[[#This Row],[Rank 6M]]+Table2[[#This Row],[Rank Sharpe]])/3</f>
        <v>37.666666666666664</v>
      </c>
    </row>
    <row r="15" spans="1:48" x14ac:dyDescent="0.3">
      <c r="A15" t="s">
        <v>106</v>
      </c>
      <c r="B15" t="s">
        <v>107</v>
      </c>
      <c r="C15" t="s">
        <v>3148</v>
      </c>
      <c r="D15" t="s">
        <v>108</v>
      </c>
      <c r="E15">
        <v>243334.72192911</v>
      </c>
      <c r="F15">
        <v>6845.1</v>
      </c>
      <c r="G15">
        <v>133.569532147654</v>
      </c>
      <c r="H15">
        <f>(Table2[[#This Row],[1Y Return vs Nifty]]-AVERAGE(Table2[1Y Return vs Nifty]))/_xlfn.STDEV.P(Table2[1Y Return vs Nifty])</f>
        <v>2.3495010356321968</v>
      </c>
      <c r="I15">
        <v>-9.69843449008604</v>
      </c>
      <c r="J15">
        <f>(Table2[[#This Row],[1M Return vs Nifty]]-AVERAGE(Table2[1M Return vs Nifty]))/_xlfn.STDEV.P(Table2[1M Return vs Nifty])</f>
        <v>-1.0352096928924008</v>
      </c>
      <c r="K15">
        <v>40.3464098604721</v>
      </c>
      <c r="L15">
        <f>(Table2[[#This Row],[6M Return vs Nifty]]-AVERAGE(Table2[6M Return vs Nifty]))/_xlfn.STDEV.P(Table2[6M Return vs Nifty])</f>
        <v>1.1698110967481845</v>
      </c>
      <c r="M15">
        <v>1.09018947335857</v>
      </c>
      <c r="N15">
        <f>(Table2[[#This Row],[1W Return vs Nifty]]-AVERAGE(Table2[1W Return vs Nifty]))/_xlfn.STDEV.P(Table2[1W Return vs Nifty])</f>
        <v>0.33612898203774405</v>
      </c>
      <c r="O15">
        <v>6787.67</v>
      </c>
      <c r="P15">
        <v>6956.5848896916204</v>
      </c>
      <c r="Q15">
        <v>5710.0990219306004</v>
      </c>
      <c r="R15">
        <v>58.814579811350299</v>
      </c>
      <c r="S15" s="1">
        <f>(Table2[[#This Row],[Close Price]]-Table2[[#This Row],[20D EMA]])/Table2[[#This Row],[20D EMA]]</f>
        <v>8.460929891995381E-3</v>
      </c>
      <c r="T15" s="1">
        <f>(Table2[[#This Row],[Close Price]]-Table2[[#This Row],[50D EMA]])/Table2[[#This Row],[50D EMA]]</f>
        <v>-1.6025807412602726E-2</v>
      </c>
      <c r="U15" s="1">
        <f>(Table2[[#This Row],[Close Price]]-Table2[[#This Row],[200D EMA]])/Table2[[#This Row],[200D EMA]]</f>
        <v>0.19877080479869733</v>
      </c>
      <c r="V15">
        <v>0.85318301047740297</v>
      </c>
      <c r="W15">
        <v>6631.35</v>
      </c>
      <c r="X15">
        <v>6909</v>
      </c>
      <c r="Y15">
        <v>6631.35</v>
      </c>
      <c r="Z15">
        <v>6909</v>
      </c>
      <c r="AA15">
        <v>6212.05</v>
      </c>
      <c r="AB15">
        <v>7236</v>
      </c>
      <c r="AC15" s="1">
        <f>(Table2[[#This Row],[Close Price]]/Table2[[#This Row],[Day Low]])-1</f>
        <v>3.2233255671922034E-2</v>
      </c>
      <c r="AD15" s="1">
        <f>(Table2[[#This Row],[Day High]]/Table2[[#This Row],[Close Price]])-1</f>
        <v>9.335144848139576E-3</v>
      </c>
      <c r="AE15" s="1">
        <f>(Table2[[#This Row],[Close Price]]/Table2[[#This Row],[Current Week Low]])-1</f>
        <v>3.2233255671922034E-2</v>
      </c>
      <c r="AF15" s="1">
        <f>(Table2[[#This Row],[Current Week High]]/Table2[[#This Row],[Close Price]])-1</f>
        <v>9.335144848139576E-3</v>
      </c>
      <c r="AG15" s="1">
        <f>(Table2[[#This Row],[Close Price]]/Table2[[#This Row],[Current Month Low]])-1</f>
        <v>0.10190677795574743</v>
      </c>
      <c r="AH15" s="1">
        <f>(Table2[[#This Row],[Current Month High]]/Table2[[#This Row],[Close Price]])-1</f>
        <v>5.7106543366787887E-2</v>
      </c>
      <c r="AI15">
        <v>21.9120246599757</v>
      </c>
      <c r="AJ15">
        <v>158.78905880796199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0.01</v>
      </c>
      <c r="AM15" t="s">
        <v>3183</v>
      </c>
      <c r="AN15">
        <v>5.22</v>
      </c>
      <c r="AO15" t="s">
        <v>3183</v>
      </c>
      <c r="AP15">
        <v>0.26419144975775499</v>
      </c>
      <c r="AQ15">
        <f>(Table2[[#This Row],[Sharpe Ratio]]-AVERAGE(Table2[Sharpe Ratio]))/_xlfn.STDEV.P(Table2[Sharpe Ratio])</f>
        <v>2.3911559739387962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29</v>
      </c>
      <c r="AT15">
        <f>_xlfn.RANK.AVG(Table2[[#This Row],[6M Return vs Nifty Z-Score]],Table2[6M Return vs Nifty Z-Score])</f>
        <v>81</v>
      </c>
      <c r="AU15">
        <f>_xlfn.RANK.AVG(Table2[[#This Row],[Sharpe Ratio Z-Score]],Table2[Sharpe Ratio Z-Score])</f>
        <v>4</v>
      </c>
      <c r="AV15">
        <f>(Table2[[#This Row],[Rank 1Y]]+Table2[[#This Row],[Rank 6M]]+Table2[[#This Row],[Rank Sharpe]])/3</f>
        <v>38</v>
      </c>
    </row>
    <row r="16" spans="1:48" x14ac:dyDescent="0.3">
      <c r="A16" t="s">
        <v>475</v>
      </c>
      <c r="B16" t="s">
        <v>476</v>
      </c>
      <c r="C16" t="s">
        <v>3144</v>
      </c>
      <c r="D16" t="s">
        <v>163</v>
      </c>
      <c r="E16">
        <v>46177.992587250003</v>
      </c>
      <c r="F16">
        <v>1803.5</v>
      </c>
      <c r="G16">
        <v>307.94518125249903</v>
      </c>
      <c r="H16">
        <f>(Table2[[#This Row],[1Y Return vs Nifty]]-AVERAGE(Table2[1Y Return vs Nifty]))/_xlfn.STDEV.P(Table2[1Y Return vs Nifty])</f>
        <v>5.7804624213819524</v>
      </c>
      <c r="I16">
        <v>8.8678884201170707</v>
      </c>
      <c r="J16">
        <f>(Table2[[#This Row],[1M Return vs Nifty]]-AVERAGE(Table2[1M Return vs Nifty]))/_xlfn.STDEV.P(Table2[1M Return vs Nifty])</f>
        <v>0.68788947918827215</v>
      </c>
      <c r="K16">
        <v>29.080210497045101</v>
      </c>
      <c r="L16">
        <f>(Table2[[#This Row],[6M Return vs Nifty]]-AVERAGE(Table2[6M Return vs Nifty]))/_xlfn.STDEV.P(Table2[6M Return vs Nifty])</f>
        <v>0.80434031973356035</v>
      </c>
      <c r="M16">
        <v>-7.4944067319093302</v>
      </c>
      <c r="N16">
        <f>(Table2[[#This Row],[1W Return vs Nifty]]-AVERAGE(Table2[1W Return vs Nifty]))/_xlfn.STDEV.P(Table2[1W Return vs Nifty])</f>
        <v>-1.7395714171652654</v>
      </c>
      <c r="O16">
        <v>1810.42</v>
      </c>
      <c r="P16">
        <v>1752.7301252950599</v>
      </c>
      <c r="Q16">
        <v>1408.1376987891399</v>
      </c>
      <c r="R16">
        <v>46.336547728156603</v>
      </c>
      <c r="S16" s="1">
        <f>(Table2[[#This Row],[Close Price]]-Table2[[#This Row],[20D EMA]])/Table2[[#This Row],[20D EMA]]</f>
        <v>-3.8223174732935298E-3</v>
      </c>
      <c r="T16" s="1">
        <f>(Table2[[#This Row],[Close Price]]-Table2[[#This Row],[50D EMA]])/Table2[[#This Row],[50D EMA]]</f>
        <v>2.8966167678776755E-2</v>
      </c>
      <c r="U16" s="1">
        <f>(Table2[[#This Row],[Close Price]]-Table2[[#This Row],[200D EMA]])/Table2[[#This Row],[200D EMA]]</f>
        <v>0.28076963037835917</v>
      </c>
      <c r="V16">
        <v>1.6350239328663601</v>
      </c>
      <c r="W16">
        <v>1732.35</v>
      </c>
      <c r="X16">
        <v>1821.7</v>
      </c>
      <c r="Y16">
        <v>1732.35</v>
      </c>
      <c r="Z16">
        <v>1959.5</v>
      </c>
      <c r="AA16">
        <v>1674</v>
      </c>
      <c r="AB16">
        <v>1959.5</v>
      </c>
      <c r="AC16" s="1">
        <f>(Table2[[#This Row],[Close Price]]/Table2[[#This Row],[Day Low]])-1</f>
        <v>4.107137703120034E-2</v>
      </c>
      <c r="AD16" s="1">
        <f>(Table2[[#This Row],[Day High]]/Table2[[#This Row],[Close Price]])-1</f>
        <v>1.0091488771832635E-2</v>
      </c>
      <c r="AE16" s="1">
        <f>(Table2[[#This Row],[Close Price]]/Table2[[#This Row],[Current Week Low]])-1</f>
        <v>4.107137703120034E-2</v>
      </c>
      <c r="AF16" s="1">
        <f>(Table2[[#This Row],[Current Week High]]/Table2[[#This Row],[Close Price]])-1</f>
        <v>8.6498475187136048E-2</v>
      </c>
      <c r="AG16" s="1">
        <f>(Table2[[#This Row],[Close Price]]/Table2[[#This Row],[Current Month Low]])-1</f>
        <v>7.7359617682198234E-2</v>
      </c>
      <c r="AH16" s="1">
        <f>(Table2[[#This Row],[Current Month High]]/Table2[[#This Row],[Close Price]])-1</f>
        <v>8.6498475187136048E-2</v>
      </c>
      <c r="AI16">
        <v>9.1766010535070599</v>
      </c>
      <c r="AJ16">
        <v>349.470404984423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0.21</v>
      </c>
      <c r="AM16" t="s">
        <v>3183</v>
      </c>
      <c r="AN16">
        <v>2.5</v>
      </c>
      <c r="AO16" t="s">
        <v>3183</v>
      </c>
      <c r="AP16">
        <v>0.24829074443833701</v>
      </c>
      <c r="AQ16">
        <f>(Table2[[#This Row],[Sharpe Ratio]]-AVERAGE(Table2[Sharpe Ratio]))/_xlfn.STDEV.P(Table2[Sharpe Ratio])</f>
        <v>2.2071986503546568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7.740319453493175</v>
      </c>
      <c r="AS16">
        <f>_xlfn.RANK.AVG(Table2[[#This Row],[1Y Return vs Nifty Z-Score]],Table2[1Y Return vs Nifty Z-Score])</f>
        <v>1</v>
      </c>
      <c r="AT16">
        <f>_xlfn.RANK.AVG(Table2[[#This Row],[6M Return vs Nifty Z-Score]],Table2[6M Return vs Nifty Z-Score])</f>
        <v>119</v>
      </c>
      <c r="AU16">
        <f>_xlfn.RANK.AVG(Table2[[#This Row],[Sharpe Ratio Z-Score]],Table2[Sharpe Ratio Z-Score])</f>
        <v>11</v>
      </c>
      <c r="AV16">
        <f>(Table2[[#This Row],[Rank 1Y]]+Table2[[#This Row],[Rank 6M]]+Table2[[#This Row],[Rank Sharpe]])/3</f>
        <v>43.666666666666664</v>
      </c>
    </row>
    <row r="17" spans="1:48" x14ac:dyDescent="0.3">
      <c r="A17" t="s">
        <v>1061</v>
      </c>
      <c r="B17" t="s">
        <v>1062</v>
      </c>
      <c r="C17" t="s">
        <v>3136</v>
      </c>
      <c r="D17" t="s">
        <v>217</v>
      </c>
      <c r="E17">
        <v>12461.133312600001</v>
      </c>
      <c r="F17">
        <v>3009.45</v>
      </c>
      <c r="G17">
        <v>102.38910043947401</v>
      </c>
      <c r="H17">
        <f>(Table2[[#This Row],[1Y Return vs Nifty]]-AVERAGE(Table2[1Y Return vs Nifty]))/_xlfn.STDEV.P(Table2[1Y Return vs Nifty])</f>
        <v>1.7360044968038262</v>
      </c>
      <c r="I17">
        <v>17.957747501124501</v>
      </c>
      <c r="J17">
        <f>(Table2[[#This Row],[1M Return vs Nifty]]-AVERAGE(Table2[1M Return vs Nifty]))/_xlfn.STDEV.P(Table2[1M Return vs Nifty])</f>
        <v>1.5314991014364367</v>
      </c>
      <c r="K17">
        <v>68.087633886364699</v>
      </c>
      <c r="L17">
        <f>(Table2[[#This Row],[6M Return vs Nifty]]-AVERAGE(Table2[6M Return vs Nifty]))/_xlfn.STDEV.P(Table2[6M Return vs Nifty])</f>
        <v>2.0697247564506989</v>
      </c>
      <c r="M17">
        <v>-1.35297215935433</v>
      </c>
      <c r="N17">
        <f>(Table2[[#This Row],[1W Return vs Nifty]]-AVERAGE(Table2[1W Return vs Nifty]))/_xlfn.STDEV.P(Table2[1W Return vs Nifty])</f>
        <v>-0.25461185830925781</v>
      </c>
      <c r="O17">
        <v>2939.99</v>
      </c>
      <c r="P17">
        <v>2753.7108088496402</v>
      </c>
      <c r="Q17">
        <v>2142.0650877514699</v>
      </c>
      <c r="R17">
        <v>53.299187435309001</v>
      </c>
      <c r="S17" s="1">
        <f>(Table2[[#This Row],[Close Price]]-Table2[[#This Row],[20D EMA]])/Table2[[#This Row],[20D EMA]]</f>
        <v>2.3625930700444574E-2</v>
      </c>
      <c r="T17" s="1">
        <f>(Table2[[#This Row],[Close Price]]-Table2[[#This Row],[50D EMA]])/Table2[[#This Row],[50D EMA]]</f>
        <v>9.2870751107373681E-2</v>
      </c>
      <c r="U17" s="1">
        <f>(Table2[[#This Row],[Close Price]]-Table2[[#This Row],[200D EMA]])/Table2[[#This Row],[200D EMA]]</f>
        <v>0.40492929799767458</v>
      </c>
      <c r="V17">
        <v>0.90725524737555296</v>
      </c>
      <c r="W17">
        <v>2942.6</v>
      </c>
      <c r="X17">
        <v>3100</v>
      </c>
      <c r="Y17">
        <v>2942.6</v>
      </c>
      <c r="Z17">
        <v>3181.9</v>
      </c>
      <c r="AA17">
        <v>2820</v>
      </c>
      <c r="AB17">
        <v>3735.2</v>
      </c>
      <c r="AC17" s="1">
        <f>(Table2[[#This Row],[Close Price]]/Table2[[#This Row],[Day Low]])-1</f>
        <v>2.2718004485828835E-2</v>
      </c>
      <c r="AD17" s="1">
        <f>(Table2[[#This Row],[Day High]]/Table2[[#This Row],[Close Price]])-1</f>
        <v>3.008855438701441E-2</v>
      </c>
      <c r="AE17" s="1">
        <f>(Table2[[#This Row],[Close Price]]/Table2[[#This Row],[Current Week Low]])-1</f>
        <v>2.2718004485828835E-2</v>
      </c>
      <c r="AF17" s="1">
        <f>(Table2[[#This Row],[Current Week High]]/Table2[[#This Row],[Close Price]])-1</f>
        <v>5.7302829420658341E-2</v>
      </c>
      <c r="AG17" s="1">
        <f>(Table2[[#This Row],[Close Price]]/Table2[[#This Row],[Current Month Low]])-1</f>
        <v>6.718085106382965E-2</v>
      </c>
      <c r="AH17" s="1">
        <f>(Table2[[#This Row],[Current Month High]]/Table2[[#This Row],[Close Price]])-1</f>
        <v>0.24115702204721789</v>
      </c>
      <c r="AI17">
        <v>24.1157022047217</v>
      </c>
      <c r="AJ17">
        <v>165.14977973568199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0.24</v>
      </c>
      <c r="AM17" t="s">
        <v>3183</v>
      </c>
      <c r="AN17">
        <v>2.41</v>
      </c>
      <c r="AO17" t="s">
        <v>3183</v>
      </c>
      <c r="AP17">
        <v>0.178270994487194</v>
      </c>
      <c r="AQ17">
        <f>(Table2[[#This Row],[Sharpe Ratio]]-AVERAGE(Table2[Sharpe Ratio]))/_xlfn.STDEV.P(Table2[Sharpe Ratio])</f>
        <v>1.397131075345071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6.479747571726775</v>
      </c>
      <c r="AS17">
        <f>_xlfn.RANK.AVG(Table2[[#This Row],[1Y Return vs Nifty Z-Score]],Table2[1Y Return vs Nifty Z-Score])</f>
        <v>45</v>
      </c>
      <c r="AT17">
        <f>_xlfn.RANK.AVG(Table2[[#This Row],[6M Return vs Nifty Z-Score]],Table2[6M Return vs Nifty Z-Score])</f>
        <v>30</v>
      </c>
      <c r="AU17">
        <f>_xlfn.RANK.AVG(Table2[[#This Row],[Sharpe Ratio Z-Score]],Table2[Sharpe Ratio Z-Score])</f>
        <v>56</v>
      </c>
      <c r="AV17">
        <f>(Table2[[#This Row],[Rank 1Y]]+Table2[[#This Row],[Rank 6M]]+Table2[[#This Row],[Rank Sharpe]])/3</f>
        <v>43.666666666666664</v>
      </c>
    </row>
    <row r="18" spans="1:48" x14ac:dyDescent="0.3">
      <c r="A18" t="s">
        <v>1171</v>
      </c>
      <c r="B18" t="s">
        <v>1172</v>
      </c>
      <c r="C18" t="s">
        <v>3149</v>
      </c>
      <c r="D18" t="s">
        <v>134</v>
      </c>
      <c r="E18">
        <v>10349.171739900001</v>
      </c>
      <c r="F18">
        <v>1241.0999999999999</v>
      </c>
      <c r="G18">
        <v>188.344915898165</v>
      </c>
      <c r="H18">
        <f>(Table2[[#This Row],[1Y Return vs Nifty]]-AVERAGE(Table2[1Y Return vs Nifty]))/_xlfn.STDEV.P(Table2[1Y Return vs Nifty])</f>
        <v>3.4272445594692429</v>
      </c>
      <c r="I18">
        <v>21.596876220430101</v>
      </c>
      <c r="J18">
        <f>(Table2[[#This Row],[1M Return vs Nifty]]-AVERAGE(Table2[1M Return vs Nifty]))/_xlfn.STDEV.P(Table2[1M Return vs Nifty])</f>
        <v>1.8692385511733842</v>
      </c>
      <c r="K18">
        <v>49.7737737538761</v>
      </c>
      <c r="L18">
        <f>(Table2[[#This Row],[6M Return vs Nifty]]-AVERAGE(Table2[6M Return vs Nifty]))/_xlfn.STDEV.P(Table2[6M Return vs Nifty])</f>
        <v>1.4756308231864292</v>
      </c>
      <c r="M18">
        <v>8.9214231700868591</v>
      </c>
      <c r="N18">
        <f>(Table2[[#This Row],[1W Return vs Nifty]]-AVERAGE(Table2[1W Return vs Nifty]))/_xlfn.STDEV.P(Table2[1W Return vs Nifty])</f>
        <v>2.2296711501103643</v>
      </c>
      <c r="O18">
        <v>1113.3599999999999</v>
      </c>
      <c r="P18">
        <v>1024.5691956712101</v>
      </c>
      <c r="Q18">
        <v>856.65648254166501</v>
      </c>
      <c r="R18">
        <v>78.513987036611795</v>
      </c>
      <c r="S18" s="1">
        <f>(Table2[[#This Row],[Close Price]]-Table2[[#This Row],[20D EMA]])/Table2[[#This Row],[20D EMA]]</f>
        <v>0.11473377883164478</v>
      </c>
      <c r="T18" s="1">
        <f>(Table2[[#This Row],[Close Price]]-Table2[[#This Row],[50D EMA]])/Table2[[#This Row],[50D EMA]]</f>
        <v>0.21133839007031377</v>
      </c>
      <c r="U18" s="1">
        <f>(Table2[[#This Row],[Close Price]]-Table2[[#This Row],[200D EMA]])/Table2[[#This Row],[200D EMA]]</f>
        <v>0.44877208693700255</v>
      </c>
      <c r="V18">
        <v>1.20620764837161</v>
      </c>
      <c r="W18">
        <v>1210.05</v>
      </c>
      <c r="X18">
        <v>1251.5999999999999</v>
      </c>
      <c r="Y18">
        <v>1152.0999999999999</v>
      </c>
      <c r="Z18">
        <v>1251.5999999999999</v>
      </c>
      <c r="AA18">
        <v>1020.05</v>
      </c>
      <c r="AB18">
        <v>1251.5999999999999</v>
      </c>
      <c r="AC18" s="1">
        <f>(Table2[[#This Row],[Close Price]]/Table2[[#This Row],[Day Low]])-1</f>
        <v>2.5660096690219403E-2</v>
      </c>
      <c r="AD18" s="1">
        <f>(Table2[[#This Row],[Day High]]/Table2[[#This Row],[Close Price]])-1</f>
        <v>8.4602368866328881E-3</v>
      </c>
      <c r="AE18" s="1">
        <f>(Table2[[#This Row],[Close Price]]/Table2[[#This Row],[Current Week Low]])-1</f>
        <v>7.7250238694557716E-2</v>
      </c>
      <c r="AF18" s="1">
        <f>(Table2[[#This Row],[Current Week High]]/Table2[[#This Row],[Close Price]])-1</f>
        <v>8.4602368866328881E-3</v>
      </c>
      <c r="AG18" s="1">
        <f>(Table2[[#This Row],[Close Price]]/Table2[[#This Row],[Current Month Low]])-1</f>
        <v>0.21670506347728047</v>
      </c>
      <c r="AH18" s="1">
        <f>(Table2[[#This Row],[Current Month High]]/Table2[[#This Row],[Close Price]])-1</f>
        <v>8.4602368866328881E-3</v>
      </c>
      <c r="AI18">
        <v>0.84602368866328803</v>
      </c>
      <c r="AJ18">
        <v>232.734584450402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0.56000000000000005</v>
      </c>
      <c r="AM18" t="s">
        <v>3183</v>
      </c>
      <c r="AN18">
        <v>8.7200000000000006</v>
      </c>
      <c r="AO18" t="s">
        <v>3183</v>
      </c>
      <c r="AP18">
        <v>0.16486017871820699</v>
      </c>
      <c r="AQ18">
        <f>(Table2[[#This Row],[Sharpe Ratio]]-AVERAGE(Table2[Sharpe Ratio]))/_xlfn.STDEV.P(Table2[Sharpe Ratio])</f>
        <v>1.2419796071312621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10.243764691070684</v>
      </c>
      <c r="AS18">
        <f>_xlfn.RANK.AVG(Table2[[#This Row],[1Y Return vs Nifty Z-Score]],Table2[1Y Return vs Nifty Z-Score])</f>
        <v>7</v>
      </c>
      <c r="AT18">
        <f>_xlfn.RANK.AVG(Table2[[#This Row],[6M Return vs Nifty Z-Score]],Table2[6M Return vs Nifty Z-Score])</f>
        <v>57</v>
      </c>
      <c r="AU18">
        <f>_xlfn.RANK.AVG(Table2[[#This Row],[Sharpe Ratio Z-Score]],Table2[Sharpe Ratio Z-Score])</f>
        <v>77</v>
      </c>
      <c r="AV18">
        <f>(Table2[[#This Row],[Rank 1Y]]+Table2[[#This Row],[Rank 6M]]+Table2[[#This Row],[Rank Sharpe]])/3</f>
        <v>47</v>
      </c>
    </row>
    <row r="19" spans="1:48" x14ac:dyDescent="0.3">
      <c r="A19" t="s">
        <v>1370</v>
      </c>
      <c r="B19" t="s">
        <v>1371</v>
      </c>
      <c r="C19" t="s">
        <v>3141</v>
      </c>
      <c r="D19" t="s">
        <v>214</v>
      </c>
      <c r="E19">
        <v>8122.7306737500003</v>
      </c>
      <c r="F19">
        <v>1135.75</v>
      </c>
      <c r="G19">
        <v>75.233405753355498</v>
      </c>
      <c r="H19">
        <f>(Table2[[#This Row],[1Y Return vs Nifty]]-AVERAGE(Table2[1Y Return vs Nifty]))/_xlfn.STDEV.P(Table2[1Y Return vs Nifty])</f>
        <v>1.2016974398863605</v>
      </c>
      <c r="I19">
        <v>72.987771353241399</v>
      </c>
      <c r="J19">
        <f>(Table2[[#This Row],[1M Return vs Nifty]]-AVERAGE(Table2[1M Return vs Nifty]))/_xlfn.STDEV.P(Table2[1M Return vs Nifty])</f>
        <v>6.6387133300036254</v>
      </c>
      <c r="K19">
        <v>70.770157147407105</v>
      </c>
      <c r="L19">
        <f>(Table2[[#This Row],[6M Return vs Nifty]]-AVERAGE(Table2[6M Return vs Nifty]))/_xlfn.STDEV.P(Table2[6M Return vs Nifty])</f>
        <v>2.1567446847288676</v>
      </c>
      <c r="M19">
        <v>5.6678664622022703</v>
      </c>
      <c r="N19">
        <f>(Table2[[#This Row],[1W Return vs Nifty]]-AVERAGE(Table2[1W Return vs Nifty]))/_xlfn.STDEV.P(Table2[1W Return vs Nifty])</f>
        <v>1.4429819691746939</v>
      </c>
      <c r="O19">
        <v>913.42</v>
      </c>
      <c r="P19">
        <v>801.92092590010202</v>
      </c>
      <c r="Q19">
        <v>679.15674013238697</v>
      </c>
      <c r="R19">
        <v>85.582998663170699</v>
      </c>
      <c r="S19" s="1">
        <f>(Table2[[#This Row],[Close Price]]-Table2[[#This Row],[20D EMA]])/Table2[[#This Row],[20D EMA]]</f>
        <v>0.24340391057782843</v>
      </c>
      <c r="T19" s="1">
        <f>(Table2[[#This Row],[Close Price]]-Table2[[#This Row],[50D EMA]])/Table2[[#This Row],[50D EMA]]</f>
        <v>0.4162867725707462</v>
      </c>
      <c r="U19" s="1">
        <f>(Table2[[#This Row],[Close Price]]-Table2[[#This Row],[200D EMA]])/Table2[[#This Row],[200D EMA]]</f>
        <v>0.67229438049692325</v>
      </c>
      <c r="V19">
        <v>4.7588374801922004</v>
      </c>
      <c r="W19">
        <v>1101</v>
      </c>
      <c r="X19">
        <v>1150</v>
      </c>
      <c r="Y19">
        <v>1093.6500000000001</v>
      </c>
      <c r="Z19">
        <v>1188.8499999999999</v>
      </c>
      <c r="AA19">
        <v>695</v>
      </c>
      <c r="AB19">
        <v>1188.8499999999999</v>
      </c>
      <c r="AC19" s="1">
        <f>(Table2[[#This Row],[Close Price]]/Table2[[#This Row],[Day Low]])-1</f>
        <v>3.1562216167120738E-2</v>
      </c>
      <c r="AD19" s="1">
        <f>(Table2[[#This Row],[Day High]]/Table2[[#This Row],[Close Price]])-1</f>
        <v>1.2546775258639675E-2</v>
      </c>
      <c r="AE19" s="1">
        <f>(Table2[[#This Row],[Close Price]]/Table2[[#This Row],[Current Week Low]])-1</f>
        <v>3.8494948109541349E-2</v>
      </c>
      <c r="AF19" s="1">
        <f>(Table2[[#This Row],[Current Week High]]/Table2[[#This Row],[Close Price]])-1</f>
        <v>4.6753246753246769E-2</v>
      </c>
      <c r="AG19" s="1">
        <f>(Table2[[#This Row],[Close Price]]/Table2[[#This Row],[Current Month Low]])-1</f>
        <v>0.6341726618705037</v>
      </c>
      <c r="AH19" s="1">
        <f>(Table2[[#This Row],[Current Month High]]/Table2[[#This Row],[Close Price]])-1</f>
        <v>4.6753246753246769E-2</v>
      </c>
      <c r="AI19">
        <v>4.6753246753246698</v>
      </c>
      <c r="AJ19">
        <v>121.826171875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0.81</v>
      </c>
      <c r="AM19" t="s">
        <v>3183</v>
      </c>
      <c r="AN19">
        <v>49.79</v>
      </c>
      <c r="AO19" t="s">
        <v>3183</v>
      </c>
      <c r="AP19">
        <v>0.185969917897538</v>
      </c>
      <c r="AQ19">
        <f>(Table2[[#This Row],[Sharpe Ratio]]-AVERAGE(Table2[Sharpe Ratio]))/_xlfn.STDEV.P(Table2[Sharpe Ratio])</f>
        <v>1.4862009195183732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12.926338343311921</v>
      </c>
      <c r="AS19">
        <f>_xlfn.RANK.AVG(Table2[[#This Row],[1Y Return vs Nifty Z-Score]],Table2[1Y Return vs Nifty Z-Score])</f>
        <v>74</v>
      </c>
      <c r="AT19">
        <f>_xlfn.RANK.AVG(Table2[[#This Row],[6M Return vs Nifty Z-Score]],Table2[6M Return vs Nifty Z-Score])</f>
        <v>24</v>
      </c>
      <c r="AU19">
        <f>_xlfn.RANK.AVG(Table2[[#This Row],[Sharpe Ratio Z-Score]],Table2[Sharpe Ratio Z-Score])</f>
        <v>47</v>
      </c>
      <c r="AV19">
        <f>(Table2[[#This Row],[Rank 1Y]]+Table2[[#This Row],[Rank 6M]]+Table2[[#This Row],[Rank Sharpe]])/3</f>
        <v>48.333333333333336</v>
      </c>
    </row>
    <row r="20" spans="1:48" x14ac:dyDescent="0.3">
      <c r="A20" t="s">
        <v>1015</v>
      </c>
      <c r="B20" t="s">
        <v>1016</v>
      </c>
      <c r="C20" t="s">
        <v>3140</v>
      </c>
      <c r="D20" t="s">
        <v>51</v>
      </c>
      <c r="E20">
        <v>14059.9511295299</v>
      </c>
      <c r="F20">
        <v>1528.95</v>
      </c>
      <c r="G20">
        <v>185.74706417649799</v>
      </c>
      <c r="H20">
        <f>(Table2[[#This Row],[1Y Return vs Nifty]]-AVERAGE(Table2[1Y Return vs Nifty]))/_xlfn.STDEV.P(Table2[1Y Return vs Nifty])</f>
        <v>3.3761300317889247</v>
      </c>
      <c r="I20">
        <v>-6.5194577453992801</v>
      </c>
      <c r="J20">
        <f>(Table2[[#This Row],[1M Return vs Nifty]]-AVERAGE(Table2[1M Return vs Nifty]))/_xlfn.STDEV.P(Table2[1M Return vs Nifty])</f>
        <v>-0.74017592539160992</v>
      </c>
      <c r="K20">
        <v>74.223802064101207</v>
      </c>
      <c r="L20">
        <f>(Table2[[#This Row],[6M Return vs Nifty]]-AVERAGE(Table2[6M Return vs Nifty]))/_xlfn.STDEV.P(Table2[6M Return vs Nifty])</f>
        <v>2.2687794757458142</v>
      </c>
      <c r="M20">
        <v>-1.9668569923969601</v>
      </c>
      <c r="N20">
        <f>(Table2[[#This Row],[1W Return vs Nifty]]-AVERAGE(Table2[1W Return vs Nifty]))/_xlfn.STDEV.P(Table2[1W Return vs Nifty])</f>
        <v>-0.40304528051603877</v>
      </c>
      <c r="O20">
        <v>1478.89</v>
      </c>
      <c r="P20">
        <v>1447.85705876718</v>
      </c>
      <c r="Q20">
        <v>1132.7385127684499</v>
      </c>
      <c r="R20">
        <v>59.280293263789197</v>
      </c>
      <c r="S20" s="1">
        <f>(Table2[[#This Row],[Close Price]]-Table2[[#This Row],[20D EMA]])/Table2[[#This Row],[20D EMA]]</f>
        <v>3.3849711608030311E-2</v>
      </c>
      <c r="T20" s="1">
        <f>(Table2[[#This Row],[Close Price]]-Table2[[#This Row],[50D EMA]])/Table2[[#This Row],[50D EMA]]</f>
        <v>5.6008941450248553E-2</v>
      </c>
      <c r="U20" s="1">
        <f>(Table2[[#This Row],[Close Price]]-Table2[[#This Row],[200D EMA]])/Table2[[#This Row],[200D EMA]]</f>
        <v>0.34978195123179512</v>
      </c>
      <c r="V20">
        <v>1.05522259903268</v>
      </c>
      <c r="W20">
        <v>1431.15</v>
      </c>
      <c r="X20">
        <v>1560</v>
      </c>
      <c r="Y20">
        <v>1394.05</v>
      </c>
      <c r="Z20">
        <v>1560</v>
      </c>
      <c r="AA20">
        <v>1349.45</v>
      </c>
      <c r="AB20">
        <v>1589</v>
      </c>
      <c r="AC20" s="1">
        <f>(Table2[[#This Row],[Close Price]]/Table2[[#This Row],[Day Low]])-1</f>
        <v>6.8336652342521731E-2</v>
      </c>
      <c r="AD20" s="1">
        <f>(Table2[[#This Row],[Day High]]/Table2[[#This Row],[Close Price]])-1</f>
        <v>2.0308054547238275E-2</v>
      </c>
      <c r="AE20" s="1">
        <f>(Table2[[#This Row],[Close Price]]/Table2[[#This Row],[Current Week Low]])-1</f>
        <v>9.6768408593665978E-2</v>
      </c>
      <c r="AF20" s="1">
        <f>(Table2[[#This Row],[Current Week High]]/Table2[[#This Row],[Close Price]])-1</f>
        <v>2.0308054547238275E-2</v>
      </c>
      <c r="AG20" s="1">
        <f>(Table2[[#This Row],[Close Price]]/Table2[[#This Row],[Current Month Low]])-1</f>
        <v>0.13301715513727808</v>
      </c>
      <c r="AH20" s="1">
        <f>(Table2[[#This Row],[Current Month High]]/Table2[[#This Row],[Close Price]])-1</f>
        <v>3.9275319663821584E-2</v>
      </c>
      <c r="AI20">
        <v>9.5523071388861496</v>
      </c>
      <c r="AJ20">
        <v>217.209543568464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0.19</v>
      </c>
      <c r="AM20" t="s">
        <v>3183</v>
      </c>
      <c r="AN20">
        <v>-1.01</v>
      </c>
      <c r="AO20" t="s">
        <v>3182</v>
      </c>
      <c r="AP20">
        <v>0.136153046945687</v>
      </c>
      <c r="AQ20">
        <f>(Table2[[#This Row],[Sharpe Ratio]]-AVERAGE(Table2[Sharpe Ratio]))/_xlfn.STDEV.P(Table2[Sharpe Ratio])</f>
        <v>0.90986307377214393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5.4115513753992346</v>
      </c>
      <c r="AS20">
        <f>_xlfn.RANK.AVG(Table2[[#This Row],[1Y Return vs Nifty Z-Score]],Table2[1Y Return vs Nifty Z-Score])</f>
        <v>8</v>
      </c>
      <c r="AT20">
        <f>_xlfn.RANK.AVG(Table2[[#This Row],[6M Return vs Nifty Z-Score]],Table2[6M Return vs Nifty Z-Score])</f>
        <v>20</v>
      </c>
      <c r="AU20">
        <f>_xlfn.RANK.AVG(Table2[[#This Row],[Sharpe Ratio Z-Score]],Table2[Sharpe Ratio Z-Score])</f>
        <v>127</v>
      </c>
      <c r="AV20">
        <f>(Table2[[#This Row],[Rank 1Y]]+Table2[[#This Row],[Rank 6M]]+Table2[[#This Row],[Rank Sharpe]])/3</f>
        <v>51.666666666666664</v>
      </c>
    </row>
    <row r="21" spans="1:48" x14ac:dyDescent="0.3">
      <c r="A21" t="s">
        <v>1222</v>
      </c>
      <c r="B21" t="s">
        <v>1223</v>
      </c>
      <c r="C21" t="s">
        <v>3144</v>
      </c>
      <c r="D21" t="s">
        <v>396</v>
      </c>
      <c r="E21">
        <v>9681.9286008899999</v>
      </c>
      <c r="F21">
        <v>426.65</v>
      </c>
      <c r="G21">
        <v>114.988501214479</v>
      </c>
      <c r="H21">
        <f>(Table2[[#This Row],[1Y Return vs Nifty]]-AVERAGE(Table2[1Y Return vs Nifty]))/_xlfn.STDEV.P(Table2[1Y Return vs Nifty])</f>
        <v>1.9839064129517421</v>
      </c>
      <c r="I21">
        <v>5.7225843093142599</v>
      </c>
      <c r="J21">
        <f>(Table2[[#This Row],[1M Return vs Nifty]]-AVERAGE(Table2[1M Return vs Nifty]))/_xlfn.STDEV.P(Table2[1M Return vs Nifty])</f>
        <v>0.39598079401249708</v>
      </c>
      <c r="K21">
        <v>54.7521287322311</v>
      </c>
      <c r="L21">
        <f>(Table2[[#This Row],[6M Return vs Nifty]]-AVERAGE(Table2[6M Return vs Nifty]))/_xlfn.STDEV.P(Table2[6M Return vs Nifty])</f>
        <v>1.6371265684242073</v>
      </c>
      <c r="M21">
        <v>12.6407953907511</v>
      </c>
      <c r="N21">
        <f>(Table2[[#This Row],[1W Return vs Nifty]]-AVERAGE(Table2[1W Return vs Nifty]))/_xlfn.STDEV.P(Table2[1W Return vs Nifty])</f>
        <v>3.1289915396331494</v>
      </c>
      <c r="O21">
        <v>402.42</v>
      </c>
      <c r="P21">
        <v>400.01892759580602</v>
      </c>
      <c r="Q21">
        <v>329.92836061471797</v>
      </c>
      <c r="R21">
        <v>65.993218431446394</v>
      </c>
      <c r="S21" s="1">
        <f>(Table2[[#This Row],[Close Price]]-Table2[[#This Row],[20D EMA]])/Table2[[#This Row],[20D EMA]]</f>
        <v>6.0210725113065855E-2</v>
      </c>
      <c r="T21" s="1">
        <f>(Table2[[#This Row],[Close Price]]-Table2[[#This Row],[50D EMA]])/Table2[[#This Row],[50D EMA]]</f>
        <v>6.6574530770961371E-2</v>
      </c>
      <c r="U21" s="1">
        <f>(Table2[[#This Row],[Close Price]]-Table2[[#This Row],[200D EMA]])/Table2[[#This Row],[200D EMA]]</f>
        <v>0.29315951864541617</v>
      </c>
      <c r="V21">
        <v>1.01556275093559</v>
      </c>
      <c r="W21">
        <v>419.2</v>
      </c>
      <c r="X21">
        <v>432.4</v>
      </c>
      <c r="Y21">
        <v>398</v>
      </c>
      <c r="Z21">
        <v>432.4</v>
      </c>
      <c r="AA21">
        <v>355.2</v>
      </c>
      <c r="AB21">
        <v>435.65</v>
      </c>
      <c r="AC21" s="1">
        <f>(Table2[[#This Row],[Close Price]]/Table2[[#This Row],[Day Low]])-1</f>
        <v>1.7771946564885566E-2</v>
      </c>
      <c r="AD21" s="1">
        <f>(Table2[[#This Row],[Day High]]/Table2[[#This Row],[Close Price]])-1</f>
        <v>1.3477088948786964E-2</v>
      </c>
      <c r="AE21" s="1">
        <f>(Table2[[#This Row],[Close Price]]/Table2[[#This Row],[Current Week Low]])-1</f>
        <v>7.1984924623115454E-2</v>
      </c>
      <c r="AF21" s="1">
        <f>(Table2[[#This Row],[Current Week High]]/Table2[[#This Row],[Close Price]])-1</f>
        <v>1.3477088948786964E-2</v>
      </c>
      <c r="AG21" s="1">
        <f>(Table2[[#This Row],[Close Price]]/Table2[[#This Row],[Current Month Low]])-1</f>
        <v>0.20115427927927931</v>
      </c>
      <c r="AH21" s="1">
        <f>(Table2[[#This Row],[Current Month High]]/Table2[[#This Row],[Close Price]])-1</f>
        <v>2.1094574006797151E-2</v>
      </c>
      <c r="AI21">
        <v>11.098089769131599</v>
      </c>
      <c r="AJ21">
        <v>163.77125193199299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</v>
      </c>
      <c r="AM21" t="s">
        <v>3183</v>
      </c>
      <c r="AN21">
        <v>2.31</v>
      </c>
      <c r="AO21" t="s">
        <v>3183</v>
      </c>
      <c r="AP21">
        <v>0.17097789660700399</v>
      </c>
      <c r="AQ21">
        <f>(Table2[[#This Row],[Sharpe Ratio]]-AVERAGE(Table2[Sharpe Ratio]))/_xlfn.STDEV.P(Table2[Sharpe Ratio])</f>
        <v>1.3127562794019927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8.4587615944235885</v>
      </c>
      <c r="AS21">
        <f>_xlfn.RANK.AVG(Table2[[#This Row],[1Y Return vs Nifty Z-Score]],Table2[1Y Return vs Nifty Z-Score])</f>
        <v>41</v>
      </c>
      <c r="AT21">
        <f>_xlfn.RANK.AVG(Table2[[#This Row],[6M Return vs Nifty Z-Score]],Table2[6M Return vs Nifty Z-Score])</f>
        <v>50</v>
      </c>
      <c r="AU21">
        <f>_xlfn.RANK.AVG(Table2[[#This Row],[Sharpe Ratio Z-Score]],Table2[Sharpe Ratio Z-Score])</f>
        <v>64</v>
      </c>
      <c r="AV21">
        <f>(Table2[[#This Row],[Rank 1Y]]+Table2[[#This Row],[Rank 6M]]+Table2[[#This Row],[Rank Sharpe]])/3</f>
        <v>51.666666666666664</v>
      </c>
    </row>
    <row r="22" spans="1:48" x14ac:dyDescent="0.3">
      <c r="A22" t="s">
        <v>296</v>
      </c>
      <c r="B22" t="s">
        <v>297</v>
      </c>
      <c r="C22" t="s">
        <v>3144</v>
      </c>
      <c r="D22" t="s">
        <v>298</v>
      </c>
      <c r="E22">
        <v>90148.370850000007</v>
      </c>
      <c r="F22">
        <v>4469.6499999999996</v>
      </c>
      <c r="G22">
        <v>87.461689571809401</v>
      </c>
      <c r="H22">
        <f>(Table2[[#This Row],[1Y Return vs Nifty]]-AVERAGE(Table2[1Y Return vs Nifty]))/_xlfn.STDEV.P(Table2[1Y Return vs Nifty])</f>
        <v>1.442297373480748</v>
      </c>
      <c r="I22">
        <v>3.47941038305341</v>
      </c>
      <c r="J22">
        <f>(Table2[[#This Row],[1M Return vs Nifty]]-AVERAGE(Table2[1M Return vs Nifty]))/_xlfn.STDEV.P(Table2[1M Return vs Nifty])</f>
        <v>0.18779680659251646</v>
      </c>
      <c r="K22">
        <v>36.7345548790775</v>
      </c>
      <c r="L22">
        <f>(Table2[[#This Row],[6M Return vs Nifty]]-AVERAGE(Table2[6M Return vs Nifty]))/_xlfn.STDEV.P(Table2[6M Return vs Nifty])</f>
        <v>1.0526440376599551</v>
      </c>
      <c r="M22">
        <v>0.97441592010370404</v>
      </c>
      <c r="N22">
        <f>(Table2[[#This Row],[1W Return vs Nifty]]-AVERAGE(Table2[1W Return vs Nifty]))/_xlfn.STDEV.P(Table2[1W Return vs Nifty])</f>
        <v>0.30813567810566045</v>
      </c>
      <c r="O22">
        <v>4141.21</v>
      </c>
      <c r="P22">
        <v>4197.0106428629397</v>
      </c>
      <c r="Q22">
        <v>3676.5158943985998</v>
      </c>
      <c r="R22">
        <v>74.524004725319301</v>
      </c>
      <c r="S22" s="1">
        <f>(Table2[[#This Row],[Close Price]]-Table2[[#This Row],[20D EMA]])/Table2[[#This Row],[20D EMA]]</f>
        <v>7.9310153312679044E-2</v>
      </c>
      <c r="T22" s="1">
        <f>(Table2[[#This Row],[Close Price]]-Table2[[#This Row],[50D EMA]])/Table2[[#This Row],[50D EMA]]</f>
        <v>6.4960368304208621E-2</v>
      </c>
      <c r="U22" s="1">
        <f>(Table2[[#This Row],[Close Price]]-Table2[[#This Row],[200D EMA]])/Table2[[#This Row],[200D EMA]]</f>
        <v>0.21572981822539891</v>
      </c>
      <c r="V22">
        <v>0.70302554129716399</v>
      </c>
      <c r="W22">
        <v>4244.25</v>
      </c>
      <c r="X22">
        <v>4500</v>
      </c>
      <c r="Y22">
        <v>4105.5</v>
      </c>
      <c r="Z22">
        <v>4500</v>
      </c>
      <c r="AA22">
        <v>3851.2</v>
      </c>
      <c r="AB22">
        <v>4500</v>
      </c>
      <c r="AC22" s="1">
        <f>(Table2[[#This Row],[Close Price]]/Table2[[#This Row],[Day Low]])-1</f>
        <v>5.3107144960829356E-2</v>
      </c>
      <c r="AD22" s="1">
        <f>(Table2[[#This Row],[Day High]]/Table2[[#This Row],[Close Price]])-1</f>
        <v>6.7902408465987385E-3</v>
      </c>
      <c r="AE22" s="1">
        <f>(Table2[[#This Row],[Close Price]]/Table2[[#This Row],[Current Week Low]])-1</f>
        <v>8.8698087930824343E-2</v>
      </c>
      <c r="AF22" s="1">
        <f>(Table2[[#This Row],[Current Week High]]/Table2[[#This Row],[Close Price]])-1</f>
        <v>6.7902408465987385E-3</v>
      </c>
      <c r="AG22" s="1">
        <f>(Table2[[#This Row],[Close Price]]/Table2[[#This Row],[Current Month Low]])-1</f>
        <v>0.16058631076028251</v>
      </c>
      <c r="AH22" s="1">
        <f>(Table2[[#This Row],[Current Month High]]/Table2[[#This Row],[Close Price]])-1</f>
        <v>6.7902408465987385E-3</v>
      </c>
      <c r="AI22">
        <v>31.106462474690399</v>
      </c>
      <c r="AJ22">
        <v>148.95009468641999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7.0000000000000007E-2</v>
      </c>
      <c r="AM22" t="s">
        <v>3183</v>
      </c>
      <c r="AN22">
        <v>5.01</v>
      </c>
      <c r="AO22" t="s">
        <v>3183</v>
      </c>
      <c r="AP22">
        <v>0.25492330897197901</v>
      </c>
      <c r="AQ22">
        <f>(Table2[[#This Row],[Sharpe Ratio]]-AVERAGE(Table2[Sharpe Ratio]))/_xlfn.STDEV.P(Table2[Sharpe Ratio])</f>
        <v>2.2839316502812617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58</v>
      </c>
      <c r="AT22">
        <f>_xlfn.RANK.AVG(Table2[[#This Row],[6M Return vs Nifty Z-Score]],Table2[6M Return vs Nifty Z-Score])</f>
        <v>93</v>
      </c>
      <c r="AU22">
        <f>_xlfn.RANK.AVG(Table2[[#This Row],[Sharpe Ratio Z-Score]],Table2[Sharpe Ratio Z-Score])</f>
        <v>7</v>
      </c>
      <c r="AV22">
        <f>(Table2[[#This Row],[Rank 1Y]]+Table2[[#This Row],[Rank 6M]]+Table2[[#This Row],[Rank Sharpe]])/3</f>
        <v>52.666666666666664</v>
      </c>
    </row>
    <row r="23" spans="1:48" x14ac:dyDescent="0.3">
      <c r="A23" t="s">
        <v>685</v>
      </c>
      <c r="B23" t="s">
        <v>686</v>
      </c>
      <c r="C23" t="s">
        <v>3151</v>
      </c>
      <c r="D23" t="s">
        <v>278</v>
      </c>
      <c r="E23">
        <v>26250.1697112</v>
      </c>
      <c r="F23">
        <v>531.75</v>
      </c>
      <c r="G23">
        <v>66.681529360644404</v>
      </c>
      <c r="H23">
        <f>(Table2[[#This Row],[1Y Return vs Nifty]]-AVERAGE(Table2[1Y Return vs Nifty]))/_xlfn.STDEV.P(Table2[1Y Return vs Nifty])</f>
        <v>1.0334333627074705</v>
      </c>
      <c r="I23">
        <v>-9.7238181479680996</v>
      </c>
      <c r="J23">
        <f>(Table2[[#This Row],[1M Return vs Nifty]]-AVERAGE(Table2[1M Return vs Nifty]))/_xlfn.STDEV.P(Table2[1M Return vs Nifty])</f>
        <v>-1.0375654937740562</v>
      </c>
      <c r="K23">
        <v>47.742255301213802</v>
      </c>
      <c r="L23">
        <f>(Table2[[#This Row],[6M Return vs Nifty]]-AVERAGE(Table2[6M Return vs Nifty]))/_xlfn.STDEV.P(Table2[6M Return vs Nifty])</f>
        <v>1.4097292175549634</v>
      </c>
      <c r="M23">
        <v>-1.92658955917776</v>
      </c>
      <c r="N23">
        <f>(Table2[[#This Row],[1W Return vs Nifty]]-AVERAGE(Table2[1W Return vs Nifty]))/_xlfn.STDEV.P(Table2[1W Return vs Nifty])</f>
        <v>-0.39330887297753586</v>
      </c>
      <c r="O23">
        <v>530.73</v>
      </c>
      <c r="P23">
        <v>550.74057247050405</v>
      </c>
      <c r="Q23">
        <v>458.57737950304801</v>
      </c>
      <c r="R23">
        <v>57.751352789637302</v>
      </c>
      <c r="S23" s="1">
        <f>(Table2[[#This Row],[Close Price]]-Table2[[#This Row],[20D EMA]])/Table2[[#This Row],[20D EMA]]</f>
        <v>1.9218811825221522E-3</v>
      </c>
      <c r="T23" s="1">
        <f>(Table2[[#This Row],[Close Price]]-Table2[[#This Row],[50D EMA]])/Table2[[#This Row],[50D EMA]]</f>
        <v>-3.4481883884668989E-2</v>
      </c>
      <c r="U23" s="1">
        <f>(Table2[[#This Row],[Close Price]]-Table2[[#This Row],[200D EMA]])/Table2[[#This Row],[200D EMA]]</f>
        <v>0.15956439145831361</v>
      </c>
      <c r="V23">
        <v>0.55643205765620196</v>
      </c>
      <c r="W23">
        <v>493.25</v>
      </c>
      <c r="X23">
        <v>537</v>
      </c>
      <c r="Y23">
        <v>487.05</v>
      </c>
      <c r="Z23">
        <v>537</v>
      </c>
      <c r="AA23">
        <v>472</v>
      </c>
      <c r="AB23">
        <v>597.70000000000005</v>
      </c>
      <c r="AC23" s="1">
        <f>(Table2[[#This Row],[Close Price]]/Table2[[#This Row],[Day Low]])-1</f>
        <v>7.8053725291434395E-2</v>
      </c>
      <c r="AD23" s="1">
        <f>(Table2[[#This Row],[Day High]]/Table2[[#This Row],[Close Price]])-1</f>
        <v>9.873060648801113E-3</v>
      </c>
      <c r="AE23" s="1">
        <f>(Table2[[#This Row],[Close Price]]/Table2[[#This Row],[Current Week Low]])-1</f>
        <v>9.1777024946104069E-2</v>
      </c>
      <c r="AF23" s="1">
        <f>(Table2[[#This Row],[Current Week High]]/Table2[[#This Row],[Close Price]])-1</f>
        <v>9.873060648801113E-3</v>
      </c>
      <c r="AG23" s="1">
        <f>(Table2[[#This Row],[Close Price]]/Table2[[#This Row],[Current Month Low]])-1</f>
        <v>0.12658898305084754</v>
      </c>
      <c r="AH23" s="1">
        <f>(Table2[[#This Row],[Current Month High]]/Table2[[#This Row],[Close Price]])-1</f>
        <v>0.12402444757874953</v>
      </c>
      <c r="AI23">
        <v>29.515749882463499</v>
      </c>
      <c r="AJ23">
        <v>112.657468506298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0.1</v>
      </c>
      <c r="AM23" t="s">
        <v>3183</v>
      </c>
      <c r="AN23">
        <v>-7.79</v>
      </c>
      <c r="AO23" t="s">
        <v>3182</v>
      </c>
      <c r="AP23">
        <v>0.237743412200694</v>
      </c>
      <c r="AQ23">
        <f>(Table2[[#This Row],[Sharpe Ratio]]-AVERAGE(Table2[Sharpe Ratio]))/_xlfn.STDEV.P(Table2[Sharpe Ratio])</f>
        <v>2.0851751947649184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91</v>
      </c>
      <c r="AT23">
        <f>_xlfn.RANK.AVG(Table2[[#This Row],[6M Return vs Nifty Z-Score]],Table2[6M Return vs Nifty Z-Score])</f>
        <v>63</v>
      </c>
      <c r="AU23">
        <f>_xlfn.RANK.AVG(Table2[[#This Row],[Sharpe Ratio Z-Score]],Table2[Sharpe Ratio Z-Score])</f>
        <v>12</v>
      </c>
      <c r="AV23">
        <f>(Table2[[#This Row],[Rank 1Y]]+Table2[[#This Row],[Rank 6M]]+Table2[[#This Row],[Rank Sharpe]])/3</f>
        <v>55.333333333333336</v>
      </c>
    </row>
    <row r="24" spans="1:48" x14ac:dyDescent="0.3">
      <c r="A24" t="s">
        <v>416</v>
      </c>
      <c r="B24" t="s">
        <v>417</v>
      </c>
      <c r="C24" t="s">
        <v>3136</v>
      </c>
      <c r="D24" t="s">
        <v>418</v>
      </c>
      <c r="E24">
        <v>54531.35693496</v>
      </c>
      <c r="F24">
        <v>909.95</v>
      </c>
      <c r="G24">
        <v>194.84991661492001</v>
      </c>
      <c r="H24">
        <f>(Table2[[#This Row],[1Y Return vs Nifty]]-AVERAGE(Table2[1Y Return vs Nifty]))/_xlfn.STDEV.P(Table2[1Y Return vs Nifty])</f>
        <v>3.5552349433791073</v>
      </c>
      <c r="I24">
        <v>1.52726351824486</v>
      </c>
      <c r="J24">
        <f>(Table2[[#This Row],[1M Return vs Nifty]]-AVERAGE(Table2[1M Return vs Nifty]))/_xlfn.STDEV.P(Table2[1M Return vs Nifty])</f>
        <v>6.6223940391857399E-3</v>
      </c>
      <c r="K24">
        <v>54.832998351541903</v>
      </c>
      <c r="L24">
        <f>(Table2[[#This Row],[6M Return vs Nifty]]-AVERAGE(Table2[6M Return vs Nifty]))/_xlfn.STDEV.P(Table2[6M Return vs Nifty])</f>
        <v>1.6397499449199526</v>
      </c>
      <c r="M24">
        <v>-2.2642849284812701</v>
      </c>
      <c r="N24">
        <f>(Table2[[#This Row],[1W Return vs Nifty]]-AVERAGE(Table2[1W Return vs Nifty]))/_xlfn.STDEV.P(Table2[1W Return vs Nifty])</f>
        <v>-0.47496145116661431</v>
      </c>
      <c r="O24">
        <v>913.34</v>
      </c>
      <c r="P24">
        <v>866.60701141187894</v>
      </c>
      <c r="Q24">
        <v>662.28711924717402</v>
      </c>
      <c r="R24">
        <v>47.815209393999702</v>
      </c>
      <c r="S24" s="1">
        <f>(Table2[[#This Row],[Close Price]]-Table2[[#This Row],[20D EMA]])/Table2[[#This Row],[20D EMA]]</f>
        <v>-3.7116517397683076E-3</v>
      </c>
      <c r="T24" s="1">
        <f>(Table2[[#This Row],[Close Price]]-Table2[[#This Row],[50D EMA]])/Table2[[#This Row],[50D EMA]]</f>
        <v>5.0014583331730221E-2</v>
      </c>
      <c r="U24" s="1">
        <f>(Table2[[#This Row],[Close Price]]-Table2[[#This Row],[200D EMA]])/Table2[[#This Row],[200D EMA]]</f>
        <v>0.3739509248410961</v>
      </c>
      <c r="V24">
        <v>0.75800493752759801</v>
      </c>
      <c r="W24">
        <v>901</v>
      </c>
      <c r="X24">
        <v>922.5</v>
      </c>
      <c r="Y24">
        <v>886.05</v>
      </c>
      <c r="Z24">
        <v>948</v>
      </c>
      <c r="AA24">
        <v>868.85</v>
      </c>
      <c r="AB24">
        <v>1025</v>
      </c>
      <c r="AC24" s="1">
        <f>(Table2[[#This Row],[Close Price]]/Table2[[#This Row],[Day Low]])-1</f>
        <v>9.9334073251942101E-3</v>
      </c>
      <c r="AD24" s="1">
        <f>(Table2[[#This Row],[Day High]]/Table2[[#This Row],[Close Price]])-1</f>
        <v>1.3791966591570892E-2</v>
      </c>
      <c r="AE24" s="1">
        <f>(Table2[[#This Row],[Close Price]]/Table2[[#This Row],[Current Week Low]])-1</f>
        <v>2.6973647085378971E-2</v>
      </c>
      <c r="AF24" s="1">
        <f>(Table2[[#This Row],[Current Week High]]/Table2[[#This Row],[Close Price]])-1</f>
        <v>4.1815484367272893E-2</v>
      </c>
      <c r="AG24" s="1">
        <f>(Table2[[#This Row],[Close Price]]/Table2[[#This Row],[Current Month Low]])-1</f>
        <v>4.7303907463889017E-2</v>
      </c>
      <c r="AH24" s="1">
        <f>(Table2[[#This Row],[Current Month High]]/Table2[[#This Row],[Close Price]])-1</f>
        <v>0.12643551843507872</v>
      </c>
      <c r="AI24">
        <v>16.9295016209681</v>
      </c>
      <c r="AJ24">
        <v>222.505759347864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0.16</v>
      </c>
      <c r="AM24" t="s">
        <v>3183</v>
      </c>
      <c r="AN24">
        <v>-2.58</v>
      </c>
      <c r="AO24" t="s">
        <v>3182</v>
      </c>
      <c r="AP24">
        <v>0.134664387894015</v>
      </c>
      <c r="AQ24">
        <f>(Table2[[#This Row],[Sharpe Ratio]]-AVERAGE(Table2[Sharpe Ratio]))/_xlfn.STDEV.P(Table2[Sharpe Ratio])</f>
        <v>0.89264058399111146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5.6192864151627413</v>
      </c>
      <c r="AS24">
        <f>_xlfn.RANK.AVG(Table2[[#This Row],[1Y Return vs Nifty Z-Score]],Table2[1Y Return vs Nifty Z-Score])</f>
        <v>5</v>
      </c>
      <c r="AT24">
        <f>_xlfn.RANK.AVG(Table2[[#This Row],[6M Return vs Nifty Z-Score]],Table2[6M Return vs Nifty Z-Score])</f>
        <v>48</v>
      </c>
      <c r="AU24">
        <f>_xlfn.RANK.AVG(Table2[[#This Row],[Sharpe Ratio Z-Score]],Table2[Sharpe Ratio Z-Score])</f>
        <v>129</v>
      </c>
      <c r="AV24">
        <f>(Table2[[#This Row],[Rank 1Y]]+Table2[[#This Row],[Rank 6M]]+Table2[[#This Row],[Rank Sharpe]])/3</f>
        <v>60.666666666666664</v>
      </c>
    </row>
    <row r="25" spans="1:48" x14ac:dyDescent="0.3">
      <c r="A25" t="s">
        <v>766</v>
      </c>
      <c r="B25" t="s">
        <v>767</v>
      </c>
      <c r="C25" t="s">
        <v>3140</v>
      </c>
      <c r="D25" t="s">
        <v>51</v>
      </c>
      <c r="E25">
        <v>21843.590927955</v>
      </c>
      <c r="F25">
        <v>1344.45</v>
      </c>
      <c r="G25">
        <v>283.72906873490399</v>
      </c>
      <c r="H25">
        <f>(Table2[[#This Row],[1Y Return vs Nifty]]-AVERAGE(Table2[1Y Return vs Nifty]))/_xlfn.STDEV.P(Table2[1Y Return vs Nifty])</f>
        <v>5.3039936748146808</v>
      </c>
      <c r="I25">
        <v>22.532144572614602</v>
      </c>
      <c r="J25">
        <f>(Table2[[#This Row],[1M Return vs Nifty]]-AVERAGE(Table2[1M Return vs Nifty]))/_xlfn.STDEV.P(Table2[1M Return vs Nifty])</f>
        <v>1.9560387286299949</v>
      </c>
      <c r="K25">
        <v>133.92669947983501</v>
      </c>
      <c r="L25">
        <f>(Table2[[#This Row],[6M Return vs Nifty]]-AVERAGE(Table2[6M Return vs Nifty]))/_xlfn.STDEV.P(Table2[6M Return vs Nifty])</f>
        <v>4.2055164004788264</v>
      </c>
      <c r="M25">
        <v>9.2880457793233706</v>
      </c>
      <c r="N25">
        <f>(Table2[[#This Row],[1W Return vs Nifty]]-AVERAGE(Table2[1W Return vs Nifty]))/_xlfn.STDEV.P(Table2[1W Return vs Nifty])</f>
        <v>2.3183181497073977</v>
      </c>
      <c r="O25">
        <v>1212.0999999999999</v>
      </c>
      <c r="P25">
        <v>1124.98648948767</v>
      </c>
      <c r="Q25">
        <v>839.28538333645099</v>
      </c>
      <c r="R25">
        <v>74.362187686683001</v>
      </c>
      <c r="S25" s="1">
        <f>(Table2[[#This Row],[Close Price]]-Table2[[#This Row],[20D EMA]])/Table2[[#This Row],[20D EMA]]</f>
        <v>0.10919066083656476</v>
      </c>
      <c r="T25" s="1">
        <f>(Table2[[#This Row],[Close Price]]-Table2[[#This Row],[50D EMA]])/Table2[[#This Row],[50D EMA]]</f>
        <v>0.19508101880607992</v>
      </c>
      <c r="U25" s="1">
        <f>(Table2[[#This Row],[Close Price]]-Table2[[#This Row],[200D EMA]])/Table2[[#This Row],[200D EMA]]</f>
        <v>0.60189850400509082</v>
      </c>
      <c r="V25">
        <v>1.2352993058731101</v>
      </c>
      <c r="W25">
        <v>1323.05</v>
      </c>
      <c r="X25">
        <v>1353.6</v>
      </c>
      <c r="Y25">
        <v>1270</v>
      </c>
      <c r="Z25">
        <v>1359</v>
      </c>
      <c r="AA25">
        <v>1130.1500000000001</v>
      </c>
      <c r="AB25">
        <v>1359</v>
      </c>
      <c r="AC25" s="1">
        <f>(Table2[[#This Row],[Close Price]]/Table2[[#This Row],[Day Low]])-1</f>
        <v>1.6174747741960038E-2</v>
      </c>
      <c r="AD25" s="1">
        <f>(Table2[[#This Row],[Day High]]/Table2[[#This Row],[Close Price]])-1</f>
        <v>6.8057570010040536E-3</v>
      </c>
      <c r="AE25" s="1">
        <f>(Table2[[#This Row],[Close Price]]/Table2[[#This Row],[Current Week Low]])-1</f>
        <v>5.8622047244094588E-2</v>
      </c>
      <c r="AF25" s="1">
        <f>(Table2[[#This Row],[Current Week High]]/Table2[[#This Row],[Close Price]])-1</f>
        <v>1.0822269329465506E-2</v>
      </c>
      <c r="AG25" s="1">
        <f>(Table2[[#This Row],[Close Price]]/Table2[[#This Row],[Current Month Low]])-1</f>
        <v>0.18962084679024893</v>
      </c>
      <c r="AH25" s="1">
        <f>(Table2[[#This Row],[Current Month High]]/Table2[[#This Row],[Close Price]])-1</f>
        <v>1.0822269329465506E-2</v>
      </c>
      <c r="AI25">
        <v>1.0822269329465499</v>
      </c>
      <c r="AJ25">
        <v>315.59505409582601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0.37</v>
      </c>
      <c r="AM25" t="s">
        <v>3183</v>
      </c>
      <c r="AN25">
        <v>11.45</v>
      </c>
      <c r="AO25" t="s">
        <v>3183</v>
      </c>
      <c r="AP25">
        <v>0.11557640108862501</v>
      </c>
      <c r="AQ25">
        <f>(Table2[[#This Row],[Sharpe Ratio]]-AVERAGE(Table2[Sharpe Ratio]))/_xlfn.STDEV.P(Table2[Sharpe Ratio])</f>
        <v>0.67180918722025185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14.455676140851152</v>
      </c>
      <c r="AS25">
        <f>_xlfn.RANK.AVG(Table2[[#This Row],[1Y Return vs Nifty Z-Score]],Table2[1Y Return vs Nifty Z-Score])</f>
        <v>2</v>
      </c>
      <c r="AT25">
        <f>_xlfn.RANK.AVG(Table2[[#This Row],[6M Return vs Nifty Z-Score]],Table2[6M Return vs Nifty Z-Score])</f>
        <v>6</v>
      </c>
      <c r="AU25">
        <f>_xlfn.RANK.AVG(Table2[[#This Row],[Sharpe Ratio Z-Score]],Table2[Sharpe Ratio Z-Score])</f>
        <v>174</v>
      </c>
      <c r="AV25">
        <f>(Table2[[#This Row],[Rank 1Y]]+Table2[[#This Row],[Rank 6M]]+Table2[[#This Row],[Rank Sharpe]])/3</f>
        <v>60.666666666666664</v>
      </c>
    </row>
    <row r="26" spans="1:48" x14ac:dyDescent="0.3">
      <c r="A26" t="s">
        <v>1187</v>
      </c>
      <c r="B26" t="s">
        <v>1188</v>
      </c>
      <c r="C26" t="s">
        <v>3136</v>
      </c>
      <c r="D26" t="s">
        <v>418</v>
      </c>
      <c r="E26">
        <v>10284.88799114</v>
      </c>
      <c r="F26">
        <v>332.6</v>
      </c>
      <c r="G26">
        <v>154.90993605715499</v>
      </c>
      <c r="H26">
        <f>(Table2[[#This Row],[1Y Return vs Nifty]]-AVERAGE(Table2[1Y Return vs Nifty]))/_xlfn.STDEV.P(Table2[1Y Return vs Nifty])</f>
        <v>2.7693882282859024</v>
      </c>
      <c r="I26">
        <v>-7.3510874814288902</v>
      </c>
      <c r="J26">
        <f>(Table2[[#This Row],[1M Return vs Nifty]]-AVERAGE(Table2[1M Return vs Nifty]))/_xlfn.STDEV.P(Table2[1M Return vs Nifty])</f>
        <v>-0.81735763318377574</v>
      </c>
      <c r="K26">
        <v>69.706902119308594</v>
      </c>
      <c r="L26">
        <f>(Table2[[#This Row],[6M Return vs Nifty]]-AVERAGE(Table2[6M Return vs Nifty]))/_xlfn.STDEV.P(Table2[6M Return vs Nifty])</f>
        <v>2.122253138045846</v>
      </c>
      <c r="M26">
        <v>-1.1832926882038901</v>
      </c>
      <c r="N26">
        <f>(Table2[[#This Row],[1W Return vs Nifty]]-AVERAGE(Table2[1W Return vs Nifty]))/_xlfn.STDEV.P(Table2[1W Return vs Nifty])</f>
        <v>-0.2135844485648839</v>
      </c>
      <c r="O26">
        <v>343.48</v>
      </c>
      <c r="P26">
        <v>342.53178484767199</v>
      </c>
      <c r="Q26">
        <v>253.170769188761</v>
      </c>
      <c r="R26">
        <v>46.715088138126099</v>
      </c>
      <c r="S26" s="1">
        <f>(Table2[[#This Row],[Close Price]]-Table2[[#This Row],[20D EMA]])/Table2[[#This Row],[20D EMA]]</f>
        <v>-3.1675788983346907E-2</v>
      </c>
      <c r="T26" s="1">
        <f>(Table2[[#This Row],[Close Price]]-Table2[[#This Row],[50D EMA]])/Table2[[#This Row],[50D EMA]]</f>
        <v>-2.8995221135722477E-2</v>
      </c>
      <c r="U26" s="1">
        <f>(Table2[[#This Row],[Close Price]]-Table2[[#This Row],[200D EMA]])/Table2[[#This Row],[200D EMA]]</f>
        <v>0.31373776311442009</v>
      </c>
      <c r="V26">
        <v>0.53138331903828495</v>
      </c>
      <c r="W26">
        <v>328.2</v>
      </c>
      <c r="X26">
        <v>334.7</v>
      </c>
      <c r="Y26">
        <v>316.10000000000002</v>
      </c>
      <c r="Z26">
        <v>339.75</v>
      </c>
      <c r="AA26">
        <v>295</v>
      </c>
      <c r="AB26">
        <v>416.7</v>
      </c>
      <c r="AC26" s="1">
        <f>(Table2[[#This Row],[Close Price]]/Table2[[#This Row],[Day Low]])-1</f>
        <v>1.3406459475929333E-2</v>
      </c>
      <c r="AD26" s="1">
        <f>(Table2[[#This Row],[Day High]]/Table2[[#This Row],[Close Price]])-1</f>
        <v>6.3138905592301509E-3</v>
      </c>
      <c r="AE26" s="1">
        <f>(Table2[[#This Row],[Close Price]]/Table2[[#This Row],[Current Week Low]])-1</f>
        <v>5.2198671306548539E-2</v>
      </c>
      <c r="AF26" s="1">
        <f>(Table2[[#This Row],[Current Week High]]/Table2[[#This Row],[Close Price]])-1</f>
        <v>2.1497294046903148E-2</v>
      </c>
      <c r="AG26" s="1">
        <f>(Table2[[#This Row],[Close Price]]/Table2[[#This Row],[Current Month Low]])-1</f>
        <v>0.12745762711864406</v>
      </c>
      <c r="AH26" s="1">
        <f>(Table2[[#This Row],[Current Month High]]/Table2[[#This Row],[Close Price]])-1</f>
        <v>0.2528562838244135</v>
      </c>
      <c r="AI26">
        <v>34.981960312687796</v>
      </c>
      <c r="AJ26">
        <v>207.96296296296299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0.02</v>
      </c>
      <c r="AM26" t="s">
        <v>3183</v>
      </c>
      <c r="AN26">
        <v>-15.44</v>
      </c>
      <c r="AO26" t="s">
        <v>3182</v>
      </c>
      <c r="AP26">
        <v>0.13175453750309199</v>
      </c>
      <c r="AQ26">
        <f>(Table2[[#This Row],[Sharpe Ratio]]-AVERAGE(Table2[Sharpe Ratio]))/_xlfn.STDEV.P(Table2[Sharpe Ratio])</f>
        <v>0.8589761471506423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4.7196754317337302</v>
      </c>
      <c r="AS26">
        <f>_xlfn.RANK.AVG(Table2[[#This Row],[1Y Return vs Nifty Z-Score]],Table2[1Y Return vs Nifty Z-Score])</f>
        <v>19</v>
      </c>
      <c r="AT26">
        <f>_xlfn.RANK.AVG(Table2[[#This Row],[6M Return vs Nifty Z-Score]],Table2[6M Return vs Nifty Z-Score])</f>
        <v>26</v>
      </c>
      <c r="AU26">
        <f>_xlfn.RANK.AVG(Table2[[#This Row],[Sharpe Ratio Z-Score]],Table2[Sharpe Ratio Z-Score])</f>
        <v>137</v>
      </c>
      <c r="AV26">
        <f>(Table2[[#This Row],[Rank 1Y]]+Table2[[#This Row],[Rank 6M]]+Table2[[#This Row],[Rank Sharpe]])/3</f>
        <v>60.666666666666664</v>
      </c>
    </row>
    <row r="27" spans="1:48" x14ac:dyDescent="0.3">
      <c r="A27" t="s">
        <v>979</v>
      </c>
      <c r="B27" t="s">
        <v>980</v>
      </c>
      <c r="C27" t="s">
        <v>3146</v>
      </c>
      <c r="D27" t="s">
        <v>117</v>
      </c>
      <c r="E27">
        <v>15244.0137402</v>
      </c>
      <c r="F27">
        <v>432.6</v>
      </c>
      <c r="G27">
        <v>59.4756985337673</v>
      </c>
      <c r="H27">
        <f>(Table2[[#This Row],[1Y Return vs Nifty]]-AVERAGE(Table2[1Y Return vs Nifty]))/_xlfn.STDEV.P(Table2[1Y Return vs Nifty])</f>
        <v>0.89165366212326969</v>
      </c>
      <c r="I27">
        <v>-6.5644072140055796</v>
      </c>
      <c r="J27">
        <f>(Table2[[#This Row],[1M Return vs Nifty]]-AVERAGE(Table2[1M Return vs Nifty]))/_xlfn.STDEV.P(Table2[1M Return vs Nifty])</f>
        <v>-0.74434758568835169</v>
      </c>
      <c r="K27">
        <v>73.462130302336305</v>
      </c>
      <c r="L27">
        <f>(Table2[[#This Row],[6M Return vs Nifty]]-AVERAGE(Table2[6M Return vs Nifty]))/_xlfn.STDEV.P(Table2[6M Return vs Nifty])</f>
        <v>2.2440711635970008</v>
      </c>
      <c r="M27">
        <v>2.0533864370282302</v>
      </c>
      <c r="N27">
        <f>(Table2[[#This Row],[1W Return vs Nifty]]-AVERAGE(Table2[1W Return vs Nifty]))/_xlfn.STDEV.P(Table2[1W Return vs Nifty])</f>
        <v>0.56902384094483793</v>
      </c>
      <c r="O27">
        <v>439.2</v>
      </c>
      <c r="P27">
        <v>431.625341510645</v>
      </c>
      <c r="Q27">
        <v>334.03365339313501</v>
      </c>
      <c r="R27">
        <v>48.158903030011999</v>
      </c>
      <c r="S27" s="1">
        <f>(Table2[[#This Row],[Close Price]]-Table2[[#This Row],[20D EMA]])/Table2[[#This Row],[20D EMA]]</f>
        <v>-1.5027322404371508E-2</v>
      </c>
      <c r="T27" s="1">
        <f>(Table2[[#This Row],[Close Price]]-Table2[[#This Row],[50D EMA]])/Table2[[#This Row],[50D EMA]]</f>
        <v>2.2581122923501572E-3</v>
      </c>
      <c r="U27" s="1">
        <f>(Table2[[#This Row],[Close Price]]-Table2[[#This Row],[200D EMA]])/Table2[[#This Row],[200D EMA]]</f>
        <v>0.29507909040188562</v>
      </c>
      <c r="V27">
        <v>0.49588723499482701</v>
      </c>
      <c r="W27">
        <v>426.05</v>
      </c>
      <c r="X27">
        <v>439</v>
      </c>
      <c r="Y27">
        <v>425</v>
      </c>
      <c r="Z27">
        <v>450.6</v>
      </c>
      <c r="AA27">
        <v>403</v>
      </c>
      <c r="AB27">
        <v>472.35</v>
      </c>
      <c r="AC27" s="1">
        <f>(Table2[[#This Row],[Close Price]]/Table2[[#This Row],[Day Low]])-1</f>
        <v>1.5373782419903836E-2</v>
      </c>
      <c r="AD27" s="1">
        <f>(Table2[[#This Row],[Day High]]/Table2[[#This Row],[Close Price]])-1</f>
        <v>1.4794267221451607E-2</v>
      </c>
      <c r="AE27" s="1">
        <f>(Table2[[#This Row],[Close Price]]/Table2[[#This Row],[Current Week Low]])-1</f>
        <v>1.788235294117646E-2</v>
      </c>
      <c r="AF27" s="1">
        <f>(Table2[[#This Row],[Current Week High]]/Table2[[#This Row],[Close Price]])-1</f>
        <v>4.1608876560332853E-2</v>
      </c>
      <c r="AG27" s="1">
        <f>(Table2[[#This Row],[Close Price]]/Table2[[#This Row],[Current Month Low]])-1</f>
        <v>7.3449131513647625E-2</v>
      </c>
      <c r="AH27" s="1">
        <f>(Table2[[#This Row],[Current Month High]]/Table2[[#This Row],[Close Price]])-1</f>
        <v>9.188626907073516E-2</v>
      </c>
      <c r="AI27">
        <v>21.3592233009708</v>
      </c>
      <c r="AJ27">
        <v>140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0.24</v>
      </c>
      <c r="AM27" t="s">
        <v>3183</v>
      </c>
      <c r="AN27">
        <v>-7.72</v>
      </c>
      <c r="AO27" t="s">
        <v>3182</v>
      </c>
      <c r="AP27">
        <v>0.178289247593925</v>
      </c>
      <c r="AQ27">
        <f>(Table2[[#This Row],[Sharpe Ratio]]-AVERAGE(Table2[Sharpe Ratio]))/_xlfn.STDEV.P(Table2[Sharpe Ratio])</f>
        <v>1.3973422479059028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4.357743328882659</v>
      </c>
      <c r="AS27">
        <f>_xlfn.RANK.AVG(Table2[[#This Row],[1Y Return vs Nifty Z-Score]],Table2[1Y Return vs Nifty Z-Score])</f>
        <v>107</v>
      </c>
      <c r="AT27">
        <f>_xlfn.RANK.AVG(Table2[[#This Row],[6M Return vs Nifty Z-Score]],Table2[6M Return vs Nifty Z-Score])</f>
        <v>21</v>
      </c>
      <c r="AU27">
        <f>_xlfn.RANK.AVG(Table2[[#This Row],[Sharpe Ratio Z-Score]],Table2[Sharpe Ratio Z-Score])</f>
        <v>55</v>
      </c>
      <c r="AV27">
        <f>(Table2[[#This Row],[Rank 1Y]]+Table2[[#This Row],[Rank 6M]]+Table2[[#This Row],[Rank Sharpe]])/3</f>
        <v>61</v>
      </c>
    </row>
    <row r="28" spans="1:48" x14ac:dyDescent="0.3">
      <c r="A28" t="s">
        <v>380</v>
      </c>
      <c r="B28" t="s">
        <v>381</v>
      </c>
      <c r="C28" t="s">
        <v>3136</v>
      </c>
      <c r="D28" t="s">
        <v>382</v>
      </c>
      <c r="E28">
        <v>60597.842697375003</v>
      </c>
      <c r="F28">
        <v>4476.25</v>
      </c>
      <c r="G28">
        <v>66.024465556177304</v>
      </c>
      <c r="H28">
        <f>(Table2[[#This Row],[1Y Return vs Nifty]]-AVERAGE(Table2[1Y Return vs Nifty]))/_xlfn.STDEV.P(Table2[1Y Return vs Nifty])</f>
        <v>1.0205051783384191</v>
      </c>
      <c r="I28">
        <v>6.1020763464938303</v>
      </c>
      <c r="J28">
        <f>(Table2[[#This Row],[1M Return vs Nifty]]-AVERAGE(Table2[1M Return vs Nifty]))/_xlfn.STDEV.P(Table2[1M Return vs Nifty])</f>
        <v>0.43120060669365939</v>
      </c>
      <c r="K28">
        <v>58.048416933272399</v>
      </c>
      <c r="L28">
        <f>(Table2[[#This Row],[6M Return vs Nifty]]-AVERAGE(Table2[6M Return vs Nifty]))/_xlfn.STDEV.P(Table2[6M Return vs Nifty])</f>
        <v>1.7440567736546828</v>
      </c>
      <c r="M28">
        <v>-10.379401230161401</v>
      </c>
      <c r="N28">
        <f>(Table2[[#This Row],[1W Return vs Nifty]]-AVERAGE(Table2[1W Return vs Nifty]))/_xlfn.STDEV.P(Table2[1W Return vs Nifty])</f>
        <v>-2.43714461554652</v>
      </c>
      <c r="O28">
        <v>4538.01</v>
      </c>
      <c r="P28">
        <v>4190.0699298340996</v>
      </c>
      <c r="Q28">
        <v>3138.98307210954</v>
      </c>
      <c r="R28">
        <v>41.853222948847304</v>
      </c>
      <c r="S28" s="1">
        <f>(Table2[[#This Row],[Close Price]]-Table2[[#This Row],[20D EMA]])/Table2[[#This Row],[20D EMA]]</f>
        <v>-1.3609489622103128E-2</v>
      </c>
      <c r="T28" s="1">
        <f>(Table2[[#This Row],[Close Price]]-Table2[[#This Row],[50D EMA]])/Table2[[#This Row],[50D EMA]]</f>
        <v>6.8299592836922246E-2</v>
      </c>
      <c r="U28" s="1">
        <f>(Table2[[#This Row],[Close Price]]-Table2[[#This Row],[200D EMA]])/Table2[[#This Row],[200D EMA]]</f>
        <v>0.42601915880729985</v>
      </c>
      <c r="V28">
        <v>1.0622495904142799</v>
      </c>
      <c r="W28">
        <v>4280</v>
      </c>
      <c r="X28">
        <v>4499</v>
      </c>
      <c r="Y28">
        <v>4280</v>
      </c>
      <c r="Z28">
        <v>4955</v>
      </c>
      <c r="AA28">
        <v>4280</v>
      </c>
      <c r="AB28">
        <v>4969</v>
      </c>
      <c r="AC28" s="1">
        <f>(Table2[[#This Row],[Close Price]]/Table2[[#This Row],[Day Low]])-1</f>
        <v>4.5852803738317682E-2</v>
      </c>
      <c r="AD28" s="1">
        <f>(Table2[[#This Row],[Day High]]/Table2[[#This Row],[Close Price]])-1</f>
        <v>5.0823792236804888E-3</v>
      </c>
      <c r="AE28" s="1">
        <f>(Table2[[#This Row],[Close Price]]/Table2[[#This Row],[Current Week Low]])-1</f>
        <v>4.5852803738317682E-2</v>
      </c>
      <c r="AF28" s="1">
        <f>(Table2[[#This Row],[Current Week High]]/Table2[[#This Row],[Close Price]])-1</f>
        <v>0.1069533649818486</v>
      </c>
      <c r="AG28" s="1">
        <f>(Table2[[#This Row],[Close Price]]/Table2[[#This Row],[Current Month Low]])-1</f>
        <v>4.5852803738317682E-2</v>
      </c>
      <c r="AH28" s="1">
        <f>(Table2[[#This Row],[Current Month High]]/Table2[[#This Row],[Close Price]])-1</f>
        <v>0.11008098296565216</v>
      </c>
      <c r="AI28">
        <v>11.472772968444501</v>
      </c>
      <c r="AJ28">
        <v>130.609721542464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0.54</v>
      </c>
      <c r="AM28" t="s">
        <v>3183</v>
      </c>
      <c r="AN28">
        <v>-8.1199999999999992</v>
      </c>
      <c r="AO28" t="s">
        <v>3182</v>
      </c>
      <c r="AP28">
        <v>0.17982931673057601</v>
      </c>
      <c r="AQ28">
        <f>(Table2[[#This Row],[Sharpe Ratio]]-AVERAGE(Table2[Sharpe Ratio]))/_xlfn.STDEV.P(Table2[Sharpe Ratio])</f>
        <v>1.4151595076325438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2.1737774507727852</v>
      </c>
      <c r="AS28">
        <f>_xlfn.RANK.AVG(Table2[[#This Row],[1Y Return vs Nifty Z-Score]],Table2[1Y Return vs Nifty Z-Score])</f>
        <v>92</v>
      </c>
      <c r="AT28">
        <f>_xlfn.RANK.AVG(Table2[[#This Row],[6M Return vs Nifty Z-Score]],Table2[6M Return vs Nifty Z-Score])</f>
        <v>41</v>
      </c>
      <c r="AU28">
        <f>_xlfn.RANK.AVG(Table2[[#This Row],[Sharpe Ratio Z-Score]],Table2[Sharpe Ratio Z-Score])</f>
        <v>52</v>
      </c>
      <c r="AV28">
        <f>(Table2[[#This Row],[Rank 1Y]]+Table2[[#This Row],[Rank 6M]]+Table2[[#This Row],[Rank Sharpe]])/3</f>
        <v>61.666666666666664</v>
      </c>
    </row>
    <row r="29" spans="1:48" x14ac:dyDescent="0.3">
      <c r="A29" t="s">
        <v>269</v>
      </c>
      <c r="B29" t="s">
        <v>270</v>
      </c>
      <c r="C29" t="s">
        <v>3145</v>
      </c>
      <c r="D29" t="s">
        <v>271</v>
      </c>
      <c r="E29">
        <v>93809.363943749995</v>
      </c>
      <c r="F29">
        <v>15501.1</v>
      </c>
      <c r="G29">
        <v>170.35436424582801</v>
      </c>
      <c r="H29">
        <f>(Table2[[#This Row],[1Y Return vs Nifty]]-AVERAGE(Table2[1Y Return vs Nifty]))/_xlfn.STDEV.P(Table2[1Y Return vs Nifty])</f>
        <v>3.0732680246470441</v>
      </c>
      <c r="I29">
        <v>10.928540788400801</v>
      </c>
      <c r="J29">
        <f>(Table2[[#This Row],[1M Return vs Nifty]]-AVERAGE(Table2[1M Return vs Nifty]))/_xlfn.STDEV.P(Table2[1M Return vs Nifty])</f>
        <v>0.87913404640327419</v>
      </c>
      <c r="K29">
        <v>61.459634674466699</v>
      </c>
      <c r="L29">
        <f>(Table2[[#This Row],[6M Return vs Nifty]]-AVERAGE(Table2[6M Return vs Nifty]))/_xlfn.STDEV.P(Table2[6M Return vs Nifty])</f>
        <v>1.8547152449122981</v>
      </c>
      <c r="M29">
        <v>0.62290281058757002</v>
      </c>
      <c r="N29">
        <f>(Table2[[#This Row],[1W Return vs Nifty]]-AVERAGE(Table2[1W Return vs Nifty]))/_xlfn.STDEV.P(Table2[1W Return vs Nifty])</f>
        <v>0.22314205880182034</v>
      </c>
      <c r="O29">
        <v>15089.63</v>
      </c>
      <c r="P29">
        <v>14475.0045870593</v>
      </c>
      <c r="Q29">
        <v>11447.872733023099</v>
      </c>
      <c r="R29">
        <v>64.001626628944905</v>
      </c>
      <c r="S29" s="1">
        <f>(Table2[[#This Row],[Close Price]]-Table2[[#This Row],[20D EMA]])/Table2[[#This Row],[20D EMA]]</f>
        <v>2.7268395580276071E-2</v>
      </c>
      <c r="T29" s="1">
        <f>(Table2[[#This Row],[Close Price]]-Table2[[#This Row],[50D EMA]])/Table2[[#This Row],[50D EMA]]</f>
        <v>7.088739811924015E-2</v>
      </c>
      <c r="U29" s="1">
        <f>(Table2[[#This Row],[Close Price]]-Table2[[#This Row],[200D EMA]])/Table2[[#This Row],[200D EMA]]</f>
        <v>0.35405942758996273</v>
      </c>
      <c r="V29">
        <v>0.721274399010155</v>
      </c>
      <c r="W29">
        <v>15365.3</v>
      </c>
      <c r="X29">
        <v>15698</v>
      </c>
      <c r="Y29">
        <v>15365.3</v>
      </c>
      <c r="Z29">
        <v>15790</v>
      </c>
      <c r="AA29">
        <v>13711.05</v>
      </c>
      <c r="AB29">
        <v>15969.2</v>
      </c>
      <c r="AC29" s="1">
        <f>(Table2[[#This Row],[Close Price]]/Table2[[#This Row],[Day Low]])-1</f>
        <v>8.8380962298166832E-3</v>
      </c>
      <c r="AD29" s="1">
        <f>(Table2[[#This Row],[Day High]]/Table2[[#This Row],[Close Price]])-1</f>
        <v>1.2702324351175021E-2</v>
      </c>
      <c r="AE29" s="1">
        <f>(Table2[[#This Row],[Close Price]]/Table2[[#This Row],[Current Week Low]])-1</f>
        <v>8.8380962298166832E-3</v>
      </c>
      <c r="AF29" s="1">
        <f>(Table2[[#This Row],[Current Week High]]/Table2[[#This Row],[Close Price]])-1</f>
        <v>1.8637387024146745E-2</v>
      </c>
      <c r="AG29" s="1">
        <f>(Table2[[#This Row],[Close Price]]/Table2[[#This Row],[Current Month Low]])-1</f>
        <v>0.13055528205352629</v>
      </c>
      <c r="AH29" s="1">
        <f>(Table2[[#This Row],[Current Month High]]/Table2[[#This Row],[Close Price]])-1</f>
        <v>3.0197856926282629E-2</v>
      </c>
      <c r="AI29">
        <v>3.0197856926282598</v>
      </c>
      <c r="AJ29">
        <v>194.02414620498601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0.36</v>
      </c>
      <c r="AM29" t="s">
        <v>3183</v>
      </c>
      <c r="AN29">
        <v>-0.52</v>
      </c>
      <c r="AO29" t="s">
        <v>3182</v>
      </c>
      <c r="AP29">
        <v>0.12937914083207999</v>
      </c>
      <c r="AQ29">
        <f>(Table2[[#This Row],[Sharpe Ratio]]-AVERAGE(Table2[Sharpe Ratio]))/_xlfn.STDEV.P(Table2[Sharpe Ratio])</f>
        <v>0.83149487476227779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6.8617542495267152</v>
      </c>
      <c r="AS29">
        <f>_xlfn.RANK.AVG(Table2[[#This Row],[1Y Return vs Nifty Z-Score]],Table2[1Y Return vs Nifty Z-Score])</f>
        <v>9</v>
      </c>
      <c r="AT29">
        <f>_xlfn.RANK.AVG(Table2[[#This Row],[6M Return vs Nifty Z-Score]],Table2[6M Return vs Nifty Z-Score])</f>
        <v>36</v>
      </c>
      <c r="AU29">
        <f>_xlfn.RANK.AVG(Table2[[#This Row],[Sharpe Ratio Z-Score]],Table2[Sharpe Ratio Z-Score])</f>
        <v>142</v>
      </c>
      <c r="AV29">
        <f>(Table2[[#This Row],[Rank 1Y]]+Table2[[#This Row],[Rank 6M]]+Table2[[#This Row],[Rank Sharpe]])/3</f>
        <v>62.333333333333336</v>
      </c>
    </row>
    <row r="30" spans="1:48" x14ac:dyDescent="0.3">
      <c r="A30" t="s">
        <v>828</v>
      </c>
      <c r="B30" t="s">
        <v>829</v>
      </c>
      <c r="C30" t="s">
        <v>3144</v>
      </c>
      <c r="D30" t="s">
        <v>263</v>
      </c>
      <c r="E30">
        <v>18688.096644839999</v>
      </c>
      <c r="F30">
        <v>2353.4</v>
      </c>
      <c r="G30">
        <v>111.58991880325</v>
      </c>
      <c r="H30">
        <f>(Table2[[#This Row],[1Y Return vs Nifty]]-AVERAGE(Table2[1Y Return vs Nifty]))/_xlfn.STDEV.P(Table2[1Y Return vs Nifty])</f>
        <v>1.917036955667577</v>
      </c>
      <c r="I30">
        <v>37.592272424925198</v>
      </c>
      <c r="J30">
        <f>(Table2[[#This Row],[1M Return vs Nifty]]-AVERAGE(Table2[1M Return vs Nifty]))/_xlfn.STDEV.P(Table2[1M Return vs Nifty])</f>
        <v>3.3537357286904976</v>
      </c>
      <c r="K30">
        <v>40.270063034742101</v>
      </c>
      <c r="L30">
        <f>(Table2[[#This Row],[6M Return vs Nifty]]-AVERAGE(Table2[6M Return vs Nifty]))/_xlfn.STDEV.P(Table2[6M Return vs Nifty])</f>
        <v>1.1673344377772168</v>
      </c>
      <c r="M30">
        <v>-0.73746076611274203</v>
      </c>
      <c r="N30">
        <f>(Table2[[#This Row],[1W Return vs Nifty]]-AVERAGE(Table2[1W Return vs Nifty]))/_xlfn.STDEV.P(Table2[1W Return vs Nifty])</f>
        <v>-0.10578514426048749</v>
      </c>
      <c r="O30">
        <v>2074.87</v>
      </c>
      <c r="P30">
        <v>1949.8954088498101</v>
      </c>
      <c r="Q30">
        <v>1676.0897706037699</v>
      </c>
      <c r="R30">
        <v>80.249981278426105</v>
      </c>
      <c r="S30" s="1">
        <f>(Table2[[#This Row],[Close Price]]-Table2[[#This Row],[20D EMA]])/Table2[[#This Row],[20D EMA]]</f>
        <v>0.13423973550150139</v>
      </c>
      <c r="T30" s="1">
        <f>(Table2[[#This Row],[Close Price]]-Table2[[#This Row],[50D EMA]])/Table2[[#This Row],[50D EMA]]</f>
        <v>0.20693653070766821</v>
      </c>
      <c r="U30" s="1">
        <f>(Table2[[#This Row],[Close Price]]-Table2[[#This Row],[200D EMA]])/Table2[[#This Row],[200D EMA]]</f>
        <v>0.40410140391957999</v>
      </c>
      <c r="V30">
        <v>1.72243712356804</v>
      </c>
      <c r="W30">
        <v>2224.4</v>
      </c>
      <c r="X30">
        <v>2365</v>
      </c>
      <c r="Y30">
        <v>2191</v>
      </c>
      <c r="Z30">
        <v>2365</v>
      </c>
      <c r="AA30">
        <v>1905.05</v>
      </c>
      <c r="AB30">
        <v>2365</v>
      </c>
      <c r="AC30" s="1">
        <f>(Table2[[#This Row],[Close Price]]/Table2[[#This Row],[Day Low]])-1</f>
        <v>5.7993166696637344E-2</v>
      </c>
      <c r="AD30" s="1">
        <f>(Table2[[#This Row],[Day High]]/Table2[[#This Row],[Close Price]])-1</f>
        <v>4.9290388374265692E-3</v>
      </c>
      <c r="AE30" s="1">
        <f>(Table2[[#This Row],[Close Price]]/Table2[[#This Row],[Current Week Low]])-1</f>
        <v>7.4121405750798841E-2</v>
      </c>
      <c r="AF30" s="1">
        <f>(Table2[[#This Row],[Current Week High]]/Table2[[#This Row],[Close Price]])-1</f>
        <v>4.9290388374265692E-3</v>
      </c>
      <c r="AG30" s="1">
        <f>(Table2[[#This Row],[Close Price]]/Table2[[#This Row],[Current Month Low]])-1</f>
        <v>0.23534815359176942</v>
      </c>
      <c r="AH30" s="1">
        <f>(Table2[[#This Row],[Current Month High]]/Table2[[#This Row],[Close Price]])-1</f>
        <v>4.9290388374265692E-3</v>
      </c>
      <c r="AI30">
        <v>14.047760686666001</v>
      </c>
      <c r="AJ30">
        <v>181.17084826762201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0.51</v>
      </c>
      <c r="AM30" t="s">
        <v>3183</v>
      </c>
      <c r="AN30">
        <v>11.68</v>
      </c>
      <c r="AO30" t="s">
        <v>3183</v>
      </c>
      <c r="AP30">
        <v>0.172703719534581</v>
      </c>
      <c r="AQ30">
        <f>(Table2[[#This Row],[Sharpe Ratio]]-AVERAGE(Table2[Sharpe Ratio]))/_xlfn.STDEV.P(Table2[Sharpe Ratio])</f>
        <v>1.332722548844739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7.6650445267195435</v>
      </c>
      <c r="AS30">
        <f>_xlfn.RANK.AVG(Table2[[#This Row],[1Y Return vs Nifty Z-Score]],Table2[1Y Return vs Nifty Z-Score])</f>
        <v>43</v>
      </c>
      <c r="AT30">
        <f>_xlfn.RANK.AVG(Table2[[#This Row],[6M Return vs Nifty Z-Score]],Table2[6M Return vs Nifty Z-Score])</f>
        <v>83</v>
      </c>
      <c r="AU30">
        <f>_xlfn.RANK.AVG(Table2[[#This Row],[Sharpe Ratio Z-Score]],Table2[Sharpe Ratio Z-Score])</f>
        <v>61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879</v>
      </c>
      <c r="B31" t="s">
        <v>880</v>
      </c>
      <c r="C31" t="s">
        <v>3139</v>
      </c>
      <c r="D31" t="s">
        <v>48</v>
      </c>
      <c r="E31">
        <v>17229.781888099998</v>
      </c>
      <c r="F31">
        <v>1481.5</v>
      </c>
      <c r="G31">
        <v>87.177935243933305</v>
      </c>
      <c r="H31">
        <f>(Table2[[#This Row],[1Y Return vs Nifty]]-AVERAGE(Table2[1Y Return vs Nifty]))/_xlfn.STDEV.P(Table2[1Y Return vs Nifty])</f>
        <v>1.436714311011992</v>
      </c>
      <c r="I31">
        <v>-0.90831286856856197</v>
      </c>
      <c r="J31">
        <f>(Table2[[#This Row],[1M Return vs Nifty]]-AVERAGE(Table2[1M Return vs Nifty]))/_xlfn.STDEV.P(Table2[1M Return vs Nifty])</f>
        <v>-0.2194180381969211</v>
      </c>
      <c r="K31">
        <v>35.194290147401503</v>
      </c>
      <c r="L31">
        <f>(Table2[[#This Row],[6M Return vs Nifty]]-AVERAGE(Table2[6M Return vs Nifty]))/_xlfn.STDEV.P(Table2[6M Return vs Nifty])</f>
        <v>1.002678496474767</v>
      </c>
      <c r="M31">
        <v>-5.1653583157470804</v>
      </c>
      <c r="N31">
        <f>(Table2[[#This Row],[1W Return vs Nifty]]-AVERAGE(Table2[1W Return vs Nifty]))/_xlfn.STDEV.P(Table2[1W Return vs Nifty])</f>
        <v>-1.1764224219656418</v>
      </c>
      <c r="O31">
        <v>1517.26</v>
      </c>
      <c r="P31">
        <v>1555.4407675377599</v>
      </c>
      <c r="Q31">
        <v>1333.1083975112001</v>
      </c>
      <c r="R31">
        <v>44.593271145340502</v>
      </c>
      <c r="S31" s="1">
        <f>(Table2[[#This Row],[Close Price]]-Table2[[#This Row],[20D EMA]])/Table2[[#This Row],[20D EMA]]</f>
        <v>-2.3568801655616037E-2</v>
      </c>
      <c r="T31" s="1">
        <f>(Table2[[#This Row],[Close Price]]-Table2[[#This Row],[50D EMA]])/Table2[[#This Row],[50D EMA]]</f>
        <v>-4.7536858413970401E-2</v>
      </c>
      <c r="U31" s="1">
        <f>(Table2[[#This Row],[Close Price]]-Table2[[#This Row],[200D EMA]])/Table2[[#This Row],[200D EMA]]</f>
        <v>0.11131248048983441</v>
      </c>
      <c r="V31">
        <v>1.1410498243935301</v>
      </c>
      <c r="W31">
        <v>1438</v>
      </c>
      <c r="X31">
        <v>1489.45</v>
      </c>
      <c r="Y31">
        <v>1422.65</v>
      </c>
      <c r="Z31">
        <v>1549.95</v>
      </c>
      <c r="AA31">
        <v>1395.4</v>
      </c>
      <c r="AB31">
        <v>1693.95</v>
      </c>
      <c r="AC31" s="1">
        <f>(Table2[[#This Row],[Close Price]]/Table2[[#This Row],[Day Low]])-1</f>
        <v>3.0250347705146119E-2</v>
      </c>
      <c r="AD31" s="1">
        <f>(Table2[[#This Row],[Day High]]/Table2[[#This Row],[Close Price]])-1</f>
        <v>5.3661829227134028E-3</v>
      </c>
      <c r="AE31" s="1">
        <f>(Table2[[#This Row],[Close Price]]/Table2[[#This Row],[Current Week Low]])-1</f>
        <v>4.1366463993252056E-2</v>
      </c>
      <c r="AF31" s="1">
        <f>(Table2[[#This Row],[Current Week High]]/Table2[[#This Row],[Close Price]])-1</f>
        <v>4.6203172460344222E-2</v>
      </c>
      <c r="AG31" s="1">
        <f>(Table2[[#This Row],[Close Price]]/Table2[[#This Row],[Current Month Low]])-1</f>
        <v>6.1702737566289079E-2</v>
      </c>
      <c r="AH31" s="1">
        <f>(Table2[[#This Row],[Current Month High]]/Table2[[#This Row],[Close Price]])-1</f>
        <v>0.14340195747553164</v>
      </c>
      <c r="AI31">
        <v>22.9834627067161</v>
      </c>
      <c r="AJ31">
        <v>143.98880105401801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0.01</v>
      </c>
      <c r="AM31" t="s">
        <v>3183</v>
      </c>
      <c r="AN31">
        <v>-10.66</v>
      </c>
      <c r="AO31" t="s">
        <v>3182</v>
      </c>
      <c r="AP31">
        <v>0.198776030829347</v>
      </c>
      <c r="AQ31">
        <f>(Table2[[#This Row],[Sharpe Ratio]]-AVERAGE(Table2[Sharpe Ratio]))/_xlfn.STDEV.P(Table2[Sharpe Ratio])</f>
        <v>1.6343565021248214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59</v>
      </c>
      <c r="AT31">
        <f>_xlfn.RANK.AVG(Table2[[#This Row],[6M Return vs Nifty Z-Score]],Table2[6M Return vs Nifty Z-Score])</f>
        <v>96</v>
      </c>
      <c r="AU31">
        <f>_xlfn.RANK.AVG(Table2[[#This Row],[Sharpe Ratio Z-Score]],Table2[Sharpe Ratio Z-Score])</f>
        <v>34</v>
      </c>
      <c r="AV31">
        <f>(Table2[[#This Row],[Rank 1Y]]+Table2[[#This Row],[Rank 6M]]+Table2[[#This Row],[Rank Sharpe]])/3</f>
        <v>63</v>
      </c>
    </row>
    <row r="32" spans="1:48" x14ac:dyDescent="0.3">
      <c r="A32" t="s">
        <v>1035</v>
      </c>
      <c r="B32" t="s">
        <v>1036</v>
      </c>
      <c r="C32" t="s">
        <v>3138</v>
      </c>
      <c r="D32" t="s">
        <v>375</v>
      </c>
      <c r="E32">
        <v>13247.6998136</v>
      </c>
      <c r="F32">
        <v>381.5</v>
      </c>
      <c r="G32">
        <v>49.914287903423798</v>
      </c>
      <c r="H32">
        <f>(Table2[[#This Row],[1Y Return vs Nifty]]-AVERAGE(Table2[1Y Return vs Nifty]))/_xlfn.STDEV.P(Table2[1Y Return vs Nifty])</f>
        <v>0.70352630125373927</v>
      </c>
      <c r="I32">
        <v>2.90332262067415</v>
      </c>
      <c r="J32">
        <f>(Table2[[#This Row],[1M Return vs Nifty]]-AVERAGE(Table2[1M Return vs Nifty]))/_xlfn.STDEV.P(Table2[1M Return vs Nifty])</f>
        <v>0.13433138152140575</v>
      </c>
      <c r="K32">
        <v>78.757730356995594</v>
      </c>
      <c r="L32">
        <f>(Table2[[#This Row],[6M Return vs Nifty]]-AVERAGE(Table2[6M Return vs Nifty]))/_xlfn.STDEV.P(Table2[6M Return vs Nifty])</f>
        <v>2.4158582059085174</v>
      </c>
      <c r="M32">
        <v>4.9641339128925202</v>
      </c>
      <c r="N32">
        <f>(Table2[[#This Row],[1W Return vs Nifty]]-AVERAGE(Table2[1W Return vs Nifty]))/_xlfn.STDEV.P(Table2[1W Return vs Nifty])</f>
        <v>1.2728239444282272</v>
      </c>
      <c r="O32">
        <v>369.09</v>
      </c>
      <c r="P32">
        <v>374.61968381152099</v>
      </c>
      <c r="Q32">
        <v>306.31572981126499</v>
      </c>
      <c r="R32">
        <v>63.178850174041401</v>
      </c>
      <c r="S32" s="1">
        <f>(Table2[[#This Row],[Close Price]]-Table2[[#This Row],[20D EMA]])/Table2[[#This Row],[20D EMA]]</f>
        <v>3.3623235525210723E-2</v>
      </c>
      <c r="T32" s="1">
        <f>(Table2[[#This Row],[Close Price]]-Table2[[#This Row],[50D EMA]])/Table2[[#This Row],[50D EMA]]</f>
        <v>1.8366136339863674E-2</v>
      </c>
      <c r="U32" s="1">
        <f>(Table2[[#This Row],[Close Price]]-Table2[[#This Row],[200D EMA]])/Table2[[#This Row],[200D EMA]]</f>
        <v>0.24544697797615372</v>
      </c>
      <c r="V32">
        <v>0.67382404767312698</v>
      </c>
      <c r="W32">
        <v>362.35</v>
      </c>
      <c r="X32">
        <v>384.65</v>
      </c>
      <c r="Y32">
        <v>348.1</v>
      </c>
      <c r="Z32">
        <v>384.65</v>
      </c>
      <c r="AA32">
        <v>332.2</v>
      </c>
      <c r="AB32">
        <v>406.85</v>
      </c>
      <c r="AC32" s="1">
        <f>(Table2[[#This Row],[Close Price]]/Table2[[#This Row],[Day Low]])-1</f>
        <v>5.2849454946874541E-2</v>
      </c>
      <c r="AD32" s="1">
        <f>(Table2[[#This Row],[Day High]]/Table2[[#This Row],[Close Price]])-1</f>
        <v>8.2568807339449268E-3</v>
      </c>
      <c r="AE32" s="1">
        <f>(Table2[[#This Row],[Close Price]]/Table2[[#This Row],[Current Week Low]])-1</f>
        <v>9.5949439816144677E-2</v>
      </c>
      <c r="AF32" s="1">
        <f>(Table2[[#This Row],[Current Week High]]/Table2[[#This Row],[Close Price]])-1</f>
        <v>8.2568807339449268E-3</v>
      </c>
      <c r="AG32" s="1">
        <f>(Table2[[#This Row],[Close Price]]/Table2[[#This Row],[Current Month Low]])-1</f>
        <v>0.14840457555689346</v>
      </c>
      <c r="AH32" s="1">
        <f>(Table2[[#This Row],[Current Month High]]/Table2[[#This Row],[Close Price]])-1</f>
        <v>6.644823066841421E-2</v>
      </c>
      <c r="AI32">
        <v>17.418086500655299</v>
      </c>
      <c r="AJ32">
        <v>138.4375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0.03</v>
      </c>
      <c r="AM32" t="s">
        <v>3183</v>
      </c>
      <c r="AN32">
        <v>-2.2000000000000002</v>
      </c>
      <c r="AO32" t="s">
        <v>3182</v>
      </c>
      <c r="AP32">
        <v>0.188066782032389</v>
      </c>
      <c r="AQ32">
        <f>(Table2[[#This Row],[Sharpe Ratio]]-AVERAGE(Table2[Sharpe Ratio]))/_xlfn.STDEV.P(Table2[Sharpe Ratio])</f>
        <v>1.5104598128453066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136</v>
      </c>
      <c r="AT32">
        <f>_xlfn.RANK.AVG(Table2[[#This Row],[6M Return vs Nifty Z-Score]],Table2[6M Return vs Nifty Z-Score])</f>
        <v>17</v>
      </c>
      <c r="AU32">
        <f>_xlfn.RANK.AVG(Table2[[#This Row],[Sharpe Ratio Z-Score]],Table2[Sharpe Ratio Z-Score])</f>
        <v>45</v>
      </c>
      <c r="AV32">
        <f>(Table2[[#This Row],[Rank 1Y]]+Table2[[#This Row],[Rank 6M]]+Table2[[#This Row],[Rank Sharpe]])/3</f>
        <v>66</v>
      </c>
    </row>
    <row r="33" spans="1:48" x14ac:dyDescent="0.3">
      <c r="A33" t="s">
        <v>620</v>
      </c>
      <c r="B33" t="s">
        <v>621</v>
      </c>
      <c r="C33" t="s">
        <v>3138</v>
      </c>
      <c r="D33" t="s">
        <v>37</v>
      </c>
      <c r="E33">
        <v>30267.9</v>
      </c>
      <c r="F33">
        <v>5820.75</v>
      </c>
      <c r="G33">
        <v>163.37970188437299</v>
      </c>
      <c r="H33">
        <f>(Table2[[#This Row],[1Y Return vs Nifty]]-AVERAGE(Table2[1Y Return vs Nifty]))/_xlfn.STDEV.P(Table2[1Y Return vs Nifty])</f>
        <v>2.9360367233521805</v>
      </c>
      <c r="I33">
        <v>-8.8498300688176403</v>
      </c>
      <c r="J33">
        <f>(Table2[[#This Row],[1M Return vs Nifty]]-AVERAGE(Table2[1M Return vs Nifty]))/_xlfn.STDEV.P(Table2[1M Return vs Nifty])</f>
        <v>-0.95645260228357531</v>
      </c>
      <c r="K33">
        <v>40.075955232528202</v>
      </c>
      <c r="L33">
        <f>(Table2[[#This Row],[6M Return vs Nifty]]-AVERAGE(Table2[6M Return vs Nifty]))/_xlfn.STDEV.P(Table2[6M Return vs Nifty])</f>
        <v>1.1610376621733689</v>
      </c>
      <c r="M33">
        <v>-7.59657586931585</v>
      </c>
      <c r="N33">
        <f>(Table2[[#This Row],[1W Return vs Nifty]]-AVERAGE(Table2[1W Return vs Nifty]))/_xlfn.STDEV.P(Table2[1W Return vs Nifty])</f>
        <v>-1.7642752604480518</v>
      </c>
      <c r="O33">
        <v>6217.25</v>
      </c>
      <c r="P33">
        <v>6333.7058583660801</v>
      </c>
      <c r="Q33">
        <v>4954.7247189122299</v>
      </c>
      <c r="R33">
        <v>32.241913258035098</v>
      </c>
      <c r="S33" s="1">
        <f>(Table2[[#This Row],[Close Price]]-Table2[[#This Row],[20D EMA]])/Table2[[#This Row],[20D EMA]]</f>
        <v>-6.3774176685833767E-2</v>
      </c>
      <c r="T33" s="1">
        <f>(Table2[[#This Row],[Close Price]]-Table2[[#This Row],[50D EMA]])/Table2[[#This Row],[50D EMA]]</f>
        <v>-8.0988266559383362E-2</v>
      </c>
      <c r="U33" s="1">
        <f>(Table2[[#This Row],[Close Price]]-Table2[[#This Row],[200D EMA]])/Table2[[#This Row],[200D EMA]]</f>
        <v>0.174787769294658</v>
      </c>
      <c r="V33">
        <v>0.29563820216765002</v>
      </c>
      <c r="W33">
        <v>5740</v>
      </c>
      <c r="X33">
        <v>5860.85</v>
      </c>
      <c r="Y33">
        <v>5669.8</v>
      </c>
      <c r="Z33">
        <v>5860.85</v>
      </c>
      <c r="AA33">
        <v>5601.55</v>
      </c>
      <c r="AB33">
        <v>7410.9</v>
      </c>
      <c r="AC33" s="1">
        <f>(Table2[[#This Row],[Close Price]]/Table2[[#This Row],[Day Low]])-1</f>
        <v>1.4067944250871101E-2</v>
      </c>
      <c r="AD33" s="1">
        <f>(Table2[[#This Row],[Day High]]/Table2[[#This Row],[Close Price]])-1</f>
        <v>6.8891465876390612E-3</v>
      </c>
      <c r="AE33" s="1">
        <f>(Table2[[#This Row],[Close Price]]/Table2[[#This Row],[Current Week Low]])-1</f>
        <v>2.6623514056933084E-2</v>
      </c>
      <c r="AF33" s="1">
        <f>(Table2[[#This Row],[Current Week High]]/Table2[[#This Row],[Close Price]])-1</f>
        <v>6.8891465876390612E-3</v>
      </c>
      <c r="AG33" s="1">
        <f>(Table2[[#This Row],[Close Price]]/Table2[[#This Row],[Current Month Low]])-1</f>
        <v>3.913202595710108E-2</v>
      </c>
      <c r="AH33" s="1">
        <f>(Table2[[#This Row],[Current Month High]]/Table2[[#This Row],[Close Price]])-1</f>
        <v>0.27318644504574152</v>
      </c>
      <c r="AI33">
        <v>45.685693424386798</v>
      </c>
      <c r="AJ33">
        <v>189.58955223880599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-0.12</v>
      </c>
      <c r="AM33" t="s">
        <v>3182</v>
      </c>
      <c r="AN33">
        <v>-16.2</v>
      </c>
      <c r="AO33" t="s">
        <v>3182</v>
      </c>
      <c r="AP33">
        <v>0.15098941117699999</v>
      </c>
      <c r="AQ33">
        <f>(Table2[[#This Row],[Sharpe Ratio]]-AVERAGE(Table2[Sharpe Ratio]))/_xlfn.STDEV.P(Table2[Sharpe Ratio])</f>
        <v>1.0815068971677526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12</v>
      </c>
      <c r="AT33">
        <f>_xlfn.RANK.AVG(Table2[[#This Row],[6M Return vs Nifty Z-Score]],Table2[6M Return vs Nifty Z-Score])</f>
        <v>85</v>
      </c>
      <c r="AU33">
        <f>_xlfn.RANK.AVG(Table2[[#This Row],[Sharpe Ratio Z-Score]],Table2[Sharpe Ratio Z-Score])</f>
        <v>105</v>
      </c>
      <c r="AV33">
        <f>(Table2[[#This Row],[Rank 1Y]]+Table2[[#This Row],[Rank 6M]]+Table2[[#This Row],[Rank Sharpe]])/3</f>
        <v>67.333333333333329</v>
      </c>
    </row>
    <row r="34" spans="1:48" x14ac:dyDescent="0.3">
      <c r="A34" t="s">
        <v>895</v>
      </c>
      <c r="B34" t="s">
        <v>896</v>
      </c>
      <c r="C34" t="s">
        <v>3151</v>
      </c>
      <c r="D34" t="s">
        <v>411</v>
      </c>
      <c r="E34">
        <v>16898.826443624999</v>
      </c>
      <c r="F34">
        <v>1338.65</v>
      </c>
      <c r="G34">
        <v>94.913304432087301</v>
      </c>
      <c r="H34">
        <f>(Table2[[#This Row],[1Y Return vs Nifty]]-AVERAGE(Table2[1Y Return vs Nifty]))/_xlfn.STDEV.P(Table2[1Y Return vs Nifty])</f>
        <v>1.5889130447532926</v>
      </c>
      <c r="I34">
        <v>12.687638164639701</v>
      </c>
      <c r="J34">
        <f>(Table2[[#This Row],[1M Return vs Nifty]]-AVERAGE(Table2[1M Return vs Nifty]))/_xlfn.STDEV.P(Table2[1M Return vs Nifty])</f>
        <v>1.0423919649080091</v>
      </c>
      <c r="K34">
        <v>129.764359819144</v>
      </c>
      <c r="L34">
        <f>(Table2[[#This Row],[6M Return vs Nifty]]-AVERAGE(Table2[6M Return vs Nifty]))/_xlfn.STDEV.P(Table2[6M Return vs Nifty])</f>
        <v>4.0704918495260189</v>
      </c>
      <c r="M34">
        <v>-1.57027711192505</v>
      </c>
      <c r="N34">
        <f>(Table2[[#This Row],[1W Return vs Nifty]]-AVERAGE(Table2[1W Return vs Nifty]))/_xlfn.STDEV.P(Table2[1W Return vs Nifty])</f>
        <v>-0.30715480453694916</v>
      </c>
      <c r="O34">
        <v>1263.02</v>
      </c>
      <c r="P34">
        <v>1170.75090784751</v>
      </c>
      <c r="Q34">
        <v>902.91071688357295</v>
      </c>
      <c r="R34">
        <v>68.174488806806394</v>
      </c>
      <c r="S34" s="1">
        <f>(Table2[[#This Row],[Close Price]]-Table2[[#This Row],[20D EMA]])/Table2[[#This Row],[20D EMA]]</f>
        <v>5.9880286931323426E-2</v>
      </c>
      <c r="T34" s="1">
        <f>(Table2[[#This Row],[Close Price]]-Table2[[#This Row],[50D EMA]])/Table2[[#This Row],[50D EMA]]</f>
        <v>0.14341145586739865</v>
      </c>
      <c r="U34" s="1">
        <f>(Table2[[#This Row],[Close Price]]-Table2[[#This Row],[200D EMA]])/Table2[[#This Row],[200D EMA]]</f>
        <v>0.48259398738825043</v>
      </c>
      <c r="V34">
        <v>0.861008021026478</v>
      </c>
      <c r="W34">
        <v>1294.5999999999999</v>
      </c>
      <c r="X34">
        <v>1350.95</v>
      </c>
      <c r="Y34">
        <v>1282.2</v>
      </c>
      <c r="Z34">
        <v>1350.95</v>
      </c>
      <c r="AA34">
        <v>1190</v>
      </c>
      <c r="AB34">
        <v>1403.95</v>
      </c>
      <c r="AC34" s="1">
        <f>(Table2[[#This Row],[Close Price]]/Table2[[#This Row],[Day Low]])-1</f>
        <v>3.4025953962613986E-2</v>
      </c>
      <c r="AD34" s="1">
        <f>(Table2[[#This Row],[Day High]]/Table2[[#This Row],[Close Price]])-1</f>
        <v>9.1883614088821286E-3</v>
      </c>
      <c r="AE34" s="1">
        <f>(Table2[[#This Row],[Close Price]]/Table2[[#This Row],[Current Week Low]])-1</f>
        <v>4.4025892996412352E-2</v>
      </c>
      <c r="AF34" s="1">
        <f>(Table2[[#This Row],[Current Week High]]/Table2[[#This Row],[Close Price]])-1</f>
        <v>9.1883614088821286E-3</v>
      </c>
      <c r="AG34" s="1">
        <f>(Table2[[#This Row],[Close Price]]/Table2[[#This Row],[Current Month Low]])-1</f>
        <v>0.12491596638655467</v>
      </c>
      <c r="AH34" s="1">
        <f>(Table2[[#This Row],[Current Month High]]/Table2[[#This Row],[Close Price]])-1</f>
        <v>4.8780487804878092E-2</v>
      </c>
      <c r="AI34">
        <v>4.8780487804878003</v>
      </c>
      <c r="AJ34">
        <v>197.47777777777699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</v>
      </c>
      <c r="AM34" t="s">
        <v>3183</v>
      </c>
      <c r="AN34">
        <v>-0.56000000000000005</v>
      </c>
      <c r="AO34" t="s">
        <v>3182</v>
      </c>
      <c r="AP34">
        <v>0.12689507898677199</v>
      </c>
      <c r="AQ34">
        <f>(Table2[[#This Row],[Sharpe Ratio]]-AVERAGE(Table2[Sharpe Ratio]))/_xlfn.STDEV.P(Table2[Sharpe Ratio])</f>
        <v>0.80275644086888964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7.1973984955192618</v>
      </c>
      <c r="AS34">
        <f>_xlfn.RANK.AVG(Table2[[#This Row],[1Y Return vs Nifty Z-Score]],Table2[1Y Return vs Nifty Z-Score])</f>
        <v>51</v>
      </c>
      <c r="AT34">
        <f>_xlfn.RANK.AVG(Table2[[#This Row],[6M Return vs Nifty Z-Score]],Table2[6M Return vs Nifty Z-Score])</f>
        <v>7</v>
      </c>
      <c r="AU34">
        <f>_xlfn.RANK.AVG(Table2[[#This Row],[Sharpe Ratio Z-Score]],Table2[Sharpe Ratio Z-Score])</f>
        <v>145</v>
      </c>
      <c r="AV34">
        <f>(Table2[[#This Row],[Rank 1Y]]+Table2[[#This Row],[Rank 6M]]+Table2[[#This Row],[Rank Sharpe]])/3</f>
        <v>67.666666666666671</v>
      </c>
    </row>
    <row r="35" spans="1:48" x14ac:dyDescent="0.3">
      <c r="A35" t="s">
        <v>1378</v>
      </c>
      <c r="B35" t="s">
        <v>1379</v>
      </c>
      <c r="C35" t="s">
        <v>3140</v>
      </c>
      <c r="D35" t="s">
        <v>51</v>
      </c>
      <c r="E35">
        <v>8027.5663438749998</v>
      </c>
      <c r="F35">
        <v>1582.75</v>
      </c>
      <c r="G35">
        <v>157.946353308916</v>
      </c>
      <c r="H35">
        <f>(Table2[[#This Row],[1Y Return vs Nifty]]-AVERAGE(Table2[1Y Return vs Nifty]))/_xlfn.STDEV.P(Table2[1Y Return vs Nifty])</f>
        <v>2.8291318358096378</v>
      </c>
      <c r="I35">
        <v>24.385354574248201</v>
      </c>
      <c r="J35">
        <f>(Table2[[#This Row],[1M Return vs Nifty]]-AVERAGE(Table2[1M Return vs Nifty]))/_xlfn.STDEV.P(Table2[1M Return vs Nifty])</f>
        <v>2.1280310307649333</v>
      </c>
      <c r="K35">
        <v>48.628523838434397</v>
      </c>
      <c r="L35">
        <f>(Table2[[#This Row],[6M Return vs Nifty]]-AVERAGE(Table2[6M Return vs Nifty]))/_xlfn.STDEV.P(Table2[6M Return vs Nifty])</f>
        <v>1.4384793967851577</v>
      </c>
      <c r="M35">
        <v>5.8185307134099897</v>
      </c>
      <c r="N35">
        <f>(Table2[[#This Row],[1W Return vs Nifty]]-AVERAGE(Table2[1W Return vs Nifty]))/_xlfn.STDEV.P(Table2[1W Return vs Nifty])</f>
        <v>1.4794116204826468</v>
      </c>
      <c r="O35">
        <v>1461.43</v>
      </c>
      <c r="P35">
        <v>1414.1955031577199</v>
      </c>
      <c r="Q35">
        <v>1209.3256180327901</v>
      </c>
      <c r="R35">
        <v>73.954201482503095</v>
      </c>
      <c r="S35" s="1">
        <f>(Table2[[#This Row],[Close Price]]-Table2[[#This Row],[20D EMA]])/Table2[[#This Row],[20D EMA]]</f>
        <v>8.3014581608424579E-2</v>
      </c>
      <c r="T35" s="1">
        <f>(Table2[[#This Row],[Close Price]]-Table2[[#This Row],[50D EMA]])/Table2[[#This Row],[50D EMA]]</f>
        <v>0.11918754971707883</v>
      </c>
      <c r="U35" s="1">
        <f>(Table2[[#This Row],[Close Price]]-Table2[[#This Row],[200D EMA]])/Table2[[#This Row],[200D EMA]]</f>
        <v>0.30878729136215549</v>
      </c>
      <c r="V35">
        <v>1.1800888416315201</v>
      </c>
      <c r="W35">
        <v>1546.95</v>
      </c>
      <c r="X35">
        <v>1599</v>
      </c>
      <c r="Y35">
        <v>1448.6</v>
      </c>
      <c r="Z35">
        <v>1622.65</v>
      </c>
      <c r="AA35">
        <v>1354.5</v>
      </c>
      <c r="AB35">
        <v>1622.65</v>
      </c>
      <c r="AC35" s="1">
        <f>(Table2[[#This Row],[Close Price]]/Table2[[#This Row],[Day Low]])-1</f>
        <v>2.3142312291929201E-2</v>
      </c>
      <c r="AD35" s="1">
        <f>(Table2[[#This Row],[Day High]]/Table2[[#This Row],[Close Price]])-1</f>
        <v>1.0266940451745477E-2</v>
      </c>
      <c r="AE35" s="1">
        <f>(Table2[[#This Row],[Close Price]]/Table2[[#This Row],[Current Week Low]])-1</f>
        <v>9.2606654701090863E-2</v>
      </c>
      <c r="AF35" s="1">
        <f>(Table2[[#This Row],[Current Week High]]/Table2[[#This Row],[Close Price]])-1</f>
        <v>2.5209287632285582E-2</v>
      </c>
      <c r="AG35" s="1">
        <f>(Table2[[#This Row],[Close Price]]/Table2[[#This Row],[Current Month Low]])-1</f>
        <v>0.16851236618678489</v>
      </c>
      <c r="AH35" s="1">
        <f>(Table2[[#This Row],[Current Month High]]/Table2[[#This Row],[Close Price]])-1</f>
        <v>2.5209287632285582E-2</v>
      </c>
      <c r="AI35">
        <v>2.5209287632285502</v>
      </c>
      <c r="AJ35">
        <v>184.232737721109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0.12</v>
      </c>
      <c r="AM35" t="s">
        <v>3183</v>
      </c>
      <c r="AN35">
        <v>5</v>
      </c>
      <c r="AO35" t="s">
        <v>3183</v>
      </c>
      <c r="AP35">
        <v>0.13452683759222001</v>
      </c>
      <c r="AQ35">
        <f>(Table2[[#This Row],[Sharpe Ratio]]-AVERAGE(Table2[Sharpe Ratio]))/_xlfn.STDEV.P(Table2[Sharpe Ratio])</f>
        <v>0.8910492466970672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8.7661031305394417</v>
      </c>
      <c r="AS35">
        <f>_xlfn.RANK.AVG(Table2[[#This Row],[1Y Return vs Nifty Z-Score]],Table2[1Y Return vs Nifty Z-Score])</f>
        <v>18</v>
      </c>
      <c r="AT35">
        <f>_xlfn.RANK.AVG(Table2[[#This Row],[6M Return vs Nifty Z-Score]],Table2[6M Return vs Nifty Z-Score])</f>
        <v>62</v>
      </c>
      <c r="AU35">
        <f>_xlfn.RANK.AVG(Table2[[#This Row],[Sharpe Ratio Z-Score]],Table2[Sharpe Ratio Z-Score])</f>
        <v>132</v>
      </c>
      <c r="AV35">
        <f>(Table2[[#This Row],[Rank 1Y]]+Table2[[#This Row],[Rank 6M]]+Table2[[#This Row],[Rank Sharpe]])/3</f>
        <v>70.666666666666671</v>
      </c>
    </row>
    <row r="36" spans="1:48" x14ac:dyDescent="0.3">
      <c r="A36" t="s">
        <v>612</v>
      </c>
      <c r="B36" t="s">
        <v>613</v>
      </c>
      <c r="C36" t="s">
        <v>3136</v>
      </c>
      <c r="D36" t="s">
        <v>382</v>
      </c>
      <c r="E36">
        <v>31118.165213849999</v>
      </c>
      <c r="F36">
        <v>6113.25</v>
      </c>
      <c r="G36">
        <v>70.154999819331096</v>
      </c>
      <c r="H36">
        <f>(Table2[[#This Row],[1Y Return vs Nifty]]-AVERAGE(Table2[1Y Return vs Nifty]))/_xlfn.STDEV.P(Table2[1Y Return vs Nifty])</f>
        <v>1.1017762940713052</v>
      </c>
      <c r="I36">
        <v>-7.4959382737493403</v>
      </c>
      <c r="J36">
        <f>(Table2[[#This Row],[1M Return vs Nifty]]-AVERAGE(Table2[1M Return vs Nifty]))/_xlfn.STDEV.P(Table2[1M Return vs Nifty])</f>
        <v>-0.83080091333837414</v>
      </c>
      <c r="K36">
        <v>54.674664313345602</v>
      </c>
      <c r="L36">
        <f>(Table2[[#This Row],[6M Return vs Nifty]]-AVERAGE(Table2[6M Return vs Nifty]))/_xlfn.STDEV.P(Table2[6M Return vs Nifty])</f>
        <v>1.6346136552005186</v>
      </c>
      <c r="M36">
        <v>-3.7453967118390601</v>
      </c>
      <c r="N36">
        <f>(Table2[[#This Row],[1W Return vs Nifty]]-AVERAGE(Table2[1W Return vs Nifty]))/_xlfn.STDEV.P(Table2[1W Return vs Nifty])</f>
        <v>-0.83308479750333408</v>
      </c>
      <c r="O36">
        <v>6197.65</v>
      </c>
      <c r="P36">
        <v>6013.6911814348196</v>
      </c>
      <c r="Q36">
        <v>4721.0622073305403</v>
      </c>
      <c r="R36">
        <v>45.111481838165702</v>
      </c>
      <c r="S36" s="1">
        <f>(Table2[[#This Row],[Close Price]]-Table2[[#This Row],[20D EMA]])/Table2[[#This Row],[20D EMA]]</f>
        <v>-1.3618064911700345E-2</v>
      </c>
      <c r="T36" s="1">
        <f>(Table2[[#This Row],[Close Price]]-Table2[[#This Row],[50D EMA]])/Table2[[#This Row],[50D EMA]]</f>
        <v>1.655535935608627E-2</v>
      </c>
      <c r="U36" s="1">
        <f>(Table2[[#This Row],[Close Price]]-Table2[[#This Row],[200D EMA]])/Table2[[#This Row],[200D EMA]]</f>
        <v>0.29488867791400131</v>
      </c>
      <c r="V36">
        <v>0.59972534604865602</v>
      </c>
      <c r="W36">
        <v>6006.3</v>
      </c>
      <c r="X36">
        <v>6137.95</v>
      </c>
      <c r="Y36">
        <v>6006.3</v>
      </c>
      <c r="Z36">
        <v>6305.6</v>
      </c>
      <c r="AA36">
        <v>5820.8</v>
      </c>
      <c r="AB36">
        <v>6617.85</v>
      </c>
      <c r="AC36" s="1">
        <f>(Table2[[#This Row],[Close Price]]/Table2[[#This Row],[Day Low]])-1</f>
        <v>1.7806303381449506E-2</v>
      </c>
      <c r="AD36" s="1">
        <f>(Table2[[#This Row],[Day High]]/Table2[[#This Row],[Close Price]])-1</f>
        <v>4.0404040404040664E-3</v>
      </c>
      <c r="AE36" s="1">
        <f>(Table2[[#This Row],[Close Price]]/Table2[[#This Row],[Current Week Low]])-1</f>
        <v>1.7806303381449506E-2</v>
      </c>
      <c r="AF36" s="1">
        <f>(Table2[[#This Row],[Current Week High]]/Table2[[#This Row],[Close Price]])-1</f>
        <v>3.146444199075793E-2</v>
      </c>
      <c r="AG36" s="1">
        <f>(Table2[[#This Row],[Close Price]]/Table2[[#This Row],[Current Month Low]])-1</f>
        <v>5.0242234744364955E-2</v>
      </c>
      <c r="AH36" s="1">
        <f>(Table2[[#This Row],[Current Month High]]/Table2[[#This Row],[Close Price]])-1</f>
        <v>8.2542019384124643E-2</v>
      </c>
      <c r="AI36">
        <v>12.3788492209544</v>
      </c>
      <c r="AJ36">
        <v>109.512140788594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3183</v>
      </c>
      <c r="AN36">
        <v>-4.82</v>
      </c>
      <c r="AO36" t="s">
        <v>3182</v>
      </c>
      <c r="AP36">
        <v>0.15763145190752501</v>
      </c>
      <c r="AQ36">
        <f>(Table2[[#This Row],[Sharpe Ratio]]-AVERAGE(Table2[Sharpe Ratio]))/_xlfn.STDEV.P(Table2[Sharpe Ratio])</f>
        <v>1.1583495284460075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2.2308537668761228</v>
      </c>
      <c r="AS36">
        <f>_xlfn.RANK.AVG(Table2[[#This Row],[1Y Return vs Nifty Z-Score]],Table2[1Y Return vs Nifty Z-Score])</f>
        <v>84</v>
      </c>
      <c r="AT36">
        <f>_xlfn.RANK.AVG(Table2[[#This Row],[6M Return vs Nifty Z-Score]],Table2[6M Return vs Nifty Z-Score])</f>
        <v>51</v>
      </c>
      <c r="AU36">
        <f>_xlfn.RANK.AVG(Table2[[#This Row],[Sharpe Ratio Z-Score]],Table2[Sharpe Ratio Z-Score])</f>
        <v>89</v>
      </c>
      <c r="AV36">
        <f>(Table2[[#This Row],[Rank 1Y]]+Table2[[#This Row],[Rank 6M]]+Table2[[#This Row],[Rank Sharpe]])/3</f>
        <v>74.666666666666671</v>
      </c>
    </row>
    <row r="37" spans="1:48" x14ac:dyDescent="0.3">
      <c r="A37" t="s">
        <v>220</v>
      </c>
      <c r="B37" t="s">
        <v>221</v>
      </c>
      <c r="C37" t="s">
        <v>3148</v>
      </c>
      <c r="D37" t="s">
        <v>222</v>
      </c>
      <c r="E37">
        <v>112294.56838803001</v>
      </c>
      <c r="F37">
        <v>788.9</v>
      </c>
      <c r="G37">
        <v>63.978141357283199</v>
      </c>
      <c r="H37">
        <f>(Table2[[#This Row],[1Y Return vs Nifty]]-AVERAGE(Table2[1Y Return vs Nifty]))/_xlfn.STDEV.P(Table2[1Y Return vs Nifty])</f>
        <v>0.9802423357616461</v>
      </c>
      <c r="I37">
        <v>15.123715257108501</v>
      </c>
      <c r="J37">
        <f>(Table2[[#This Row],[1M Return vs Nifty]]-AVERAGE(Table2[1M Return vs Nifty]))/_xlfn.STDEV.P(Table2[1M Return vs Nifty])</f>
        <v>1.2684788665233468</v>
      </c>
      <c r="K37">
        <v>29.905834087278699</v>
      </c>
      <c r="L37">
        <f>(Table2[[#This Row],[6M Return vs Nifty]]-AVERAGE(Table2[6M Return vs Nifty]))/_xlfn.STDEV.P(Table2[6M Return vs Nifty])</f>
        <v>0.83112320234646775</v>
      </c>
      <c r="M37">
        <v>1.7920457234777301</v>
      </c>
      <c r="N37">
        <f>(Table2[[#This Row],[1W Return vs Nifty]]-AVERAGE(Table2[1W Return vs Nifty]))/_xlfn.STDEV.P(Table2[1W Return vs Nifty])</f>
        <v>0.50583332965300909</v>
      </c>
      <c r="O37">
        <v>741.95</v>
      </c>
      <c r="P37">
        <v>708.01154559259896</v>
      </c>
      <c r="Q37">
        <v>621.12500920034097</v>
      </c>
      <c r="R37">
        <v>72.399879055120806</v>
      </c>
      <c r="S37" s="1">
        <f>(Table2[[#This Row],[Close Price]]-Table2[[#This Row],[20D EMA]])/Table2[[#This Row],[20D EMA]]</f>
        <v>6.3279196711368599E-2</v>
      </c>
      <c r="T37" s="1">
        <f>(Table2[[#This Row],[Close Price]]-Table2[[#This Row],[50D EMA]])/Table2[[#This Row],[50D EMA]]</f>
        <v>0.11424736631900281</v>
      </c>
      <c r="U37" s="1">
        <f>(Table2[[#This Row],[Close Price]]-Table2[[#This Row],[200D EMA]])/Table2[[#This Row],[200D EMA]]</f>
        <v>0.27011469239607444</v>
      </c>
      <c r="V37">
        <v>1.5333398993049601</v>
      </c>
      <c r="W37">
        <v>783.8</v>
      </c>
      <c r="X37">
        <v>795.65</v>
      </c>
      <c r="Y37">
        <v>783.8</v>
      </c>
      <c r="Z37">
        <v>809.9</v>
      </c>
      <c r="AA37">
        <v>650.9</v>
      </c>
      <c r="AB37">
        <v>809.9</v>
      </c>
      <c r="AC37" s="1">
        <f>(Table2[[#This Row],[Close Price]]/Table2[[#This Row],[Day Low]])-1</f>
        <v>6.5067619290635204E-3</v>
      </c>
      <c r="AD37" s="1">
        <f>(Table2[[#This Row],[Day High]]/Table2[[#This Row],[Close Price]])-1</f>
        <v>8.556217518063125E-3</v>
      </c>
      <c r="AE37" s="1">
        <f>(Table2[[#This Row],[Close Price]]/Table2[[#This Row],[Current Week Low]])-1</f>
        <v>6.5067619290635204E-3</v>
      </c>
      <c r="AF37" s="1">
        <f>(Table2[[#This Row],[Current Week High]]/Table2[[#This Row],[Close Price]])-1</f>
        <v>2.6619343389529648E-2</v>
      </c>
      <c r="AG37" s="1">
        <f>(Table2[[#This Row],[Close Price]]/Table2[[#This Row],[Current Month Low]])-1</f>
        <v>0.21201413427561833</v>
      </c>
      <c r="AH37" s="1">
        <f>(Table2[[#This Row],[Current Month High]]/Table2[[#This Row],[Close Price]])-1</f>
        <v>2.6619343389529648E-2</v>
      </c>
      <c r="AI37">
        <v>2.6619343389529599</v>
      </c>
      <c r="AJ37">
        <v>89.230031182537701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0.18</v>
      </c>
      <c r="AM37" t="s">
        <v>3183</v>
      </c>
      <c r="AN37">
        <v>15.37</v>
      </c>
      <c r="AO37" t="s">
        <v>3183</v>
      </c>
      <c r="AP37">
        <v>0.213263558136046</v>
      </c>
      <c r="AQ37">
        <f>(Table2[[#This Row],[Sharpe Ratio]]-AVERAGE(Table2[Sharpe Ratio]))/_xlfn.STDEV.P(Table2[Sharpe Ratio])</f>
        <v>1.8019645858642184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5.3876423201486876</v>
      </c>
      <c r="AS37">
        <f>_xlfn.RANK.AVG(Table2[[#This Row],[1Y Return vs Nifty Z-Score]],Table2[1Y Return vs Nifty Z-Score])</f>
        <v>96</v>
      </c>
      <c r="AT37">
        <f>_xlfn.RANK.AVG(Table2[[#This Row],[6M Return vs Nifty Z-Score]],Table2[6M Return vs Nifty Z-Score])</f>
        <v>115</v>
      </c>
      <c r="AU37">
        <f>_xlfn.RANK.AVG(Table2[[#This Row],[Sharpe Ratio Z-Score]],Table2[Sharpe Ratio Z-Score])</f>
        <v>20</v>
      </c>
      <c r="AV37">
        <f>(Table2[[#This Row],[Rank 1Y]]+Table2[[#This Row],[Rank 6M]]+Table2[[#This Row],[Rank Sharpe]])/3</f>
        <v>77</v>
      </c>
    </row>
    <row r="38" spans="1:48" x14ac:dyDescent="0.3">
      <c r="A38" t="s">
        <v>676</v>
      </c>
      <c r="B38" t="s">
        <v>677</v>
      </c>
      <c r="C38" t="s">
        <v>3144</v>
      </c>
      <c r="D38" t="s">
        <v>163</v>
      </c>
      <c r="E38">
        <v>26537.954081804899</v>
      </c>
      <c r="F38">
        <v>834.85</v>
      </c>
      <c r="G38">
        <v>80.221728994305593</v>
      </c>
      <c r="H38">
        <f>(Table2[[#This Row],[1Y Return vs Nifty]]-AVERAGE(Table2[1Y Return vs Nifty]))/_xlfn.STDEV.P(Table2[1Y Return vs Nifty])</f>
        <v>1.2998461464700846</v>
      </c>
      <c r="I38">
        <v>19.886740546955501</v>
      </c>
      <c r="J38">
        <f>(Table2[[#This Row],[1M Return vs Nifty]]-AVERAGE(Table2[1M Return vs Nifty]))/_xlfn.STDEV.P(Table2[1M Return vs Nifty])</f>
        <v>1.7105246595017958</v>
      </c>
      <c r="K38">
        <v>39.324748240943201</v>
      </c>
      <c r="L38">
        <f>(Table2[[#This Row],[6M Return vs Nifty]]-AVERAGE(Table2[6M Return vs Nifty]))/_xlfn.STDEV.P(Table2[6M Return vs Nifty])</f>
        <v>1.1366688227753523</v>
      </c>
      <c r="M38">
        <v>16.971978573603302</v>
      </c>
      <c r="N38">
        <f>(Table2[[#This Row],[1W Return vs Nifty]]-AVERAGE(Table2[1W Return vs Nifty]))/_xlfn.STDEV.P(Table2[1W Return vs Nifty])</f>
        <v>4.1762439026680998</v>
      </c>
      <c r="O38">
        <v>713.35</v>
      </c>
      <c r="P38">
        <v>708.41203952496699</v>
      </c>
      <c r="Q38">
        <v>625.60748934898197</v>
      </c>
      <c r="R38">
        <v>81.873414473731003</v>
      </c>
      <c r="S38" s="1">
        <f>(Table2[[#This Row],[Close Price]]-Table2[[#This Row],[20D EMA]])/Table2[[#This Row],[20D EMA]]</f>
        <v>0.17032312329151186</v>
      </c>
      <c r="T38" s="1">
        <f>(Table2[[#This Row],[Close Price]]-Table2[[#This Row],[50D EMA]])/Table2[[#This Row],[50D EMA]]</f>
        <v>0.17848081825348044</v>
      </c>
      <c r="U38" s="1">
        <f>(Table2[[#This Row],[Close Price]]-Table2[[#This Row],[200D EMA]])/Table2[[#This Row],[200D EMA]]</f>
        <v>0.33446292477853717</v>
      </c>
      <c r="V38">
        <v>3.5500516096607</v>
      </c>
      <c r="W38">
        <v>825.3</v>
      </c>
      <c r="X38">
        <v>880</v>
      </c>
      <c r="Y38">
        <v>694.2</v>
      </c>
      <c r="Z38">
        <v>885</v>
      </c>
      <c r="AA38">
        <v>613.04999999999995</v>
      </c>
      <c r="AB38">
        <v>885</v>
      </c>
      <c r="AC38" s="1">
        <f>(Table2[[#This Row],[Close Price]]/Table2[[#This Row],[Day Low]])-1</f>
        <v>1.1571549739488818E-2</v>
      </c>
      <c r="AD38" s="1">
        <f>(Table2[[#This Row],[Day High]]/Table2[[#This Row],[Close Price]])-1</f>
        <v>5.4081571539797535E-2</v>
      </c>
      <c r="AE38" s="1">
        <f>(Table2[[#This Row],[Close Price]]/Table2[[#This Row],[Current Week Low]])-1</f>
        <v>0.20260731777585717</v>
      </c>
      <c r="AF38" s="1">
        <f>(Table2[[#This Row],[Current Week High]]/Table2[[#This Row],[Close Price]])-1</f>
        <v>6.0070671378091856E-2</v>
      </c>
      <c r="AG38" s="1">
        <f>(Table2[[#This Row],[Close Price]]/Table2[[#This Row],[Current Month Low]])-1</f>
        <v>0.36179756952940223</v>
      </c>
      <c r="AH38" s="1">
        <f>(Table2[[#This Row],[Current Month High]]/Table2[[#This Row],[Close Price]])-1</f>
        <v>6.0070671378091856E-2</v>
      </c>
      <c r="AI38">
        <v>6.0070671378091802</v>
      </c>
      <c r="AJ38">
        <v>138.290281147424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0.18</v>
      </c>
      <c r="AM38" t="s">
        <v>3183</v>
      </c>
      <c r="AN38">
        <v>27.27</v>
      </c>
      <c r="AO38" t="s">
        <v>3183</v>
      </c>
      <c r="AP38">
        <v>0.15554641103869901</v>
      </c>
      <c r="AQ38">
        <f>(Table2[[#This Row],[Sharpe Ratio]]-AVERAGE(Table2[Sharpe Ratio]))/_xlfn.STDEV.P(Table2[Sharpe Ratio])</f>
        <v>1.1342274200182527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9.4575109514335853</v>
      </c>
      <c r="AS38">
        <f>_xlfn.RANK.AVG(Table2[[#This Row],[1Y Return vs Nifty Z-Score]],Table2[1Y Return vs Nifty Z-Score])</f>
        <v>66</v>
      </c>
      <c r="AT38">
        <f>_xlfn.RANK.AVG(Table2[[#This Row],[6M Return vs Nifty Z-Score]],Table2[6M Return vs Nifty Z-Score])</f>
        <v>87</v>
      </c>
      <c r="AU38">
        <f>_xlfn.RANK.AVG(Table2[[#This Row],[Sharpe Ratio Z-Score]],Table2[Sharpe Ratio Z-Score])</f>
        <v>96</v>
      </c>
      <c r="AV38">
        <f>(Table2[[#This Row],[Rank 1Y]]+Table2[[#This Row],[Rank 6M]]+Table2[[#This Row],[Rank Sharpe]])/3</f>
        <v>83</v>
      </c>
    </row>
    <row r="39" spans="1:48" x14ac:dyDescent="0.3">
      <c r="A39" t="s">
        <v>241</v>
      </c>
      <c r="B39" t="s">
        <v>242</v>
      </c>
      <c r="C39" t="s">
        <v>3135</v>
      </c>
      <c r="D39" t="s">
        <v>243</v>
      </c>
      <c r="E39">
        <v>103034.470275</v>
      </c>
      <c r="F39">
        <v>11742.4</v>
      </c>
      <c r="G39">
        <v>169.03809636269699</v>
      </c>
      <c r="H39">
        <f>(Table2[[#This Row],[1Y Return vs Nifty]]-AVERAGE(Table2[1Y Return vs Nifty]))/_xlfn.STDEV.P(Table2[1Y Return vs Nifty])</f>
        <v>3.047369544535238</v>
      </c>
      <c r="I39">
        <v>7.90610002976186</v>
      </c>
      <c r="J39">
        <f>(Table2[[#This Row],[1M Return vs Nifty]]-AVERAGE(Table2[1M Return vs Nifty]))/_xlfn.STDEV.P(Table2[1M Return vs Nifty])</f>
        <v>0.59862803592062752</v>
      </c>
      <c r="K39">
        <v>48.701154963374599</v>
      </c>
      <c r="L39">
        <f>(Table2[[#This Row],[6M Return vs Nifty]]-AVERAGE(Table2[6M Return vs Nifty]))/_xlfn.STDEV.P(Table2[6M Return vs Nifty])</f>
        <v>1.4408355199826142</v>
      </c>
      <c r="M39">
        <v>1.7489687895711501</v>
      </c>
      <c r="N39">
        <f>(Table2[[#This Row],[1W Return vs Nifty]]-AVERAGE(Table2[1W Return vs Nifty]))/_xlfn.STDEV.P(Table2[1W Return vs Nifty])</f>
        <v>0.49541760283624148</v>
      </c>
      <c r="O39">
        <v>11494.27</v>
      </c>
      <c r="P39">
        <v>11289.8097902345</v>
      </c>
      <c r="Q39">
        <v>9569.1947777208607</v>
      </c>
      <c r="R39">
        <v>61.138481126136199</v>
      </c>
      <c r="S39" s="1">
        <f>(Table2[[#This Row],[Close Price]]-Table2[[#This Row],[20D EMA]])/Table2[[#This Row],[20D EMA]]</f>
        <v>2.1587277834955957E-2</v>
      </c>
      <c r="T39" s="1">
        <f>(Table2[[#This Row],[Close Price]]-Table2[[#This Row],[50D EMA]])/Table2[[#This Row],[50D EMA]]</f>
        <v>4.0088382193735714E-2</v>
      </c>
      <c r="U39" s="1">
        <f>(Table2[[#This Row],[Close Price]]-Table2[[#This Row],[200D EMA]])/Table2[[#This Row],[200D EMA]]</f>
        <v>0.22710429380524547</v>
      </c>
      <c r="V39">
        <v>0.497511085172685</v>
      </c>
      <c r="W39">
        <v>11729.15</v>
      </c>
      <c r="X39">
        <v>11949.85</v>
      </c>
      <c r="Y39">
        <v>11630</v>
      </c>
      <c r="Z39">
        <v>12022</v>
      </c>
      <c r="AA39">
        <v>10725.15</v>
      </c>
      <c r="AB39">
        <v>12141.95</v>
      </c>
      <c r="AC39" s="1">
        <f>(Table2[[#This Row],[Close Price]]/Table2[[#This Row],[Day Low]])-1</f>
        <v>1.1296641274090025E-3</v>
      </c>
      <c r="AD39" s="1">
        <f>(Table2[[#This Row],[Day High]]/Table2[[#This Row],[Close Price]])-1</f>
        <v>1.7666746150701851E-2</v>
      </c>
      <c r="AE39" s="1">
        <f>(Table2[[#This Row],[Close Price]]/Table2[[#This Row],[Current Week Low]])-1</f>
        <v>9.6646603611350024E-3</v>
      </c>
      <c r="AF39" s="1">
        <f>(Table2[[#This Row],[Current Week High]]/Table2[[#This Row],[Close Price]])-1</f>
        <v>2.3811145932688405E-2</v>
      </c>
      <c r="AG39" s="1">
        <f>(Table2[[#This Row],[Close Price]]/Table2[[#This Row],[Current Month Low]])-1</f>
        <v>9.484715831480206E-2</v>
      </c>
      <c r="AH39" s="1">
        <f>(Table2[[#This Row],[Current Month High]]/Table2[[#This Row],[Close Price]])-1</f>
        <v>3.4026263796157696E-2</v>
      </c>
      <c r="AI39">
        <v>7.46525412181495</v>
      </c>
      <c r="AJ39">
        <v>196.69382856420901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0.05</v>
      </c>
      <c r="AM39" t="s">
        <v>3183</v>
      </c>
      <c r="AN39">
        <v>3.9</v>
      </c>
      <c r="AO39" t="s">
        <v>3183</v>
      </c>
      <c r="AP39">
        <v>0.11402696669850999</v>
      </c>
      <c r="AQ39">
        <f>(Table2[[#This Row],[Sharpe Ratio]]-AVERAGE(Table2[Sharpe Ratio]))/_xlfn.STDEV.P(Table2[Sharpe Ratio])</f>
        <v>0.65388357966077448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6.2361342829354953</v>
      </c>
      <c r="AS39">
        <f>_xlfn.RANK.AVG(Table2[[#This Row],[1Y Return vs Nifty Z-Score]],Table2[1Y Return vs Nifty Z-Score])</f>
        <v>10</v>
      </c>
      <c r="AT39">
        <f>_xlfn.RANK.AVG(Table2[[#This Row],[6M Return vs Nifty Z-Score]],Table2[6M Return vs Nifty Z-Score])</f>
        <v>61</v>
      </c>
      <c r="AU39">
        <f>_xlfn.RANK.AVG(Table2[[#This Row],[Sharpe Ratio Z-Score]],Table2[Sharpe Ratio Z-Score])</f>
        <v>180</v>
      </c>
      <c r="AV39">
        <f>(Table2[[#This Row],[Rank 1Y]]+Table2[[#This Row],[Rank 6M]]+Table2[[#This Row],[Rank Sharpe]])/3</f>
        <v>83.666666666666671</v>
      </c>
    </row>
    <row r="40" spans="1:48" x14ac:dyDescent="0.3">
      <c r="A40" t="s">
        <v>604</v>
      </c>
      <c r="B40" t="s">
        <v>605</v>
      </c>
      <c r="C40" t="s">
        <v>3140</v>
      </c>
      <c r="D40" t="s">
        <v>51</v>
      </c>
      <c r="E40">
        <v>32051.00078518</v>
      </c>
      <c r="F40">
        <v>1259.05</v>
      </c>
      <c r="G40">
        <v>71.245634054449695</v>
      </c>
      <c r="H40">
        <f>(Table2[[#This Row],[1Y Return vs Nifty]]-AVERAGE(Table2[1Y Return vs Nifty]))/_xlfn.STDEV.P(Table2[1Y Return vs Nifty])</f>
        <v>1.123235276250742</v>
      </c>
      <c r="I40">
        <v>1.3779260751798801</v>
      </c>
      <c r="J40">
        <f>(Table2[[#This Row],[1M Return vs Nifty]]-AVERAGE(Table2[1M Return vs Nifty]))/_xlfn.STDEV.P(Table2[1M Return vs Nifty])</f>
        <v>-7.2372822009867084E-3</v>
      </c>
      <c r="K40">
        <v>92.546635412650204</v>
      </c>
      <c r="L40">
        <f>(Table2[[#This Row],[6M Return vs Nifty]]-AVERAGE(Table2[6M Return vs Nifty]))/_xlfn.STDEV.P(Table2[6M Return vs Nifty])</f>
        <v>2.8631644963715019</v>
      </c>
      <c r="M40">
        <v>-2.1800440932935499</v>
      </c>
      <c r="N40">
        <f>(Table2[[#This Row],[1W Return vs Nifty]]-AVERAGE(Table2[1W Return vs Nifty]))/_xlfn.STDEV.P(Table2[1W Return vs Nifty])</f>
        <v>-0.45459255657364039</v>
      </c>
      <c r="O40">
        <v>1273.31</v>
      </c>
      <c r="P40">
        <v>1225.2068932156101</v>
      </c>
      <c r="Q40">
        <v>964.99325063845004</v>
      </c>
      <c r="R40">
        <v>41.630820297472603</v>
      </c>
      <c r="S40" s="1">
        <f>(Table2[[#This Row],[Close Price]]-Table2[[#This Row],[20D EMA]])/Table2[[#This Row],[20D EMA]]</f>
        <v>-1.1199158099755748E-2</v>
      </c>
      <c r="T40" s="1">
        <f>(Table2[[#This Row],[Close Price]]-Table2[[#This Row],[50D EMA]])/Table2[[#This Row],[50D EMA]]</f>
        <v>2.762236073906435E-2</v>
      </c>
      <c r="U40" s="1">
        <f>(Table2[[#This Row],[Close Price]]-Table2[[#This Row],[200D EMA]])/Table2[[#This Row],[200D EMA]]</f>
        <v>0.30472415135235276</v>
      </c>
      <c r="V40">
        <v>0.75745988073187398</v>
      </c>
      <c r="W40">
        <v>1255</v>
      </c>
      <c r="X40">
        <v>1292.2</v>
      </c>
      <c r="Y40">
        <v>1255</v>
      </c>
      <c r="Z40">
        <v>1343.95</v>
      </c>
      <c r="AA40">
        <v>1198.25</v>
      </c>
      <c r="AB40">
        <v>1353.95</v>
      </c>
      <c r="AC40" s="1">
        <f>(Table2[[#This Row],[Close Price]]/Table2[[#This Row],[Day Low]])-1</f>
        <v>3.2270916334660171E-3</v>
      </c>
      <c r="AD40" s="1">
        <f>(Table2[[#This Row],[Day High]]/Table2[[#This Row],[Close Price]])-1</f>
        <v>2.6329375322663884E-2</v>
      </c>
      <c r="AE40" s="1">
        <f>(Table2[[#This Row],[Close Price]]/Table2[[#This Row],[Current Week Low]])-1</f>
        <v>3.2270916334660171E-3</v>
      </c>
      <c r="AF40" s="1">
        <f>(Table2[[#This Row],[Current Week High]]/Table2[[#This Row],[Close Price]])-1</f>
        <v>6.7431793812795515E-2</v>
      </c>
      <c r="AG40" s="1">
        <f>(Table2[[#This Row],[Close Price]]/Table2[[#This Row],[Current Month Low]])-1</f>
        <v>5.0740663467556901E-2</v>
      </c>
      <c r="AH40" s="1">
        <f>(Table2[[#This Row],[Current Month High]]/Table2[[#This Row],[Close Price]])-1</f>
        <v>7.5374290139390787E-2</v>
      </c>
      <c r="AI40">
        <v>7.5374290139390698</v>
      </c>
      <c r="AJ40">
        <v>115.148667122351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0.11</v>
      </c>
      <c r="AM40" t="s">
        <v>3183</v>
      </c>
      <c r="AN40">
        <v>-1.86</v>
      </c>
      <c r="AO40" t="s">
        <v>3182</v>
      </c>
      <c r="AP40">
        <v>0.113608232358777</v>
      </c>
      <c r="AQ40">
        <f>(Table2[[#This Row],[Sharpe Ratio]]-AVERAGE(Table2[Sharpe Ratio]))/_xlfn.STDEV.P(Table2[Sharpe Ratio])</f>
        <v>0.64903918773710401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4.1736091215847209</v>
      </c>
      <c r="AS40">
        <f>_xlfn.RANK.AVG(Table2[[#This Row],[1Y Return vs Nifty Z-Score]],Table2[1Y Return vs Nifty Z-Score])</f>
        <v>80</v>
      </c>
      <c r="AT40">
        <f>_xlfn.RANK.AVG(Table2[[#This Row],[6M Return vs Nifty Z-Score]],Table2[6M Return vs Nifty Z-Score])</f>
        <v>13</v>
      </c>
      <c r="AU40">
        <f>_xlfn.RANK.AVG(Table2[[#This Row],[Sharpe Ratio Z-Score]],Table2[Sharpe Ratio Z-Score])</f>
        <v>181</v>
      </c>
      <c r="AV40">
        <f>(Table2[[#This Row],[Rank 1Y]]+Table2[[#This Row],[Rank 6M]]+Table2[[#This Row],[Rank Sharpe]])/3</f>
        <v>91.333333333333329</v>
      </c>
    </row>
    <row r="41" spans="1:48" x14ac:dyDescent="0.3">
      <c r="A41" t="s">
        <v>288</v>
      </c>
      <c r="B41" t="s">
        <v>289</v>
      </c>
      <c r="C41" t="s">
        <v>3139</v>
      </c>
      <c r="D41" t="s">
        <v>139</v>
      </c>
      <c r="E41">
        <v>91615.783194000003</v>
      </c>
      <c r="F41">
        <v>439.4</v>
      </c>
      <c r="G41">
        <v>141.90610293166199</v>
      </c>
      <c r="H41">
        <f>(Table2[[#This Row],[1Y Return vs Nifty]]-AVERAGE(Table2[1Y Return vs Nifty]))/_xlfn.STDEV.P(Table2[1Y Return vs Nifty])</f>
        <v>2.5135288261885691</v>
      </c>
      <c r="I41">
        <v>4.5304663108886798</v>
      </c>
      <c r="J41">
        <f>(Table2[[#This Row],[1M Return vs Nifty]]-AVERAGE(Table2[1M Return vs Nifty]))/_xlfn.STDEV.P(Table2[1M Return vs Nifty])</f>
        <v>0.28534297164753458</v>
      </c>
      <c r="K41">
        <v>10.6977922641015</v>
      </c>
      <c r="L41">
        <f>(Table2[[#This Row],[6M Return vs Nifty]]-AVERAGE(Table2[6M Return vs Nifty]))/_xlfn.STDEV.P(Table2[6M Return vs Nifty])</f>
        <v>0.20802239047599491</v>
      </c>
      <c r="M41">
        <v>-1.74319641879584</v>
      </c>
      <c r="N41">
        <f>(Table2[[#This Row],[1W Return vs Nifty]]-AVERAGE(Table2[1W Return vs Nifty]))/_xlfn.STDEV.P(Table2[1W Return vs Nifty])</f>
        <v>-0.34896558581532211</v>
      </c>
      <c r="O41">
        <v>441.25</v>
      </c>
      <c r="P41">
        <v>466.98275315715398</v>
      </c>
      <c r="Q41">
        <v>416.60471146366098</v>
      </c>
      <c r="R41">
        <v>52.619529724443296</v>
      </c>
      <c r="S41" s="1">
        <f>(Table2[[#This Row],[Close Price]]-Table2[[#This Row],[20D EMA]])/Table2[[#This Row],[20D EMA]]</f>
        <v>-4.1926345609065675E-3</v>
      </c>
      <c r="T41" s="1">
        <f>(Table2[[#This Row],[Close Price]]-Table2[[#This Row],[50D EMA]])/Table2[[#This Row],[50D EMA]]</f>
        <v>-5.9065892628097902E-2</v>
      </c>
      <c r="U41" s="1">
        <f>(Table2[[#This Row],[Close Price]]-Table2[[#This Row],[200D EMA]])/Table2[[#This Row],[200D EMA]]</f>
        <v>5.4716828468531029E-2</v>
      </c>
      <c r="V41">
        <v>0.56184746448346801</v>
      </c>
      <c r="W41">
        <v>431.5</v>
      </c>
      <c r="X41">
        <v>446.8</v>
      </c>
      <c r="Y41">
        <v>431.5</v>
      </c>
      <c r="Z41">
        <v>462.9</v>
      </c>
      <c r="AA41">
        <v>409.5</v>
      </c>
      <c r="AB41">
        <v>486.7</v>
      </c>
      <c r="AC41" s="1">
        <f>(Table2[[#This Row],[Close Price]]/Table2[[#This Row],[Day Low]])-1</f>
        <v>1.8308227114716136E-2</v>
      </c>
      <c r="AD41" s="1">
        <f>(Table2[[#This Row],[Day High]]/Table2[[#This Row],[Close Price]])-1</f>
        <v>1.6841147018661795E-2</v>
      </c>
      <c r="AE41" s="1">
        <f>(Table2[[#This Row],[Close Price]]/Table2[[#This Row],[Current Week Low]])-1</f>
        <v>1.8308227114716136E-2</v>
      </c>
      <c r="AF41" s="1">
        <f>(Table2[[#This Row],[Current Week High]]/Table2[[#This Row],[Close Price]])-1</f>
        <v>5.3482020937642316E-2</v>
      </c>
      <c r="AG41" s="1">
        <f>(Table2[[#This Row],[Close Price]]/Table2[[#This Row],[Current Month Low]])-1</f>
        <v>7.3015873015872979E-2</v>
      </c>
      <c r="AH41" s="1">
        <f>(Table2[[#This Row],[Current Month High]]/Table2[[#This Row],[Close Price]])-1</f>
        <v>0.10764679107874375</v>
      </c>
      <c r="AI41">
        <v>47.246244879380903</v>
      </c>
      <c r="AJ41">
        <v>171.06724244293599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-0.19</v>
      </c>
      <c r="AM41" t="s">
        <v>3182</v>
      </c>
      <c r="AN41">
        <v>-8.0500000000000007</v>
      </c>
      <c r="AO41" t="s">
        <v>3182</v>
      </c>
      <c r="AP41">
        <v>0.20365991098113101</v>
      </c>
      <c r="AQ41">
        <f>(Table2[[#This Row],[Sharpe Ratio]]-AVERAGE(Table2[Sharpe Ratio]))/_xlfn.STDEV.P(Table2[Sharpe Ratio])</f>
        <v>1.6908587454769277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24</v>
      </c>
      <c r="AT41">
        <f>_xlfn.RANK.AVG(Table2[[#This Row],[6M Return vs Nifty Z-Score]],Table2[6M Return vs Nifty Z-Score])</f>
        <v>236</v>
      </c>
      <c r="AU41">
        <f>_xlfn.RANK.AVG(Table2[[#This Row],[Sharpe Ratio Z-Score]],Table2[Sharpe Ratio Z-Score])</f>
        <v>27</v>
      </c>
      <c r="AV41">
        <f>(Table2[[#This Row],[Rank 1Y]]+Table2[[#This Row],[Rank 6M]]+Table2[[#This Row],[Rank Sharpe]])/3</f>
        <v>95.666666666666671</v>
      </c>
    </row>
    <row r="42" spans="1:48" x14ac:dyDescent="0.3">
      <c r="A42" t="s">
        <v>1310</v>
      </c>
      <c r="B42" t="s">
        <v>1311</v>
      </c>
      <c r="C42" t="s">
        <v>3139</v>
      </c>
      <c r="D42" t="s">
        <v>48</v>
      </c>
      <c r="E42">
        <v>8723.3735155199993</v>
      </c>
      <c r="F42">
        <v>507.8</v>
      </c>
      <c r="G42">
        <v>59.599517853413701</v>
      </c>
      <c r="H42">
        <f>(Table2[[#This Row],[1Y Return vs Nifty]]-AVERAGE(Table2[1Y Return vs Nifty]))/_xlfn.STDEV.P(Table2[1Y Return vs Nifty])</f>
        <v>0.89408989279364948</v>
      </c>
      <c r="I42">
        <v>-7.9896366625979498</v>
      </c>
      <c r="J42">
        <f>(Table2[[#This Row],[1M Return vs Nifty]]-AVERAGE(Table2[1M Return vs Nifty]))/_xlfn.STDEV.P(Table2[1M Return vs Nifty])</f>
        <v>-0.87661996373392137</v>
      </c>
      <c r="K42">
        <v>20.874293731361401</v>
      </c>
      <c r="L42">
        <f>(Table2[[#This Row],[6M Return vs Nifty]]-AVERAGE(Table2[6M Return vs Nifty]))/_xlfn.STDEV.P(Table2[6M Return vs Nifty])</f>
        <v>0.53814382527000981</v>
      </c>
      <c r="M42">
        <v>-6.0312969526572404</v>
      </c>
      <c r="N42">
        <f>(Table2[[#This Row],[1W Return vs Nifty]]-AVERAGE(Table2[1W Return vs Nifty]))/_xlfn.STDEV.P(Table2[1W Return vs Nifty])</f>
        <v>-1.3858008401627313</v>
      </c>
      <c r="O42">
        <v>524.41</v>
      </c>
      <c r="P42">
        <v>535.94963054562595</v>
      </c>
      <c r="Q42">
        <v>461.94064130925199</v>
      </c>
      <c r="R42">
        <v>43.2416328719696</v>
      </c>
      <c r="S42" s="1">
        <f>(Table2[[#This Row],[Close Price]]-Table2[[#This Row],[20D EMA]])/Table2[[#This Row],[20D EMA]]</f>
        <v>-3.1673690433058024E-2</v>
      </c>
      <c r="T42" s="1">
        <f>(Table2[[#This Row],[Close Price]]-Table2[[#This Row],[50D EMA]])/Table2[[#This Row],[50D EMA]]</f>
        <v>-5.2522903163433624E-2</v>
      </c>
      <c r="U42" s="1">
        <f>(Table2[[#This Row],[Close Price]]-Table2[[#This Row],[200D EMA]])/Table2[[#This Row],[200D EMA]]</f>
        <v>9.9275436256856434E-2</v>
      </c>
      <c r="V42">
        <v>0.71325741062526704</v>
      </c>
      <c r="W42">
        <v>494</v>
      </c>
      <c r="X42">
        <v>512.9</v>
      </c>
      <c r="Y42">
        <v>494</v>
      </c>
      <c r="Z42">
        <v>512.9</v>
      </c>
      <c r="AA42">
        <v>480</v>
      </c>
      <c r="AB42">
        <v>574.1</v>
      </c>
      <c r="AC42" s="1">
        <f>(Table2[[#This Row],[Close Price]]/Table2[[#This Row],[Day Low]])-1</f>
        <v>2.793522267206483E-2</v>
      </c>
      <c r="AD42" s="1">
        <f>(Table2[[#This Row],[Day High]]/Table2[[#This Row],[Close Price]])-1</f>
        <v>1.0043324143363508E-2</v>
      </c>
      <c r="AE42" s="1">
        <f>(Table2[[#This Row],[Close Price]]/Table2[[#This Row],[Current Week Low]])-1</f>
        <v>2.793522267206483E-2</v>
      </c>
      <c r="AF42" s="1">
        <f>(Table2[[#This Row],[Current Week High]]/Table2[[#This Row],[Close Price]])-1</f>
        <v>1.0043324143363508E-2</v>
      </c>
      <c r="AG42" s="1">
        <f>(Table2[[#This Row],[Close Price]]/Table2[[#This Row],[Current Month Low]])-1</f>
        <v>5.7916666666666616E-2</v>
      </c>
      <c r="AH42" s="1">
        <f>(Table2[[#This Row],[Current Month High]]/Table2[[#This Row],[Close Price]])-1</f>
        <v>0.13056321386372582</v>
      </c>
      <c r="AI42">
        <v>36.727057896809697</v>
      </c>
      <c r="AJ42">
        <v>98.281921124560697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0.05</v>
      </c>
      <c r="AM42" t="s">
        <v>3183</v>
      </c>
      <c r="AN42">
        <v>-6.54</v>
      </c>
      <c r="AO42" t="s">
        <v>3182</v>
      </c>
      <c r="AP42">
        <v>0.20875145406443499</v>
      </c>
      <c r="AQ42">
        <f>(Table2[[#This Row],[Sharpe Ratio]]-AVERAGE(Table2[Sharpe Ratio]))/_xlfn.STDEV.P(Table2[Sharpe Ratio])</f>
        <v>1.7497634682362462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106</v>
      </c>
      <c r="AT42">
        <f>_xlfn.RANK.AVG(Table2[[#This Row],[6M Return vs Nifty Z-Score]],Table2[6M Return vs Nifty Z-Score])</f>
        <v>157</v>
      </c>
      <c r="AU42">
        <f>_xlfn.RANK.AVG(Table2[[#This Row],[Sharpe Ratio Z-Score]],Table2[Sharpe Ratio Z-Score])</f>
        <v>25</v>
      </c>
      <c r="AV42">
        <f>(Table2[[#This Row],[Rank 1Y]]+Table2[[#This Row],[Rank 6M]]+Table2[[#This Row],[Rank Sharpe]])/3</f>
        <v>96</v>
      </c>
    </row>
    <row r="43" spans="1:48" x14ac:dyDescent="0.3">
      <c r="A43" t="s">
        <v>492</v>
      </c>
      <c r="B43" t="s">
        <v>493</v>
      </c>
      <c r="C43" t="s">
        <v>3140</v>
      </c>
      <c r="D43" t="s">
        <v>51</v>
      </c>
      <c r="E43">
        <v>42965.968632559998</v>
      </c>
      <c r="F43">
        <v>1522.6</v>
      </c>
      <c r="G43">
        <v>74.701299205999305</v>
      </c>
      <c r="H43">
        <f>(Table2[[#This Row],[1Y Return vs Nifty]]-AVERAGE(Table2[1Y Return vs Nifty]))/_xlfn.STDEV.P(Table2[1Y Return vs Nifty])</f>
        <v>1.1912278758935919</v>
      </c>
      <c r="I43">
        <v>-8.9695933640601506</v>
      </c>
      <c r="J43">
        <f>(Table2[[#This Row],[1M Return vs Nifty]]-AVERAGE(Table2[1M Return vs Nifty]))/_xlfn.STDEV.P(Table2[1M Return vs Nifty])</f>
        <v>-0.96756756758263385</v>
      </c>
      <c r="K43">
        <v>30.056559885516599</v>
      </c>
      <c r="L43">
        <f>(Table2[[#This Row],[6M Return vs Nifty]]-AVERAGE(Table2[6M Return vs Nifty]))/_xlfn.STDEV.P(Table2[6M Return vs Nifty])</f>
        <v>0.83601268395612016</v>
      </c>
      <c r="M43">
        <v>-1.2833226893026199</v>
      </c>
      <c r="N43">
        <f>(Table2[[#This Row],[1W Return vs Nifty]]-AVERAGE(Table2[1W Return vs Nifty]))/_xlfn.STDEV.P(Table2[1W Return vs Nifty])</f>
        <v>-0.23777106238435491</v>
      </c>
      <c r="O43">
        <v>1576.52</v>
      </c>
      <c r="P43">
        <v>1617.48844926685</v>
      </c>
      <c r="Q43">
        <v>1372.2665664645001</v>
      </c>
      <c r="R43">
        <v>40.492699954527502</v>
      </c>
      <c r="S43" s="1">
        <f>(Table2[[#This Row],[Close Price]]-Table2[[#This Row],[20D EMA]])/Table2[[#This Row],[20D EMA]]</f>
        <v>-3.4201913074366375E-2</v>
      </c>
      <c r="T43" s="1">
        <f>(Table2[[#This Row],[Close Price]]-Table2[[#This Row],[50D EMA]])/Table2[[#This Row],[50D EMA]]</f>
        <v>-5.8664066077170236E-2</v>
      </c>
      <c r="U43" s="1">
        <f>(Table2[[#This Row],[Close Price]]-Table2[[#This Row],[200D EMA]])/Table2[[#This Row],[200D EMA]]</f>
        <v>0.10955118867525719</v>
      </c>
      <c r="V43">
        <v>0.77842533655970503</v>
      </c>
      <c r="W43">
        <v>1507.55</v>
      </c>
      <c r="X43">
        <v>1532.45</v>
      </c>
      <c r="Y43">
        <v>1478.1</v>
      </c>
      <c r="Z43">
        <v>1533</v>
      </c>
      <c r="AA43">
        <v>1451</v>
      </c>
      <c r="AB43">
        <v>1776.75</v>
      </c>
      <c r="AC43" s="1">
        <f>(Table2[[#This Row],[Close Price]]/Table2[[#This Row],[Day Low]])-1</f>
        <v>9.9830851381379482E-3</v>
      </c>
      <c r="AD43" s="1">
        <f>(Table2[[#This Row],[Day High]]/Table2[[#This Row],[Close Price]])-1</f>
        <v>6.4691974254564855E-3</v>
      </c>
      <c r="AE43" s="1">
        <f>(Table2[[#This Row],[Close Price]]/Table2[[#This Row],[Current Week Low]])-1</f>
        <v>3.0106217441309813E-2</v>
      </c>
      <c r="AF43" s="1">
        <f>(Table2[[#This Row],[Current Week High]]/Table2[[#This Row],[Close Price]])-1</f>
        <v>6.8304216471826162E-3</v>
      </c>
      <c r="AG43" s="1">
        <f>(Table2[[#This Row],[Close Price]]/Table2[[#This Row],[Current Month Low]])-1</f>
        <v>4.9345279117849694E-2</v>
      </c>
      <c r="AH43" s="1">
        <f>(Table2[[#This Row],[Current Month High]]/Table2[[#This Row],[Close Price]])-1</f>
        <v>0.16691842900302123</v>
      </c>
      <c r="AI43">
        <v>20.2515434125837</v>
      </c>
      <c r="AJ43">
        <v>99.162851536952203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-0.06</v>
      </c>
      <c r="AM43" t="s">
        <v>3182</v>
      </c>
      <c r="AN43">
        <v>-8.1300000000000008</v>
      </c>
      <c r="AO43" t="s">
        <v>3182</v>
      </c>
      <c r="AP43">
        <v>0.153465679940049</v>
      </c>
      <c r="AQ43">
        <f>(Table2[[#This Row],[Sharpe Ratio]]-AVERAGE(Table2[Sharpe Ratio]))/_xlfn.STDEV.P(Table2[Sharpe Ratio])</f>
        <v>1.1101551718810265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77</v>
      </c>
      <c r="AT43">
        <f>_xlfn.RANK.AVG(Table2[[#This Row],[6M Return vs Nifty Z-Score]],Table2[6M Return vs Nifty Z-Score])</f>
        <v>113</v>
      </c>
      <c r="AU43">
        <f>_xlfn.RANK.AVG(Table2[[#This Row],[Sharpe Ratio Z-Score]],Table2[Sharpe Ratio Z-Score])</f>
        <v>103</v>
      </c>
      <c r="AV43">
        <f>(Table2[[#This Row],[Rank 1Y]]+Table2[[#This Row],[Rank 6M]]+Table2[[#This Row],[Rank Sharpe]])/3</f>
        <v>97.666666666666671</v>
      </c>
    </row>
    <row r="44" spans="1:48" x14ac:dyDescent="0.3">
      <c r="A44" t="s">
        <v>487</v>
      </c>
      <c r="B44" t="s">
        <v>488</v>
      </c>
      <c r="C44" t="s">
        <v>3136</v>
      </c>
      <c r="D44" t="s">
        <v>489</v>
      </c>
      <c r="E44">
        <v>43912.545698000002</v>
      </c>
      <c r="F44">
        <v>1132</v>
      </c>
      <c r="G44">
        <v>78.166448227012793</v>
      </c>
      <c r="H44">
        <f>(Table2[[#This Row],[1Y Return vs Nifty]]-AVERAGE(Table2[1Y Return vs Nifty]))/_xlfn.STDEV.P(Table2[1Y Return vs Nifty])</f>
        <v>1.259407077221282</v>
      </c>
      <c r="I44">
        <v>6.6896266478071897</v>
      </c>
      <c r="J44">
        <f>(Table2[[#This Row],[1M Return vs Nifty]]-AVERAGE(Table2[1M Return vs Nifty]))/_xlfn.STDEV.P(Table2[1M Return vs Nifty])</f>
        <v>0.48572984453172541</v>
      </c>
      <c r="K44">
        <v>27.091898923492501</v>
      </c>
      <c r="L44">
        <f>(Table2[[#This Row],[6M Return vs Nifty]]-AVERAGE(Table2[6M Return vs Nifty]))/_xlfn.STDEV.P(Table2[6M Return vs Nifty])</f>
        <v>0.73984032711915693</v>
      </c>
      <c r="M44">
        <v>-0.85911559503526402</v>
      </c>
      <c r="N44">
        <f>(Table2[[#This Row],[1W Return vs Nifty]]-AVERAGE(Table2[1W Return vs Nifty]))/_xlfn.STDEV.P(Table2[1W Return vs Nifty])</f>
        <v>-0.13520050299390066</v>
      </c>
      <c r="O44">
        <v>1068.1300000000001</v>
      </c>
      <c r="P44">
        <v>1054.8737066129399</v>
      </c>
      <c r="Q44">
        <v>920.53724304351204</v>
      </c>
      <c r="R44">
        <v>74.326836589497702</v>
      </c>
      <c r="S44" s="1">
        <f>(Table2[[#This Row],[Close Price]]-Table2[[#This Row],[20D EMA]])/Table2[[#This Row],[20D EMA]]</f>
        <v>5.9796092235963681E-2</v>
      </c>
      <c r="T44" s="1">
        <f>(Table2[[#This Row],[Close Price]]-Table2[[#This Row],[50D EMA]])/Table2[[#This Row],[50D EMA]]</f>
        <v>7.3114243822326744E-2</v>
      </c>
      <c r="U44" s="1">
        <f>(Table2[[#This Row],[Close Price]]-Table2[[#This Row],[200D EMA]])/Table2[[#This Row],[200D EMA]]</f>
        <v>0.22971667746689151</v>
      </c>
      <c r="V44">
        <v>0.92413144062511499</v>
      </c>
      <c r="W44">
        <v>1101.7</v>
      </c>
      <c r="X44">
        <v>1148</v>
      </c>
      <c r="Y44">
        <v>1076.5</v>
      </c>
      <c r="Z44">
        <v>1148</v>
      </c>
      <c r="AA44">
        <v>1001.05</v>
      </c>
      <c r="AB44">
        <v>1148</v>
      </c>
      <c r="AC44" s="1">
        <f>(Table2[[#This Row],[Close Price]]/Table2[[#This Row],[Day Low]])-1</f>
        <v>2.7502949986384584E-2</v>
      </c>
      <c r="AD44" s="1">
        <f>(Table2[[#This Row],[Day High]]/Table2[[#This Row],[Close Price]])-1</f>
        <v>1.4134275618374659E-2</v>
      </c>
      <c r="AE44" s="1">
        <f>(Table2[[#This Row],[Close Price]]/Table2[[#This Row],[Current Week Low]])-1</f>
        <v>5.15559684161635E-2</v>
      </c>
      <c r="AF44" s="1">
        <f>(Table2[[#This Row],[Current Week High]]/Table2[[#This Row],[Close Price]])-1</f>
        <v>1.4134275618374659E-2</v>
      </c>
      <c r="AG44" s="1">
        <f>(Table2[[#This Row],[Close Price]]/Table2[[#This Row],[Current Month Low]])-1</f>
        <v>0.13081264672094317</v>
      </c>
      <c r="AH44" s="1">
        <f>(Table2[[#This Row],[Current Month High]]/Table2[[#This Row],[Close Price]])-1</f>
        <v>1.4134275618374659E-2</v>
      </c>
      <c r="AI44">
        <v>7.3321554770318098</v>
      </c>
      <c r="AJ44">
        <v>109.82391102873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0.01</v>
      </c>
      <c r="AM44" t="s">
        <v>3183</v>
      </c>
      <c r="AN44">
        <v>9.25</v>
      </c>
      <c r="AO44" t="s">
        <v>3183</v>
      </c>
      <c r="AP44">
        <v>0.15557471315840901</v>
      </c>
      <c r="AQ44">
        <f>(Table2[[#This Row],[Sharpe Ratio]]-AVERAGE(Table2[Sharpe Ratio]))/_xlfn.STDEV.P(Table2[Sharpe Ratio])</f>
        <v>1.1345548509144943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3.4843315967927579</v>
      </c>
      <c r="AS44">
        <f>_xlfn.RANK.AVG(Table2[[#This Row],[1Y Return vs Nifty Z-Score]],Table2[1Y Return vs Nifty Z-Score])</f>
        <v>70</v>
      </c>
      <c r="AT44">
        <f>_xlfn.RANK.AVG(Table2[[#This Row],[6M Return vs Nifty Z-Score]],Table2[6M Return vs Nifty Z-Score])</f>
        <v>129</v>
      </c>
      <c r="AU44">
        <f>_xlfn.RANK.AVG(Table2[[#This Row],[Sharpe Ratio Z-Score]],Table2[Sharpe Ratio Z-Score])</f>
        <v>95</v>
      </c>
      <c r="AV44">
        <f>(Table2[[#This Row],[Rank 1Y]]+Table2[[#This Row],[Rank 6M]]+Table2[[#This Row],[Rank Sharpe]])/3</f>
        <v>98</v>
      </c>
    </row>
    <row r="45" spans="1:48" x14ac:dyDescent="0.3">
      <c r="A45" t="s">
        <v>294</v>
      </c>
      <c r="B45" t="s">
        <v>295</v>
      </c>
      <c r="C45" t="s">
        <v>3135</v>
      </c>
      <c r="D45" t="s">
        <v>243</v>
      </c>
      <c r="E45">
        <v>90583.645816470002</v>
      </c>
      <c r="F45">
        <v>5910.9</v>
      </c>
      <c r="G45">
        <v>64.447107525868503</v>
      </c>
      <c r="H45">
        <f>(Table2[[#This Row],[1Y Return vs Nifty]]-AVERAGE(Table2[1Y Return vs Nifty]))/_xlfn.STDEV.P(Table2[1Y Return vs Nifty])</f>
        <v>0.98946956917353013</v>
      </c>
      <c r="I45">
        <v>4.4534250119263401</v>
      </c>
      <c r="J45">
        <f>(Table2[[#This Row],[1M Return vs Nifty]]-AVERAGE(Table2[1M Return vs Nifty]))/_xlfn.STDEV.P(Table2[1M Return vs Nifty])</f>
        <v>0.2781929398884147</v>
      </c>
      <c r="K45">
        <v>52.331097697717603</v>
      </c>
      <c r="L45">
        <f>(Table2[[#This Row],[6M Return vs Nifty]]-AVERAGE(Table2[6M Return vs Nifty]))/_xlfn.STDEV.P(Table2[6M Return vs Nifty])</f>
        <v>1.558589338181992</v>
      </c>
      <c r="M45">
        <v>2.07672246038815</v>
      </c>
      <c r="N45">
        <f>(Table2[[#This Row],[1W Return vs Nifty]]-AVERAGE(Table2[1W Return vs Nifty]))/_xlfn.STDEV.P(Table2[1W Return vs Nifty])</f>
        <v>0.57466634198341582</v>
      </c>
      <c r="O45">
        <v>5706.99</v>
      </c>
      <c r="P45">
        <v>5502.07367202163</v>
      </c>
      <c r="Q45">
        <v>4658.3116360906397</v>
      </c>
      <c r="R45">
        <v>66.972581311234904</v>
      </c>
      <c r="S45" s="1">
        <f>(Table2[[#This Row],[Close Price]]-Table2[[#This Row],[20D EMA]])/Table2[[#This Row],[20D EMA]]</f>
        <v>3.5729868109108283E-2</v>
      </c>
      <c r="T45" s="1">
        <f>(Table2[[#This Row],[Close Price]]-Table2[[#This Row],[50D EMA]])/Table2[[#This Row],[50D EMA]]</f>
        <v>7.4304044683602771E-2</v>
      </c>
      <c r="U45" s="1">
        <f>(Table2[[#This Row],[Close Price]]-Table2[[#This Row],[200D EMA]])/Table2[[#This Row],[200D EMA]]</f>
        <v>0.26889320890531065</v>
      </c>
      <c r="V45">
        <v>0.99481080739299399</v>
      </c>
      <c r="W45">
        <v>5900.9</v>
      </c>
      <c r="X45">
        <v>6042</v>
      </c>
      <c r="Y45">
        <v>5805.45</v>
      </c>
      <c r="Z45">
        <v>6042</v>
      </c>
      <c r="AA45">
        <v>5298</v>
      </c>
      <c r="AB45">
        <v>6042</v>
      </c>
      <c r="AC45" s="1">
        <f>(Table2[[#This Row],[Close Price]]/Table2[[#This Row],[Day Low]])-1</f>
        <v>1.6946567472757579E-3</v>
      </c>
      <c r="AD45" s="1">
        <f>(Table2[[#This Row],[Day High]]/Table2[[#This Row],[Close Price]])-1</f>
        <v>2.2179363548698205E-2</v>
      </c>
      <c r="AE45" s="1">
        <f>(Table2[[#This Row],[Close Price]]/Table2[[#This Row],[Current Week Low]])-1</f>
        <v>1.81639666175748E-2</v>
      </c>
      <c r="AF45" s="1">
        <f>(Table2[[#This Row],[Current Week High]]/Table2[[#This Row],[Close Price]])-1</f>
        <v>2.2179363548698205E-2</v>
      </c>
      <c r="AG45" s="1">
        <f>(Table2[[#This Row],[Close Price]]/Table2[[#This Row],[Current Month Low]])-1</f>
        <v>0.11568516421291042</v>
      </c>
      <c r="AH45" s="1">
        <f>(Table2[[#This Row],[Current Month High]]/Table2[[#This Row],[Close Price]])-1</f>
        <v>2.2179363548698205E-2</v>
      </c>
      <c r="AI45">
        <v>2.2179363548698201</v>
      </c>
      <c r="AJ45">
        <v>88.521400778210094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0.09</v>
      </c>
      <c r="AM45" t="s">
        <v>3183</v>
      </c>
      <c r="AN45">
        <v>3.02</v>
      </c>
      <c r="AO45" t="s">
        <v>3183</v>
      </c>
      <c r="AP45">
        <v>0.12477309801692001</v>
      </c>
      <c r="AQ45">
        <f>(Table2[[#This Row],[Sharpe Ratio]]-AVERAGE(Table2[Sharpe Ratio]))/_xlfn.STDEV.P(Table2[Sharpe Ratio])</f>
        <v>0.77820696761792996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4.1791251568452825</v>
      </c>
      <c r="AS45">
        <f>_xlfn.RANK.AVG(Table2[[#This Row],[1Y Return vs Nifty Z-Score]],Table2[1Y Return vs Nifty Z-Score])</f>
        <v>95</v>
      </c>
      <c r="AT45">
        <f>_xlfn.RANK.AVG(Table2[[#This Row],[6M Return vs Nifty Z-Score]],Table2[6M Return vs Nifty Z-Score])</f>
        <v>54</v>
      </c>
      <c r="AU45">
        <f>_xlfn.RANK.AVG(Table2[[#This Row],[Sharpe Ratio Z-Score]],Table2[Sharpe Ratio Z-Score])</f>
        <v>147</v>
      </c>
      <c r="AV45">
        <f>(Table2[[#This Row],[Rank 1Y]]+Table2[[#This Row],[Rank 6M]]+Table2[[#This Row],[Rank Sharpe]])/3</f>
        <v>98.666666666666671</v>
      </c>
    </row>
    <row r="46" spans="1:48" x14ac:dyDescent="0.3">
      <c r="A46" t="s">
        <v>928</v>
      </c>
      <c r="B46" t="s">
        <v>929</v>
      </c>
      <c r="C46" t="s">
        <v>3151</v>
      </c>
      <c r="D46" t="s">
        <v>278</v>
      </c>
      <c r="E46">
        <v>16259.2016673</v>
      </c>
      <c r="F46">
        <v>430.75</v>
      </c>
      <c r="G46">
        <v>46.786531196021102</v>
      </c>
      <c r="H46">
        <f>(Table2[[#This Row],[1Y Return vs Nifty]]-AVERAGE(Table2[1Y Return vs Nifty]))/_xlfn.STDEV.P(Table2[1Y Return vs Nifty])</f>
        <v>0.64198552682676524</v>
      </c>
      <c r="I46">
        <v>-3.6350649307849698</v>
      </c>
      <c r="J46">
        <f>(Table2[[#This Row],[1M Return vs Nifty]]-AVERAGE(Table2[1M Return vs Nifty]))/_xlfn.STDEV.P(Table2[1M Return vs Nifty])</f>
        <v>-0.47248183783019804</v>
      </c>
      <c r="K46">
        <v>68.715470355147204</v>
      </c>
      <c r="L46">
        <f>(Table2[[#This Row],[6M Return vs Nifty]]-AVERAGE(Table2[6M Return vs Nifty]))/_xlfn.STDEV.P(Table2[6M Return vs Nifty])</f>
        <v>2.0900915078885376</v>
      </c>
      <c r="M46">
        <v>1.7334194109479599</v>
      </c>
      <c r="N46">
        <f>(Table2[[#This Row],[1W Return vs Nifty]]-AVERAGE(Table2[1W Return vs Nifty]))/_xlfn.STDEV.P(Table2[1W Return vs Nifty])</f>
        <v>0.49165786264069111</v>
      </c>
      <c r="O46">
        <v>416.64</v>
      </c>
      <c r="P46">
        <v>436.10434020370798</v>
      </c>
      <c r="Q46">
        <v>365.53823716102102</v>
      </c>
      <c r="R46">
        <v>64.747231425036702</v>
      </c>
      <c r="S46" s="1">
        <f>(Table2[[#This Row],[Close Price]]-Table2[[#This Row],[20D EMA]])/Table2[[#This Row],[20D EMA]]</f>
        <v>3.3866167434715856E-2</v>
      </c>
      <c r="T46" s="1">
        <f>(Table2[[#This Row],[Close Price]]-Table2[[#This Row],[50D EMA]])/Table2[[#This Row],[50D EMA]]</f>
        <v>-1.2277658601624832E-2</v>
      </c>
      <c r="U46" s="1">
        <f>(Table2[[#This Row],[Close Price]]-Table2[[#This Row],[200D EMA]])/Table2[[#This Row],[200D EMA]]</f>
        <v>0.1783992923570755</v>
      </c>
      <c r="V46">
        <v>0.59363891354022802</v>
      </c>
      <c r="W46">
        <v>411.85</v>
      </c>
      <c r="X46">
        <v>436.5</v>
      </c>
      <c r="Y46">
        <v>391.35</v>
      </c>
      <c r="Z46">
        <v>436.5</v>
      </c>
      <c r="AA46">
        <v>381.55</v>
      </c>
      <c r="AB46">
        <v>448.9</v>
      </c>
      <c r="AC46" s="1">
        <f>(Table2[[#This Row],[Close Price]]/Table2[[#This Row],[Day Low]])-1</f>
        <v>4.5890494111933799E-2</v>
      </c>
      <c r="AD46" s="1">
        <f>(Table2[[#This Row],[Day High]]/Table2[[#This Row],[Close Price]])-1</f>
        <v>1.3348810214741658E-2</v>
      </c>
      <c r="AE46" s="1">
        <f>(Table2[[#This Row],[Close Price]]/Table2[[#This Row],[Current Week Low]])-1</f>
        <v>0.10067714322217958</v>
      </c>
      <c r="AF46" s="1">
        <f>(Table2[[#This Row],[Current Week High]]/Table2[[#This Row],[Close Price]])-1</f>
        <v>1.3348810214741658E-2</v>
      </c>
      <c r="AG46" s="1">
        <f>(Table2[[#This Row],[Close Price]]/Table2[[#This Row],[Current Month Low]])-1</f>
        <v>0.12894771327480004</v>
      </c>
      <c r="AH46" s="1">
        <f>(Table2[[#This Row],[Current Month High]]/Table2[[#This Row],[Close Price]])-1</f>
        <v>4.2135809634358701E-2</v>
      </c>
      <c r="AI46">
        <v>35.670342426001099</v>
      </c>
      <c r="AJ46">
        <v>106.100478468899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-0.01</v>
      </c>
      <c r="AM46" t="s">
        <v>3182</v>
      </c>
      <c r="AN46">
        <v>-0.13</v>
      </c>
      <c r="AO46" t="s">
        <v>3182</v>
      </c>
      <c r="AP46">
        <v>0.139743011059455</v>
      </c>
      <c r="AQ46">
        <f>(Table2[[#This Row],[Sharpe Ratio]]-AVERAGE(Table2[Sharpe Ratio]))/_xlfn.STDEV.P(Table2[Sharpe Ratio])</f>
        <v>0.95139583454379251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143</v>
      </c>
      <c r="AT46">
        <f>_xlfn.RANK.AVG(Table2[[#This Row],[6M Return vs Nifty Z-Score]],Table2[6M Return vs Nifty Z-Score])</f>
        <v>29</v>
      </c>
      <c r="AU46">
        <f>_xlfn.RANK.AVG(Table2[[#This Row],[Sharpe Ratio Z-Score]],Table2[Sharpe Ratio Z-Score])</f>
        <v>124</v>
      </c>
      <c r="AV46">
        <f>(Table2[[#This Row],[Rank 1Y]]+Table2[[#This Row],[Rank 6M]]+Table2[[#This Row],[Rank Sharpe]])/3</f>
        <v>98.666666666666671</v>
      </c>
    </row>
    <row r="47" spans="1:48" x14ac:dyDescent="0.3">
      <c r="A47" t="s">
        <v>304</v>
      </c>
      <c r="B47" t="s">
        <v>305</v>
      </c>
      <c r="C47" t="s">
        <v>3144</v>
      </c>
      <c r="D47" t="s">
        <v>306</v>
      </c>
      <c r="E47">
        <v>86783.394972864</v>
      </c>
      <c r="F47">
        <v>63.59</v>
      </c>
      <c r="G47">
        <v>40.627259356446601</v>
      </c>
      <c r="H47">
        <f>(Table2[[#This Row],[1Y Return vs Nifty]]-AVERAGE(Table2[1Y Return vs Nifty]))/_xlfn.STDEV.P(Table2[1Y Return vs Nifty])</f>
        <v>0.52079759746622689</v>
      </c>
      <c r="I47">
        <v>-7.2462945808244603</v>
      </c>
      <c r="J47">
        <f>(Table2[[#This Row],[1M Return vs Nifty]]-AVERAGE(Table2[1M Return vs Nifty]))/_xlfn.STDEV.P(Table2[1M Return vs Nifty])</f>
        <v>-0.80763203694456598</v>
      </c>
      <c r="K47">
        <v>34.831908834135099</v>
      </c>
      <c r="L47">
        <f>(Table2[[#This Row],[6M Return vs Nifty]]-AVERAGE(Table2[6M Return vs Nifty]))/_xlfn.STDEV.P(Table2[6M Return vs Nifty])</f>
        <v>0.99092299882531254</v>
      </c>
      <c r="M47">
        <v>-3.59230810495702</v>
      </c>
      <c r="N47">
        <f>(Table2[[#This Row],[1W Return vs Nifty]]-AVERAGE(Table2[1W Return vs Nifty]))/_xlfn.STDEV.P(Table2[1W Return vs Nifty])</f>
        <v>-0.79606895251536747</v>
      </c>
      <c r="O47">
        <v>64.510000000000005</v>
      </c>
      <c r="P47">
        <v>67.974543688353194</v>
      </c>
      <c r="Q47">
        <v>58.934911478199503</v>
      </c>
      <c r="R47">
        <v>50.026257074043102</v>
      </c>
      <c r="S47" s="1">
        <f>(Table2[[#This Row],[Close Price]]-Table2[[#This Row],[20D EMA]])/Table2[[#This Row],[20D EMA]]</f>
        <v>-1.4261354828708753E-2</v>
      </c>
      <c r="T47" s="1">
        <f>(Table2[[#This Row],[Close Price]]-Table2[[#This Row],[50D EMA]])/Table2[[#This Row],[50D EMA]]</f>
        <v>-6.4502730734835978E-2</v>
      </c>
      <c r="U47" s="1">
        <f>(Table2[[#This Row],[Close Price]]-Table2[[#This Row],[200D EMA]])/Table2[[#This Row],[200D EMA]]</f>
        <v>7.8986943477847682E-2</v>
      </c>
      <c r="V47">
        <v>1.48215433229986</v>
      </c>
      <c r="W47">
        <v>62.71</v>
      </c>
      <c r="X47">
        <v>64.290000000000006</v>
      </c>
      <c r="Y47">
        <v>62.71</v>
      </c>
      <c r="Z47">
        <v>67.5</v>
      </c>
      <c r="AA47">
        <v>53.45</v>
      </c>
      <c r="AB47">
        <v>69.849999999999994</v>
      </c>
      <c r="AC47" s="1">
        <f>(Table2[[#This Row],[Close Price]]/Table2[[#This Row],[Day Low]])-1</f>
        <v>1.4032849625259081E-2</v>
      </c>
      <c r="AD47" s="1">
        <f>(Table2[[#This Row],[Day High]]/Table2[[#This Row],[Close Price]])-1</f>
        <v>1.1008020128951079E-2</v>
      </c>
      <c r="AE47" s="1">
        <f>(Table2[[#This Row],[Close Price]]/Table2[[#This Row],[Current Week Low]])-1</f>
        <v>1.4032849625259081E-2</v>
      </c>
      <c r="AF47" s="1">
        <f>(Table2[[#This Row],[Current Week High]]/Table2[[#This Row],[Close Price]])-1</f>
        <v>6.1487655291712517E-2</v>
      </c>
      <c r="AG47" s="1">
        <f>(Table2[[#This Row],[Close Price]]/Table2[[#This Row],[Current Month Low]])-1</f>
        <v>0.18971000935453697</v>
      </c>
      <c r="AH47" s="1">
        <f>(Table2[[#This Row],[Current Month High]]/Table2[[#This Row],[Close Price]])-1</f>
        <v>9.8443151438905252E-2</v>
      </c>
      <c r="AI47">
        <v>35.304293127850201</v>
      </c>
      <c r="AJ47">
        <v>87.581120943952797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</v>
      </c>
      <c r="AM47" t="s">
        <v>3182</v>
      </c>
      <c r="AN47">
        <v>-4.8099999999999996</v>
      </c>
      <c r="AO47" t="s">
        <v>3182</v>
      </c>
      <c r="AP47">
        <v>0.197942715247862</v>
      </c>
      <c r="AQ47">
        <f>(Table2[[#This Row],[Sharpe Ratio]]-AVERAGE(Table2[Sharpe Ratio]))/_xlfn.STDEV.P(Table2[Sharpe Ratio])</f>
        <v>1.6247157660070508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164</v>
      </c>
      <c r="AT47">
        <f>_xlfn.RANK.AVG(Table2[[#This Row],[6M Return vs Nifty Z-Score]],Table2[6M Return vs Nifty Z-Score])</f>
        <v>98</v>
      </c>
      <c r="AU47">
        <f>_xlfn.RANK.AVG(Table2[[#This Row],[Sharpe Ratio Z-Score]],Table2[Sharpe Ratio Z-Score])</f>
        <v>35</v>
      </c>
      <c r="AV47">
        <f>(Table2[[#This Row],[Rank 1Y]]+Table2[[#This Row],[Rank 6M]]+Table2[[#This Row],[Rank Sharpe]])/3</f>
        <v>99</v>
      </c>
    </row>
    <row r="48" spans="1:48" x14ac:dyDescent="0.3">
      <c r="A48" t="s">
        <v>524</v>
      </c>
      <c r="B48" t="s">
        <v>525</v>
      </c>
      <c r="C48" t="s">
        <v>3144</v>
      </c>
      <c r="D48" t="s">
        <v>234</v>
      </c>
      <c r="E48">
        <v>39599.531659599998</v>
      </c>
      <c r="F48">
        <v>9858.4</v>
      </c>
      <c r="G48">
        <v>55.884942683352698</v>
      </c>
      <c r="H48">
        <f>(Table2[[#This Row],[1Y Return vs Nifty]]-AVERAGE(Table2[1Y Return vs Nifty]))/_xlfn.STDEV.P(Table2[1Y Return vs Nifty])</f>
        <v>0.82100305963564735</v>
      </c>
      <c r="I48">
        <v>2.5506085874377198</v>
      </c>
      <c r="J48">
        <f>(Table2[[#This Row],[1M Return vs Nifty]]-AVERAGE(Table2[1M Return vs Nifty]))/_xlfn.STDEV.P(Table2[1M Return vs Nifty])</f>
        <v>0.1015967758813771</v>
      </c>
      <c r="K48">
        <v>15.4803327962839</v>
      </c>
      <c r="L48">
        <f>(Table2[[#This Row],[6M Return vs Nifty]]-AVERAGE(Table2[6M Return vs Nifty]))/_xlfn.STDEV.P(Table2[6M Return vs Nifty])</f>
        <v>0.3631659972964727</v>
      </c>
      <c r="M48">
        <v>-1.1802024387484</v>
      </c>
      <c r="N48">
        <f>(Table2[[#This Row],[1W Return vs Nifty]]-AVERAGE(Table2[1W Return vs Nifty]))/_xlfn.STDEV.P(Table2[1W Return vs Nifty])</f>
        <v>-0.21283724603199583</v>
      </c>
      <c r="O48">
        <v>9445.59</v>
      </c>
      <c r="P48">
        <v>9455.2122563389094</v>
      </c>
      <c r="Q48">
        <v>8257.3272671789691</v>
      </c>
      <c r="R48">
        <v>65.640355180785505</v>
      </c>
      <c r="S48" s="1">
        <f>(Table2[[#This Row],[Close Price]]-Table2[[#This Row],[20D EMA]])/Table2[[#This Row],[20D EMA]]</f>
        <v>4.3703993080368667E-2</v>
      </c>
      <c r="T48" s="1">
        <f>(Table2[[#This Row],[Close Price]]-Table2[[#This Row],[50D EMA]])/Table2[[#This Row],[50D EMA]]</f>
        <v>4.2641850096044903E-2</v>
      </c>
      <c r="U48" s="1">
        <f>(Table2[[#This Row],[Close Price]]-Table2[[#This Row],[200D EMA]])/Table2[[#This Row],[200D EMA]]</f>
        <v>0.19389721165405868</v>
      </c>
      <c r="V48">
        <v>1.11970672232512</v>
      </c>
      <c r="W48">
        <v>9728.0499999999993</v>
      </c>
      <c r="X48">
        <v>9990</v>
      </c>
      <c r="Y48">
        <v>9411</v>
      </c>
      <c r="Z48">
        <v>9990</v>
      </c>
      <c r="AA48">
        <v>8574.35</v>
      </c>
      <c r="AB48">
        <v>10263.200000000001</v>
      </c>
      <c r="AC48" s="1">
        <f>(Table2[[#This Row],[Close Price]]/Table2[[#This Row],[Day Low]])-1</f>
        <v>1.3399396590272561E-2</v>
      </c>
      <c r="AD48" s="1">
        <f>(Table2[[#This Row],[Day High]]/Table2[[#This Row],[Close Price]])-1</f>
        <v>1.3349022153696488E-2</v>
      </c>
      <c r="AE48" s="1">
        <f>(Table2[[#This Row],[Close Price]]/Table2[[#This Row],[Current Week Low]])-1</f>
        <v>4.7540112634151477E-2</v>
      </c>
      <c r="AF48" s="1">
        <f>(Table2[[#This Row],[Current Week High]]/Table2[[#This Row],[Close Price]])-1</f>
        <v>1.3349022153696488E-2</v>
      </c>
      <c r="AG48" s="1">
        <f>(Table2[[#This Row],[Close Price]]/Table2[[#This Row],[Current Month Low]])-1</f>
        <v>0.14975479190842456</v>
      </c>
      <c r="AH48" s="1">
        <f>(Table2[[#This Row],[Current Month High]]/Table2[[#This Row],[Close Price]])-1</f>
        <v>4.1061429846628306E-2</v>
      </c>
      <c r="AI48">
        <v>11.5799724093159</v>
      </c>
      <c r="AJ48">
        <v>91.388079984469002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0.16</v>
      </c>
      <c r="AM48" t="s">
        <v>3183</v>
      </c>
      <c r="AN48">
        <v>5.32</v>
      </c>
      <c r="AO48" t="s">
        <v>3183</v>
      </c>
      <c r="AP48">
        <v>0.27671192395903998</v>
      </c>
      <c r="AQ48">
        <f>(Table2[[#This Row],[Sharpe Ratio]]-AVERAGE(Table2[Sharpe Ratio]))/_xlfn.STDEV.P(Table2[Sharpe Ratio])</f>
        <v>2.5360069649989185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118</v>
      </c>
      <c r="AT48">
        <f>_xlfn.RANK.AVG(Table2[[#This Row],[6M Return vs Nifty Z-Score]],Table2[6M Return vs Nifty Z-Score])</f>
        <v>197</v>
      </c>
      <c r="AU48">
        <f>_xlfn.RANK.AVG(Table2[[#This Row],[Sharpe Ratio Z-Score]],Table2[Sharpe Ratio Z-Score])</f>
        <v>3</v>
      </c>
      <c r="AV48">
        <f>(Table2[[#This Row],[Rank 1Y]]+Table2[[#This Row],[Rank 6M]]+Table2[[#This Row],[Rank Sharpe]])/3</f>
        <v>106</v>
      </c>
    </row>
    <row r="49" spans="1:48" x14ac:dyDescent="0.3">
      <c r="A49" t="s">
        <v>1448</v>
      </c>
      <c r="B49" t="s">
        <v>1449</v>
      </c>
      <c r="C49" t="s">
        <v>3144</v>
      </c>
      <c r="D49" t="s">
        <v>163</v>
      </c>
      <c r="E49">
        <v>7198.5026770799996</v>
      </c>
      <c r="F49">
        <v>460.9</v>
      </c>
      <c r="G49">
        <v>41.358841067155097</v>
      </c>
      <c r="H49">
        <f>(Table2[[#This Row],[1Y Return vs Nifty]]-AVERAGE(Table2[1Y Return vs Nifty]))/_xlfn.STDEV.P(Table2[1Y Return vs Nifty])</f>
        <v>0.53519197313075806</v>
      </c>
      <c r="I49">
        <v>17.8307984663826</v>
      </c>
      <c r="J49">
        <f>(Table2[[#This Row],[1M Return vs Nifty]]-AVERAGE(Table2[1M Return vs Nifty]))/_xlfn.STDEV.P(Table2[1M Return vs Nifty])</f>
        <v>1.5197172436222544</v>
      </c>
      <c r="K49">
        <v>31.954410180289202</v>
      </c>
      <c r="L49">
        <f>(Table2[[#This Row],[6M Return vs Nifty]]-AVERAGE(Table2[6M Return vs Nifty]))/_xlfn.STDEV.P(Table2[6M Return vs Nifty])</f>
        <v>0.89757815066884417</v>
      </c>
      <c r="M49">
        <v>-1.02947045737329</v>
      </c>
      <c r="N49">
        <f>(Table2[[#This Row],[1W Return vs Nifty]]-AVERAGE(Table2[1W Return vs Nifty]))/_xlfn.STDEV.P(Table2[1W Return vs Nifty])</f>
        <v>-0.176391218003213</v>
      </c>
      <c r="O49">
        <v>429.3</v>
      </c>
      <c r="P49">
        <v>416.137025031652</v>
      </c>
      <c r="Q49">
        <v>368.004908410947</v>
      </c>
      <c r="R49">
        <v>72.495378481740104</v>
      </c>
      <c r="S49" s="1">
        <f>(Table2[[#This Row],[Close Price]]-Table2[[#This Row],[20D EMA]])/Table2[[#This Row],[20D EMA]]</f>
        <v>7.3608199394362833E-2</v>
      </c>
      <c r="T49" s="1">
        <f>(Table2[[#This Row],[Close Price]]-Table2[[#This Row],[50D EMA]])/Table2[[#This Row],[50D EMA]]</f>
        <v>0.10756787374289331</v>
      </c>
      <c r="U49" s="1">
        <f>(Table2[[#This Row],[Close Price]]-Table2[[#This Row],[200D EMA]])/Table2[[#This Row],[200D EMA]]</f>
        <v>0.25242894718490566</v>
      </c>
      <c r="V49">
        <v>1.44577432271433</v>
      </c>
      <c r="W49">
        <v>448.75</v>
      </c>
      <c r="X49">
        <v>479.5</v>
      </c>
      <c r="Y49">
        <v>448.75</v>
      </c>
      <c r="Z49">
        <v>479.5</v>
      </c>
      <c r="AA49">
        <v>400.05</v>
      </c>
      <c r="AB49">
        <v>479.5</v>
      </c>
      <c r="AC49" s="1">
        <f>(Table2[[#This Row],[Close Price]]/Table2[[#This Row],[Day Low]])-1</f>
        <v>2.7075208913649007E-2</v>
      </c>
      <c r="AD49" s="1">
        <f>(Table2[[#This Row],[Day High]]/Table2[[#This Row],[Close Price]])-1</f>
        <v>4.0355825558689551E-2</v>
      </c>
      <c r="AE49" s="1">
        <f>(Table2[[#This Row],[Close Price]]/Table2[[#This Row],[Current Week Low]])-1</f>
        <v>2.7075208913649007E-2</v>
      </c>
      <c r="AF49" s="1">
        <f>(Table2[[#This Row],[Current Week High]]/Table2[[#This Row],[Close Price]])-1</f>
        <v>4.0355825558689551E-2</v>
      </c>
      <c r="AG49" s="1">
        <f>(Table2[[#This Row],[Close Price]]/Table2[[#This Row],[Current Month Low]])-1</f>
        <v>0.15210598675165588</v>
      </c>
      <c r="AH49" s="1">
        <f>(Table2[[#This Row],[Current Month High]]/Table2[[#This Row],[Close Price]])-1</f>
        <v>4.0355825558689551E-2</v>
      </c>
      <c r="AI49">
        <v>4.0355825558689498</v>
      </c>
      <c r="AJ49">
        <v>79.373418953103695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0.13</v>
      </c>
      <c r="AM49" t="s">
        <v>3183</v>
      </c>
      <c r="AN49">
        <v>6.73</v>
      </c>
      <c r="AO49" t="s">
        <v>3183</v>
      </c>
      <c r="AP49">
        <v>0.181529697558861</v>
      </c>
      <c r="AQ49">
        <f>(Table2[[#This Row],[Sharpe Ratio]]-AVERAGE(Table2[Sharpe Ratio]))/_xlfn.STDEV.P(Table2[Sharpe Ratio])</f>
        <v>1.434831434126465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4.210927583545109</v>
      </c>
      <c r="AS49">
        <f>_xlfn.RANK.AVG(Table2[[#This Row],[1Y Return vs Nifty Z-Score]],Table2[1Y Return vs Nifty Z-Score])</f>
        <v>161</v>
      </c>
      <c r="AT49">
        <f>_xlfn.RANK.AVG(Table2[[#This Row],[6M Return vs Nifty Z-Score]],Table2[6M Return vs Nifty Z-Score])</f>
        <v>107</v>
      </c>
      <c r="AU49">
        <f>_xlfn.RANK.AVG(Table2[[#This Row],[Sharpe Ratio Z-Score]],Table2[Sharpe Ratio Z-Score])</f>
        <v>51</v>
      </c>
      <c r="AV49">
        <f>(Table2[[#This Row],[Rank 1Y]]+Table2[[#This Row],[Rank 6M]]+Table2[[#This Row],[Rank Sharpe]])/3</f>
        <v>106.33333333333333</v>
      </c>
    </row>
    <row r="50" spans="1:48" x14ac:dyDescent="0.3">
      <c r="A50" t="s">
        <v>1386</v>
      </c>
      <c r="B50" t="s">
        <v>1387</v>
      </c>
      <c r="C50" t="s">
        <v>3138</v>
      </c>
      <c r="D50" t="s">
        <v>227</v>
      </c>
      <c r="E50">
        <v>7944.0139175800005</v>
      </c>
      <c r="F50">
        <v>411.7</v>
      </c>
      <c r="G50">
        <v>26.909025233604201</v>
      </c>
      <c r="H50">
        <f>(Table2[[#This Row],[1Y Return vs Nifty]]-AVERAGE(Table2[1Y Return vs Nifty]))/_xlfn.STDEV.P(Table2[1Y Return vs Nifty])</f>
        <v>0.25088186211118529</v>
      </c>
      <c r="I50">
        <v>40.872805597878298</v>
      </c>
      <c r="J50">
        <f>(Table2[[#This Row],[1M Return vs Nifty]]-AVERAGE(Table2[1M Return vs Nifty]))/_xlfn.STDEV.P(Table2[1M Return vs Nifty])</f>
        <v>3.6581947226247378</v>
      </c>
      <c r="K50">
        <v>71.564727897771405</v>
      </c>
      <c r="L50">
        <f>(Table2[[#This Row],[6M Return vs Nifty]]-AVERAGE(Table2[6M Return vs Nifty]))/_xlfn.STDEV.P(Table2[6M Return vs Nifty])</f>
        <v>2.1825202262545593</v>
      </c>
      <c r="M50">
        <v>9.0991514778778395</v>
      </c>
      <c r="N50">
        <f>(Table2[[#This Row],[1W Return vs Nifty]]-AVERAGE(Table2[1W Return vs Nifty]))/_xlfn.STDEV.P(Table2[1W Return vs Nifty])</f>
        <v>2.272644717021413</v>
      </c>
      <c r="O50">
        <v>343.25</v>
      </c>
      <c r="P50">
        <v>317.29485937129601</v>
      </c>
      <c r="Q50">
        <v>268.28777349694502</v>
      </c>
      <c r="R50">
        <v>87.948097137537403</v>
      </c>
      <c r="S50" s="1">
        <f>(Table2[[#This Row],[Close Price]]-Table2[[#This Row],[20D EMA]])/Table2[[#This Row],[20D EMA]]</f>
        <v>0.19941733430444281</v>
      </c>
      <c r="T50" s="1">
        <f>(Table2[[#This Row],[Close Price]]-Table2[[#This Row],[50D EMA]])/Table2[[#This Row],[50D EMA]]</f>
        <v>0.29753126418676645</v>
      </c>
      <c r="U50" s="1">
        <f>(Table2[[#This Row],[Close Price]]-Table2[[#This Row],[200D EMA]])/Table2[[#This Row],[200D EMA]]</f>
        <v>0.53454626214894585</v>
      </c>
      <c r="V50">
        <v>1.0774447455976499</v>
      </c>
      <c r="W50">
        <v>383.2</v>
      </c>
      <c r="X50">
        <v>428.9</v>
      </c>
      <c r="Y50">
        <v>352.75</v>
      </c>
      <c r="Z50">
        <v>428.9</v>
      </c>
      <c r="AA50">
        <v>285.45</v>
      </c>
      <c r="AB50">
        <v>428.9</v>
      </c>
      <c r="AC50" s="1">
        <f>(Table2[[#This Row],[Close Price]]/Table2[[#This Row],[Day Low]])-1</f>
        <v>7.4373695198329814E-2</v>
      </c>
      <c r="AD50" s="1">
        <f>(Table2[[#This Row],[Day High]]/Table2[[#This Row],[Close Price]])-1</f>
        <v>4.1777993684721793E-2</v>
      </c>
      <c r="AE50" s="1">
        <f>(Table2[[#This Row],[Close Price]]/Table2[[#This Row],[Current Week Low]])-1</f>
        <v>0.16711552090715798</v>
      </c>
      <c r="AF50" s="1">
        <f>(Table2[[#This Row],[Current Week High]]/Table2[[#This Row],[Close Price]])-1</f>
        <v>4.1777993684721793E-2</v>
      </c>
      <c r="AG50" s="1">
        <f>(Table2[[#This Row],[Close Price]]/Table2[[#This Row],[Current Month Low]])-1</f>
        <v>0.44228411280434399</v>
      </c>
      <c r="AH50" s="1">
        <f>(Table2[[#This Row],[Current Month High]]/Table2[[#This Row],[Close Price]])-1</f>
        <v>4.1777993684721793E-2</v>
      </c>
      <c r="AI50">
        <v>4.1777993684721704</v>
      </c>
      <c r="AJ50">
        <v>126.14666300466899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0.45</v>
      </c>
      <c r="AM50" t="s">
        <v>3183</v>
      </c>
      <c r="AN50">
        <v>15.81</v>
      </c>
      <c r="AO50" t="s">
        <v>3183</v>
      </c>
      <c r="AP50">
        <v>0.169918002622895</v>
      </c>
      <c r="AQ50">
        <f>(Table2[[#This Row],[Sharpe Ratio]]-AVERAGE(Table2[Sharpe Ratio]))/_xlfn.STDEV.P(Table2[Sharpe Ratio])</f>
        <v>1.3004942283367786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9.6647357563486747</v>
      </c>
      <c r="AS50">
        <f>_xlfn.RANK.AVG(Table2[[#This Row],[1Y Return vs Nifty Z-Score]],Table2[1Y Return vs Nifty Z-Score])</f>
        <v>235</v>
      </c>
      <c r="AT50">
        <f>_xlfn.RANK.AVG(Table2[[#This Row],[6M Return vs Nifty Z-Score]],Table2[6M Return vs Nifty Z-Score])</f>
        <v>23</v>
      </c>
      <c r="AU50">
        <f>_xlfn.RANK.AVG(Table2[[#This Row],[Sharpe Ratio Z-Score]],Table2[Sharpe Ratio Z-Score])</f>
        <v>66</v>
      </c>
      <c r="AV50">
        <f>(Table2[[#This Row],[Rank 1Y]]+Table2[[#This Row],[Rank 6M]]+Table2[[#This Row],[Rank Sharpe]])/3</f>
        <v>108</v>
      </c>
    </row>
    <row r="51" spans="1:48" x14ac:dyDescent="0.3">
      <c r="A51" t="s">
        <v>1334</v>
      </c>
      <c r="B51" t="s">
        <v>1335</v>
      </c>
      <c r="C51" t="s">
        <v>3151</v>
      </c>
      <c r="D51" t="s">
        <v>278</v>
      </c>
      <c r="E51">
        <v>8590.30322256</v>
      </c>
      <c r="F51">
        <v>1991.2</v>
      </c>
      <c r="G51">
        <v>94.800148506810004</v>
      </c>
      <c r="H51">
        <f>(Table2[[#This Row],[1Y Return vs Nifty]]-AVERAGE(Table2[1Y Return vs Nifty]))/_xlfn.STDEV.P(Table2[1Y Return vs Nifty])</f>
        <v>1.5866866237352881</v>
      </c>
      <c r="I51">
        <v>5.1949118535926804</v>
      </c>
      <c r="J51">
        <f>(Table2[[#This Row],[1M Return vs Nifty]]-AVERAGE(Table2[1M Return vs Nifty]))/_xlfn.STDEV.P(Table2[1M Return vs Nifty])</f>
        <v>0.34700868596605344</v>
      </c>
      <c r="K51">
        <v>58.007049911680603</v>
      </c>
      <c r="L51">
        <f>(Table2[[#This Row],[6M Return vs Nifty]]-AVERAGE(Table2[6M Return vs Nifty]))/_xlfn.STDEV.P(Table2[6M Return vs Nifty])</f>
        <v>1.742714844843001</v>
      </c>
      <c r="M51">
        <v>0.61642585053772103</v>
      </c>
      <c r="N51">
        <f>(Table2[[#This Row],[1W Return vs Nifty]]-AVERAGE(Table2[1W Return vs Nifty]))/_xlfn.STDEV.P(Table2[1W Return vs Nifty])</f>
        <v>0.22157597133077031</v>
      </c>
      <c r="O51">
        <v>2025.57</v>
      </c>
      <c r="P51">
        <v>2031.45130127983</v>
      </c>
      <c r="Q51">
        <v>1680.9421507715699</v>
      </c>
      <c r="R51">
        <v>46.851533241799103</v>
      </c>
      <c r="S51" s="1">
        <f>(Table2[[#This Row],[Close Price]]-Table2[[#This Row],[20D EMA]])/Table2[[#This Row],[20D EMA]]</f>
        <v>-1.6968063310574256E-2</v>
      </c>
      <c r="T51" s="1">
        <f>(Table2[[#This Row],[Close Price]]-Table2[[#This Row],[50D EMA]])/Table2[[#This Row],[50D EMA]]</f>
        <v>-1.9814061628979883E-2</v>
      </c>
      <c r="U51" s="1">
        <f>(Table2[[#This Row],[Close Price]]-Table2[[#This Row],[200D EMA]])/Table2[[#This Row],[200D EMA]]</f>
        <v>0.18457378148678022</v>
      </c>
      <c r="V51">
        <v>0.760814168415887</v>
      </c>
      <c r="W51">
        <v>1972.05</v>
      </c>
      <c r="X51">
        <v>2017.35</v>
      </c>
      <c r="Y51">
        <v>1940.05</v>
      </c>
      <c r="Z51">
        <v>2027</v>
      </c>
      <c r="AA51">
        <v>1890</v>
      </c>
      <c r="AB51">
        <v>2242.5500000000002</v>
      </c>
      <c r="AC51" s="1">
        <f>(Table2[[#This Row],[Close Price]]/Table2[[#This Row],[Day Low]])-1</f>
        <v>9.7107071321722582E-3</v>
      </c>
      <c r="AD51" s="1">
        <f>(Table2[[#This Row],[Day High]]/Table2[[#This Row],[Close Price]])-1</f>
        <v>1.3132784250702967E-2</v>
      </c>
      <c r="AE51" s="1">
        <f>(Table2[[#This Row],[Close Price]]/Table2[[#This Row],[Current Week Low]])-1</f>
        <v>2.6365299863405633E-2</v>
      </c>
      <c r="AF51" s="1">
        <f>(Table2[[#This Row],[Current Week High]]/Table2[[#This Row],[Close Price]])-1</f>
        <v>1.7979108075532269E-2</v>
      </c>
      <c r="AG51" s="1">
        <f>(Table2[[#This Row],[Close Price]]/Table2[[#This Row],[Current Month Low]])-1</f>
        <v>5.3544973544973562E-2</v>
      </c>
      <c r="AH51" s="1">
        <f>(Table2[[#This Row],[Current Month High]]/Table2[[#This Row],[Close Price]])-1</f>
        <v>0.12623041382081168</v>
      </c>
      <c r="AI51">
        <v>20.869325030132501</v>
      </c>
      <c r="AJ51">
        <v>124.208985474608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0.19</v>
      </c>
      <c r="AM51" t="s">
        <v>3183</v>
      </c>
      <c r="AN51">
        <v>-8.36</v>
      </c>
      <c r="AO51" t="s">
        <v>3182</v>
      </c>
      <c r="AP51">
        <v>9.2515650152254006E-2</v>
      </c>
      <c r="AQ51">
        <f>(Table2[[#This Row],[Sharpe Ratio]]-AVERAGE(Table2[Sharpe Ratio]))/_xlfn.STDEV.P(Table2[Sharpe Ratio])</f>
        <v>0.40501636659520279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52</v>
      </c>
      <c r="AT51">
        <f>_xlfn.RANK.AVG(Table2[[#This Row],[6M Return vs Nifty Z-Score]],Table2[6M Return vs Nifty Z-Score])</f>
        <v>42</v>
      </c>
      <c r="AU51">
        <f>_xlfn.RANK.AVG(Table2[[#This Row],[Sharpe Ratio Z-Score]],Table2[Sharpe Ratio Z-Score])</f>
        <v>246</v>
      </c>
      <c r="AV51">
        <f>(Table2[[#This Row],[Rank 1Y]]+Table2[[#This Row],[Rank 6M]]+Table2[[#This Row],[Rank Sharpe]])/3</f>
        <v>113.33333333333333</v>
      </c>
    </row>
    <row r="52" spans="1:48" x14ac:dyDescent="0.3">
      <c r="A52" t="s">
        <v>705</v>
      </c>
      <c r="B52" t="s">
        <v>706</v>
      </c>
      <c r="C52" t="s">
        <v>3147</v>
      </c>
      <c r="D52" t="s">
        <v>707</v>
      </c>
      <c r="E52">
        <v>24951.659377125001</v>
      </c>
      <c r="F52">
        <v>361.95</v>
      </c>
      <c r="G52">
        <v>89.566846528295201</v>
      </c>
      <c r="H52">
        <f>(Table2[[#This Row],[1Y Return vs Nifty]]-AVERAGE(Table2[1Y Return vs Nifty]))/_xlfn.STDEV.P(Table2[1Y Return vs Nifty])</f>
        <v>1.4837177912152366</v>
      </c>
      <c r="I52">
        <v>6.4703770565152299</v>
      </c>
      <c r="J52">
        <f>(Table2[[#This Row],[1M Return vs Nifty]]-AVERAGE(Table2[1M Return vs Nifty]))/_xlfn.STDEV.P(Table2[1M Return vs Nifty])</f>
        <v>0.4653817771701162</v>
      </c>
      <c r="K52">
        <v>78.551626540992999</v>
      </c>
      <c r="L52">
        <f>(Table2[[#This Row],[6M Return vs Nifty]]-AVERAGE(Table2[6M Return vs Nifty]))/_xlfn.STDEV.P(Table2[6M Return vs Nifty])</f>
        <v>2.4091722846541259</v>
      </c>
      <c r="M52">
        <v>1.8571222741789799</v>
      </c>
      <c r="N52">
        <f>(Table2[[#This Row],[1W Return vs Nifty]]-AVERAGE(Table2[1W Return vs Nifty]))/_xlfn.STDEV.P(Table2[1W Return vs Nifty])</f>
        <v>0.52156842295727512</v>
      </c>
      <c r="O52">
        <v>349.73</v>
      </c>
      <c r="P52">
        <v>335.41110630559501</v>
      </c>
      <c r="Q52">
        <v>269.96208694675403</v>
      </c>
      <c r="R52">
        <v>63.485113945311802</v>
      </c>
      <c r="S52" s="1">
        <f>(Table2[[#This Row],[Close Price]]-Table2[[#This Row],[20D EMA]])/Table2[[#This Row],[20D EMA]]</f>
        <v>3.4941240385440109E-2</v>
      </c>
      <c r="T52" s="1">
        <f>(Table2[[#This Row],[Close Price]]-Table2[[#This Row],[50D EMA]])/Table2[[#This Row],[50D EMA]]</f>
        <v>7.91234792035337E-2</v>
      </c>
      <c r="U52" s="1">
        <f>(Table2[[#This Row],[Close Price]]-Table2[[#This Row],[200D EMA]])/Table2[[#This Row],[200D EMA]]</f>
        <v>0.34074382108102902</v>
      </c>
      <c r="V52">
        <v>0.49235088736358401</v>
      </c>
      <c r="W52">
        <v>356.6</v>
      </c>
      <c r="X52">
        <v>363.95</v>
      </c>
      <c r="Y52">
        <v>352</v>
      </c>
      <c r="Z52">
        <v>368.95</v>
      </c>
      <c r="AA52">
        <v>334.65</v>
      </c>
      <c r="AB52">
        <v>390.85</v>
      </c>
      <c r="AC52" s="1">
        <f>(Table2[[#This Row],[Close Price]]/Table2[[#This Row],[Day Low]])-1</f>
        <v>1.5002804262478797E-2</v>
      </c>
      <c r="AD52" s="1">
        <f>(Table2[[#This Row],[Day High]]/Table2[[#This Row],[Close Price]])-1</f>
        <v>5.5256250863378042E-3</v>
      </c>
      <c r="AE52" s="1">
        <f>(Table2[[#This Row],[Close Price]]/Table2[[#This Row],[Current Week Low]])-1</f>
        <v>2.8267045454545503E-2</v>
      </c>
      <c r="AF52" s="1">
        <f>(Table2[[#This Row],[Current Week High]]/Table2[[#This Row],[Close Price]])-1</f>
        <v>1.9339687802182537E-2</v>
      </c>
      <c r="AG52" s="1">
        <f>(Table2[[#This Row],[Close Price]]/Table2[[#This Row],[Current Month Low]])-1</f>
        <v>8.1577767817122337E-2</v>
      </c>
      <c r="AH52" s="1">
        <f>(Table2[[#This Row],[Current Month High]]/Table2[[#This Row],[Close Price]])-1</f>
        <v>7.9845282497582604E-2</v>
      </c>
      <c r="AI52">
        <v>7.9845282497582604</v>
      </c>
      <c r="AJ52">
        <v>115.446428571428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</v>
      </c>
      <c r="AM52" t="s">
        <v>3183</v>
      </c>
      <c r="AN52">
        <v>-4.99</v>
      </c>
      <c r="AO52" t="s">
        <v>3182</v>
      </c>
      <c r="AP52">
        <v>8.3517058797216007E-2</v>
      </c>
      <c r="AQ52">
        <f>(Table2[[#This Row],[Sharpe Ratio]]-AVERAGE(Table2[Sharpe Ratio]))/_xlfn.STDEV.P(Table2[Sharpe Ratio])</f>
        <v>0.3009104952865484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5.1807507712833019</v>
      </c>
      <c r="AS52">
        <f>_xlfn.RANK.AVG(Table2[[#This Row],[1Y Return vs Nifty Z-Score]],Table2[1Y Return vs Nifty Z-Score])</f>
        <v>54</v>
      </c>
      <c r="AT52">
        <f>_xlfn.RANK.AVG(Table2[[#This Row],[6M Return vs Nifty Z-Score]],Table2[6M Return vs Nifty Z-Score])</f>
        <v>18</v>
      </c>
      <c r="AU52">
        <f>_xlfn.RANK.AVG(Table2[[#This Row],[Sharpe Ratio Z-Score]],Table2[Sharpe Ratio Z-Score])</f>
        <v>273</v>
      </c>
      <c r="AV52">
        <f>(Table2[[#This Row],[Rank 1Y]]+Table2[[#This Row],[Rank 6M]]+Table2[[#This Row],[Rank Sharpe]])/3</f>
        <v>115</v>
      </c>
    </row>
    <row r="53" spans="1:48" x14ac:dyDescent="0.3">
      <c r="A53" t="s">
        <v>55</v>
      </c>
      <c r="B53" t="s">
        <v>56</v>
      </c>
      <c r="C53" t="s">
        <v>3141</v>
      </c>
      <c r="D53" t="s">
        <v>57</v>
      </c>
      <c r="E53">
        <v>360180.89193695999</v>
      </c>
      <c r="F53">
        <v>3004.8</v>
      </c>
      <c r="G53">
        <v>67.986380870108306</v>
      </c>
      <c r="H53">
        <f>(Table2[[#This Row],[1Y Return vs Nifty]]-AVERAGE(Table2[1Y Return vs Nifty]))/_xlfn.STDEV.P(Table2[1Y Return vs Nifty])</f>
        <v>1.0591072177789211</v>
      </c>
      <c r="I53">
        <v>9.0570545786776293</v>
      </c>
      <c r="J53">
        <f>(Table2[[#This Row],[1M Return vs Nifty]]-AVERAGE(Table2[1M Return vs Nifty]))/_xlfn.STDEV.P(Table2[1M Return vs Nifty])</f>
        <v>0.70544557000807873</v>
      </c>
      <c r="K53">
        <v>12.022965854780599</v>
      </c>
      <c r="L53">
        <f>(Table2[[#This Row],[6M Return vs Nifty]]-AVERAGE(Table2[6M Return vs Nifty]))/_xlfn.STDEV.P(Table2[6M Return vs Nifty])</f>
        <v>0.25101046535748095</v>
      </c>
      <c r="M53">
        <v>-2.0332609593765798</v>
      </c>
      <c r="N53">
        <f>(Table2[[#This Row],[1W Return vs Nifty]]-AVERAGE(Table2[1W Return vs Nifty]))/_xlfn.STDEV.P(Table2[1W Return vs Nifty])</f>
        <v>-0.41910133457757737</v>
      </c>
      <c r="O53">
        <v>2930.19</v>
      </c>
      <c r="P53">
        <v>2909.71215773007</v>
      </c>
      <c r="Q53">
        <v>2571.04202073432</v>
      </c>
      <c r="R53">
        <v>60.3865935798826</v>
      </c>
      <c r="S53" s="1">
        <f>(Table2[[#This Row],[Close Price]]-Table2[[#This Row],[20D EMA]])/Table2[[#This Row],[20D EMA]]</f>
        <v>2.5462512669826916E-2</v>
      </c>
      <c r="T53" s="1">
        <f>(Table2[[#This Row],[Close Price]]-Table2[[#This Row],[50D EMA]])/Table2[[#This Row],[50D EMA]]</f>
        <v>3.2679466942225073E-2</v>
      </c>
      <c r="U53" s="1">
        <f>(Table2[[#This Row],[Close Price]]-Table2[[#This Row],[200D EMA]])/Table2[[#This Row],[200D EMA]]</f>
        <v>0.16870901983227554</v>
      </c>
      <c r="V53">
        <v>1.0951515928828299</v>
      </c>
      <c r="W53">
        <v>2986.05</v>
      </c>
      <c r="X53">
        <v>3070</v>
      </c>
      <c r="Y53">
        <v>2952.5</v>
      </c>
      <c r="Z53">
        <v>3149.65</v>
      </c>
      <c r="AA53">
        <v>2736.25</v>
      </c>
      <c r="AB53">
        <v>3149.65</v>
      </c>
      <c r="AC53" s="1">
        <f>(Table2[[#This Row],[Close Price]]/Table2[[#This Row],[Day Low]])-1</f>
        <v>6.2791982719645478E-3</v>
      </c>
      <c r="AD53" s="1">
        <f>(Table2[[#This Row],[Day High]]/Table2[[#This Row],[Close Price]])-1</f>
        <v>2.1698615548455757E-2</v>
      </c>
      <c r="AE53" s="1">
        <f>(Table2[[#This Row],[Close Price]]/Table2[[#This Row],[Current Week Low]])-1</f>
        <v>1.7713801862828227E-2</v>
      </c>
      <c r="AF53" s="1">
        <f>(Table2[[#This Row],[Current Week High]]/Table2[[#This Row],[Close Price]])-1</f>
        <v>4.8206203407880732E-2</v>
      </c>
      <c r="AG53" s="1">
        <f>(Table2[[#This Row],[Close Price]]/Table2[[#This Row],[Current Month Low]])-1</f>
        <v>9.8145271813613544E-2</v>
      </c>
      <c r="AH53" s="1">
        <f>(Table2[[#This Row],[Current Month High]]/Table2[[#This Row],[Close Price]])-1</f>
        <v>4.8206203407880732E-2</v>
      </c>
      <c r="AI53">
        <v>7.23176251331203</v>
      </c>
      <c r="AJ53">
        <v>94.844859449469894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0.21</v>
      </c>
      <c r="AM53" t="s">
        <v>3183</v>
      </c>
      <c r="AN53">
        <v>3.92</v>
      </c>
      <c r="AO53" t="s">
        <v>3183</v>
      </c>
      <c r="AP53">
        <v>0.19740037544587</v>
      </c>
      <c r="AQ53">
        <f>(Table2[[#This Row],[Sharpe Ratio]]-AVERAGE(Table2[Sharpe Ratio]))/_xlfn.STDEV.P(Table2[Sharpe Ratio])</f>
        <v>1.6184413664478208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3.2149032850147243</v>
      </c>
      <c r="AS53">
        <f>_xlfn.RANK.AVG(Table2[[#This Row],[1Y Return vs Nifty Z-Score]],Table2[1Y Return vs Nifty Z-Score])</f>
        <v>87</v>
      </c>
      <c r="AT53">
        <f>_xlfn.RANK.AVG(Table2[[#This Row],[6M Return vs Nifty Z-Score]],Table2[6M Return vs Nifty Z-Score])</f>
        <v>222</v>
      </c>
      <c r="AU53">
        <f>_xlfn.RANK.AVG(Table2[[#This Row],[Sharpe Ratio Z-Score]],Table2[Sharpe Ratio Z-Score])</f>
        <v>37</v>
      </c>
      <c r="AV53">
        <f>(Table2[[#This Row],[Rank 1Y]]+Table2[[#This Row],[Rank 6M]]+Table2[[#This Row],[Rank Sharpe]])/3</f>
        <v>115.33333333333333</v>
      </c>
    </row>
    <row r="54" spans="1:48" x14ac:dyDescent="0.3">
      <c r="A54" t="s">
        <v>479</v>
      </c>
      <c r="B54" t="s">
        <v>480</v>
      </c>
      <c r="C54" t="s">
        <v>3146</v>
      </c>
      <c r="D54" t="s">
        <v>176</v>
      </c>
      <c r="E54">
        <v>45234.404282022901</v>
      </c>
      <c r="F54">
        <v>246.29</v>
      </c>
      <c r="G54">
        <v>145.073190594935</v>
      </c>
      <c r="H54">
        <f>(Table2[[#This Row],[1Y Return vs Nifty]]-AVERAGE(Table2[1Y Return vs Nifty]))/_xlfn.STDEV.P(Table2[1Y Return vs Nifty])</f>
        <v>2.5758434643490884</v>
      </c>
      <c r="I54">
        <v>13.6547411448679</v>
      </c>
      <c r="J54">
        <f>(Table2[[#This Row],[1M Return vs Nifty]]-AVERAGE(Table2[1M Return vs Nifty]))/_xlfn.STDEV.P(Table2[1M Return vs Nifty])</f>
        <v>1.1321466434519327</v>
      </c>
      <c r="K54">
        <v>20.871048831084298</v>
      </c>
      <c r="L54">
        <f>(Table2[[#This Row],[6M Return vs Nifty]]-AVERAGE(Table2[6M Return vs Nifty]))/_xlfn.STDEV.P(Table2[6M Return vs Nifty])</f>
        <v>0.53803856206745559</v>
      </c>
      <c r="M54">
        <v>0.31707002710030002</v>
      </c>
      <c r="N54">
        <f>(Table2[[#This Row],[1W Return vs Nifty]]-AVERAGE(Table2[1W Return vs Nifty]))/_xlfn.STDEV.P(Table2[1W Return vs Nifty])</f>
        <v>0.14919364986159073</v>
      </c>
      <c r="O54">
        <v>237.36</v>
      </c>
      <c r="P54">
        <v>223.03967561370999</v>
      </c>
      <c r="Q54">
        <v>186.63657651941099</v>
      </c>
      <c r="R54">
        <v>58.014988336138401</v>
      </c>
      <c r="S54" s="1">
        <f>(Table2[[#This Row],[Close Price]]-Table2[[#This Row],[20D EMA]])/Table2[[#This Row],[20D EMA]]</f>
        <v>3.7622177283451207E-2</v>
      </c>
      <c r="T54" s="1">
        <f>(Table2[[#This Row],[Close Price]]-Table2[[#This Row],[50D EMA]])/Table2[[#This Row],[50D EMA]]</f>
        <v>0.10424299767436011</v>
      </c>
      <c r="U54" s="1">
        <f>(Table2[[#This Row],[Close Price]]-Table2[[#This Row],[200D EMA]])/Table2[[#This Row],[200D EMA]]</f>
        <v>0.3196234339113308</v>
      </c>
      <c r="V54">
        <v>1.80236598807588</v>
      </c>
      <c r="W54">
        <v>244.2</v>
      </c>
      <c r="X54">
        <v>249.5</v>
      </c>
      <c r="Y54">
        <v>244.2</v>
      </c>
      <c r="Z54">
        <v>262.99</v>
      </c>
      <c r="AA54">
        <v>218.6</v>
      </c>
      <c r="AB54">
        <v>262.99</v>
      </c>
      <c r="AC54" s="1">
        <f>(Table2[[#This Row],[Close Price]]/Table2[[#This Row],[Day Low]])-1</f>
        <v>8.5585585585585822E-3</v>
      </c>
      <c r="AD54" s="1">
        <f>(Table2[[#This Row],[Day High]]/Table2[[#This Row],[Close Price]])-1</f>
        <v>1.3033415891834821E-2</v>
      </c>
      <c r="AE54" s="1">
        <f>(Table2[[#This Row],[Close Price]]/Table2[[#This Row],[Current Week Low]])-1</f>
        <v>8.5585585585585822E-3</v>
      </c>
      <c r="AF54" s="1">
        <f>(Table2[[#This Row],[Current Week High]]/Table2[[#This Row],[Close Price]])-1</f>
        <v>6.7806244670916449E-2</v>
      </c>
      <c r="AG54" s="1">
        <f>(Table2[[#This Row],[Close Price]]/Table2[[#This Row],[Current Month Low]])-1</f>
        <v>0.12666971637694413</v>
      </c>
      <c r="AH54" s="1">
        <f>(Table2[[#This Row],[Current Month High]]/Table2[[#This Row],[Close Price]])-1</f>
        <v>6.7806244670916449E-2</v>
      </c>
      <c r="AI54">
        <v>6.7806244670916396</v>
      </c>
      <c r="AJ54">
        <v>170.35126234906599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0.44</v>
      </c>
      <c r="AM54" t="s">
        <v>3183</v>
      </c>
      <c r="AN54">
        <v>3.21</v>
      </c>
      <c r="AO54" t="s">
        <v>3183</v>
      </c>
      <c r="AP54">
        <v>0.112303921741624</v>
      </c>
      <c r="AQ54">
        <f>(Table2[[#This Row],[Sharpe Ratio]]-AVERAGE(Table2[Sharpe Ratio]))/_xlfn.STDEV.P(Table2[Sharpe Ratio])</f>
        <v>0.63394944892150373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5.0291717686515716</v>
      </c>
      <c r="AS54">
        <f>_xlfn.RANK.AVG(Table2[[#This Row],[1Y Return vs Nifty Z-Score]],Table2[1Y Return vs Nifty Z-Score])</f>
        <v>22</v>
      </c>
      <c r="AT54">
        <f>_xlfn.RANK.AVG(Table2[[#This Row],[6M Return vs Nifty Z-Score]],Table2[6M Return vs Nifty Z-Score])</f>
        <v>158</v>
      </c>
      <c r="AU54">
        <f>_xlfn.RANK.AVG(Table2[[#This Row],[Sharpe Ratio Z-Score]],Table2[Sharpe Ratio Z-Score])</f>
        <v>186</v>
      </c>
      <c r="AV54">
        <f>(Table2[[#This Row],[Rank 1Y]]+Table2[[#This Row],[Rank 6M]]+Table2[[#This Row],[Rank Sharpe]])/3</f>
        <v>122</v>
      </c>
    </row>
    <row r="55" spans="1:48" x14ac:dyDescent="0.3">
      <c r="A55" t="s">
        <v>1314</v>
      </c>
      <c r="B55" t="s">
        <v>1315</v>
      </c>
      <c r="C55" t="s">
        <v>3140</v>
      </c>
      <c r="D55" t="s">
        <v>51</v>
      </c>
      <c r="E55">
        <v>8695.0935333149991</v>
      </c>
      <c r="F55">
        <v>2124.15</v>
      </c>
      <c r="G55">
        <v>70.209700465000196</v>
      </c>
      <c r="H55">
        <f>(Table2[[#This Row],[1Y Return vs Nifty]]-AVERAGE(Table2[1Y Return vs Nifty]))/_xlfn.STDEV.P(Table2[1Y Return vs Nifty])</f>
        <v>1.1028525670717482</v>
      </c>
      <c r="I55">
        <v>41.829391322676003</v>
      </c>
      <c r="J55">
        <f>(Table2[[#This Row],[1M Return vs Nifty]]-AVERAGE(Table2[1M Return vs Nifty]))/_xlfn.STDEV.P(Table2[1M Return vs Nifty])</f>
        <v>3.7469733180631106</v>
      </c>
      <c r="K55">
        <v>72.413614716466398</v>
      </c>
      <c r="L55">
        <f>(Table2[[#This Row],[6M Return vs Nifty]]-AVERAGE(Table2[6M Return vs Nifty]))/_xlfn.STDEV.P(Table2[6M Return vs Nifty])</f>
        <v>2.2100577582312311</v>
      </c>
      <c r="M55">
        <v>2.1050443911387302</v>
      </c>
      <c r="N55">
        <f>(Table2[[#This Row],[1W Return vs Nifty]]-AVERAGE(Table2[1W Return vs Nifty]))/_xlfn.STDEV.P(Table2[1W Return vs Nifty])</f>
        <v>0.58151440350657801</v>
      </c>
      <c r="O55">
        <v>1998.39</v>
      </c>
      <c r="P55">
        <v>1815.25570039997</v>
      </c>
      <c r="Q55">
        <v>1469.9355119229101</v>
      </c>
      <c r="R55">
        <v>63.946927441178502</v>
      </c>
      <c r="S55" s="1">
        <f>(Table2[[#This Row],[Close Price]]-Table2[[#This Row],[20D EMA]])/Table2[[#This Row],[20D EMA]]</f>
        <v>6.2930659180640405E-2</v>
      </c>
      <c r="T55" s="1">
        <f>(Table2[[#This Row],[Close Price]]-Table2[[#This Row],[50D EMA]])/Table2[[#This Row],[50D EMA]]</f>
        <v>0.17016572350218698</v>
      </c>
      <c r="U55" s="1">
        <f>(Table2[[#This Row],[Close Price]]-Table2[[#This Row],[200D EMA]])/Table2[[#This Row],[200D EMA]]</f>
        <v>0.44506339412214968</v>
      </c>
      <c r="V55">
        <v>0.92042971310767596</v>
      </c>
      <c r="W55">
        <v>2115</v>
      </c>
      <c r="X55">
        <v>2178.9499999999998</v>
      </c>
      <c r="Y55">
        <v>2097</v>
      </c>
      <c r="Z55">
        <v>2178.9499999999998</v>
      </c>
      <c r="AA55">
        <v>1923.5</v>
      </c>
      <c r="AB55">
        <v>2184.15</v>
      </c>
      <c r="AC55" s="1">
        <f>(Table2[[#This Row],[Close Price]]/Table2[[#This Row],[Day Low]])-1</f>
        <v>4.3262411347517737E-3</v>
      </c>
      <c r="AD55" s="1">
        <f>(Table2[[#This Row],[Day High]]/Table2[[#This Row],[Close Price]])-1</f>
        <v>2.5798554716004007E-2</v>
      </c>
      <c r="AE55" s="1">
        <f>(Table2[[#This Row],[Close Price]]/Table2[[#This Row],[Current Week Low]])-1</f>
        <v>1.2947067238912702E-2</v>
      </c>
      <c r="AF55" s="1">
        <f>(Table2[[#This Row],[Current Week High]]/Table2[[#This Row],[Close Price]])-1</f>
        <v>2.5798554716004007E-2</v>
      </c>
      <c r="AG55" s="1">
        <f>(Table2[[#This Row],[Close Price]]/Table2[[#This Row],[Current Month Low]])-1</f>
        <v>0.10431505068884861</v>
      </c>
      <c r="AH55" s="1">
        <f>(Table2[[#This Row],[Current Month High]]/Table2[[#This Row],[Close Price]])-1</f>
        <v>2.8246592754749056E-2</v>
      </c>
      <c r="AI55">
        <v>2.8246592754748998</v>
      </c>
      <c r="AJ55">
        <v>111.47394096271501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0.57999999999999996</v>
      </c>
      <c r="AM55" t="s">
        <v>3183</v>
      </c>
      <c r="AN55">
        <v>2.89</v>
      </c>
      <c r="AO55" t="s">
        <v>3183</v>
      </c>
      <c r="AP55">
        <v>8.6250503759306998E-2</v>
      </c>
      <c r="AQ55">
        <f>(Table2[[#This Row],[Sharpe Ratio]]-AVERAGE(Table2[Sharpe Ratio]))/_xlfn.STDEV.P(Table2[Sharpe Ratio])</f>
        <v>0.3325340748252964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7.9739321216979651</v>
      </c>
      <c r="AS55">
        <f>_xlfn.RANK.AVG(Table2[[#This Row],[1Y Return vs Nifty Z-Score]],Table2[1Y Return vs Nifty Z-Score])</f>
        <v>83</v>
      </c>
      <c r="AT55">
        <f>_xlfn.RANK.AVG(Table2[[#This Row],[6M Return vs Nifty Z-Score]],Table2[6M Return vs Nifty Z-Score])</f>
        <v>22</v>
      </c>
      <c r="AU55">
        <f>_xlfn.RANK.AVG(Table2[[#This Row],[Sharpe Ratio Z-Score]],Table2[Sharpe Ratio Z-Score])</f>
        <v>263</v>
      </c>
      <c r="AV55">
        <f>(Table2[[#This Row],[Rank 1Y]]+Table2[[#This Row],[Rank 6M]]+Table2[[#This Row],[Rank Sharpe]])/3</f>
        <v>122.66666666666667</v>
      </c>
    </row>
    <row r="56" spans="1:48" x14ac:dyDescent="0.3">
      <c r="A56" t="s">
        <v>734</v>
      </c>
      <c r="B56" t="s">
        <v>735</v>
      </c>
      <c r="C56" t="s">
        <v>3144</v>
      </c>
      <c r="D56" t="s">
        <v>117</v>
      </c>
      <c r="E56">
        <v>23485.917754489899</v>
      </c>
      <c r="F56">
        <v>844.7</v>
      </c>
      <c r="G56">
        <v>66.803762374531004</v>
      </c>
      <c r="H56">
        <f>(Table2[[#This Row],[1Y Return vs Nifty]]-AVERAGE(Table2[1Y Return vs Nifty]))/_xlfn.STDEV.P(Table2[1Y Return vs Nifty])</f>
        <v>1.0358383817159249</v>
      </c>
      <c r="I56">
        <v>4.3733482763183904</v>
      </c>
      <c r="J56">
        <f>(Table2[[#This Row],[1M Return vs Nifty]]-AVERAGE(Table2[1M Return vs Nifty]))/_xlfn.STDEV.P(Table2[1M Return vs Nifty])</f>
        <v>0.27076119599942122</v>
      </c>
      <c r="K56">
        <v>28.172248213437499</v>
      </c>
      <c r="L56">
        <f>(Table2[[#This Row],[6M Return vs Nifty]]-AVERAGE(Table2[6M Return vs Nifty]))/_xlfn.STDEV.P(Table2[6M Return vs Nifty])</f>
        <v>0.77488640447911694</v>
      </c>
      <c r="M56">
        <v>-1.00887443564148</v>
      </c>
      <c r="N56">
        <f>(Table2[[#This Row],[1W Return vs Nifty]]-AVERAGE(Table2[1W Return vs Nifty]))/_xlfn.STDEV.P(Table2[1W Return vs Nifty])</f>
        <v>-0.17141123181533877</v>
      </c>
      <c r="O56">
        <v>831.2</v>
      </c>
      <c r="P56">
        <v>836.30622141359004</v>
      </c>
      <c r="Q56">
        <v>731.07381762536204</v>
      </c>
      <c r="R56">
        <v>59.773253367345703</v>
      </c>
      <c r="S56" s="1">
        <f>(Table2[[#This Row],[Close Price]]-Table2[[#This Row],[20D EMA]])/Table2[[#This Row],[20D EMA]]</f>
        <v>1.6241578440808469E-2</v>
      </c>
      <c r="T56" s="1">
        <f>(Table2[[#This Row],[Close Price]]-Table2[[#This Row],[50D EMA]])/Table2[[#This Row],[50D EMA]]</f>
        <v>1.0036728618641851E-2</v>
      </c>
      <c r="U56" s="1">
        <f>(Table2[[#This Row],[Close Price]]-Table2[[#This Row],[200D EMA]])/Table2[[#This Row],[200D EMA]]</f>
        <v>0.15542367902561874</v>
      </c>
      <c r="V56">
        <v>0.43690163446956298</v>
      </c>
      <c r="W56">
        <v>838.2</v>
      </c>
      <c r="X56">
        <v>846</v>
      </c>
      <c r="Y56">
        <v>811</v>
      </c>
      <c r="Z56">
        <v>846</v>
      </c>
      <c r="AA56">
        <v>778.65</v>
      </c>
      <c r="AB56">
        <v>889.3</v>
      </c>
      <c r="AC56" s="1">
        <f>(Table2[[#This Row],[Close Price]]/Table2[[#This Row],[Day Low]])-1</f>
        <v>7.7547124791219613E-3</v>
      </c>
      <c r="AD56" s="1">
        <f>(Table2[[#This Row],[Day High]]/Table2[[#This Row],[Close Price]])-1</f>
        <v>1.5390079318100547E-3</v>
      </c>
      <c r="AE56" s="1">
        <f>(Table2[[#This Row],[Close Price]]/Table2[[#This Row],[Current Week Low]])-1</f>
        <v>4.1553637484587069E-2</v>
      </c>
      <c r="AF56" s="1">
        <f>(Table2[[#This Row],[Current Week High]]/Table2[[#This Row],[Close Price]])-1</f>
        <v>1.5390079318100547E-3</v>
      </c>
      <c r="AG56" s="1">
        <f>(Table2[[#This Row],[Close Price]]/Table2[[#This Row],[Current Month Low]])-1</f>
        <v>8.4826301932832582E-2</v>
      </c>
      <c r="AH56" s="1">
        <f>(Table2[[#This Row],[Current Month High]]/Table2[[#This Row],[Close Price]])-1</f>
        <v>5.279981058363914E-2</v>
      </c>
      <c r="AI56">
        <v>13.282822303776401</v>
      </c>
      <c r="AJ56">
        <v>90.978973547365996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0.08</v>
      </c>
      <c r="AM56" t="s">
        <v>3183</v>
      </c>
      <c r="AN56">
        <v>-1.62</v>
      </c>
      <c r="AO56" t="s">
        <v>3182</v>
      </c>
      <c r="AP56">
        <v>0.120700545566821</v>
      </c>
      <c r="AQ56">
        <f>(Table2[[#This Row],[Sharpe Ratio]]-AVERAGE(Table2[Sharpe Ratio]))/_xlfn.STDEV.P(Table2[Sharpe Ratio])</f>
        <v>0.73109107974839316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90</v>
      </c>
      <c r="AT56">
        <f>_xlfn.RANK.AVG(Table2[[#This Row],[6M Return vs Nifty Z-Score]],Table2[6M Return vs Nifty Z-Score])</f>
        <v>123</v>
      </c>
      <c r="AU56">
        <f>_xlfn.RANK.AVG(Table2[[#This Row],[Sharpe Ratio Z-Score]],Table2[Sharpe Ratio Z-Score])</f>
        <v>160</v>
      </c>
      <c r="AV56">
        <f>(Table2[[#This Row],[Rank 1Y]]+Table2[[#This Row],[Rank 6M]]+Table2[[#This Row],[Rank Sharpe]])/3</f>
        <v>124.33333333333333</v>
      </c>
    </row>
    <row r="57" spans="1:48" x14ac:dyDescent="0.3">
      <c r="A57" t="s">
        <v>710</v>
      </c>
      <c r="B57" t="s">
        <v>711</v>
      </c>
      <c r="C57" t="s">
        <v>3144</v>
      </c>
      <c r="D57" t="s">
        <v>163</v>
      </c>
      <c r="E57">
        <v>24397.822270000001</v>
      </c>
      <c r="F57">
        <v>187.13</v>
      </c>
      <c r="G57">
        <v>138.15507260337401</v>
      </c>
      <c r="H57">
        <f>(Table2[[#This Row],[1Y Return vs Nifty]]-AVERAGE(Table2[1Y Return vs Nifty]))/_xlfn.STDEV.P(Table2[1Y Return vs Nifty])</f>
        <v>2.4397247126027648</v>
      </c>
      <c r="I57">
        <v>-14.8279769452284</v>
      </c>
      <c r="J57">
        <f>(Table2[[#This Row],[1M Return vs Nifty]]-AVERAGE(Table2[1M Return vs Nifty]))/_xlfn.STDEV.P(Table2[1M Return vs Nifty])</f>
        <v>-1.511271129524592</v>
      </c>
      <c r="K57">
        <v>8.1454589272671001</v>
      </c>
      <c r="L57">
        <f>(Table2[[#This Row],[6M Return vs Nifty]]-AVERAGE(Table2[6M Return vs Nifty]))/_xlfn.STDEV.P(Table2[6M Return vs Nifty])</f>
        <v>0.12522576867633839</v>
      </c>
      <c r="M57">
        <v>-5.7015175095525299</v>
      </c>
      <c r="N57">
        <f>(Table2[[#This Row],[1W Return vs Nifty]]-AVERAGE(Table2[1W Return vs Nifty]))/_xlfn.STDEV.P(Table2[1W Return vs Nifty])</f>
        <v>-1.3060622822464791</v>
      </c>
      <c r="O57">
        <v>198.58</v>
      </c>
      <c r="P57">
        <v>207.2424257408</v>
      </c>
      <c r="Q57">
        <v>174.56765137040799</v>
      </c>
      <c r="R57">
        <v>34.6910249965022</v>
      </c>
      <c r="S57" s="1">
        <f>(Table2[[#This Row],[Close Price]]-Table2[[#This Row],[20D EMA]])/Table2[[#This Row],[20D EMA]]</f>
        <v>-5.7659381609427011E-2</v>
      </c>
      <c r="T57" s="1">
        <f>(Table2[[#This Row],[Close Price]]-Table2[[#This Row],[50D EMA]])/Table2[[#This Row],[50D EMA]]</f>
        <v>-9.7047820536296944E-2</v>
      </c>
      <c r="U57" s="1">
        <f>(Table2[[#This Row],[Close Price]]-Table2[[#This Row],[200D EMA]])/Table2[[#This Row],[200D EMA]]</f>
        <v>7.196263758476347E-2</v>
      </c>
      <c r="V57">
        <v>0.6522342104751</v>
      </c>
      <c r="W57">
        <v>183.85</v>
      </c>
      <c r="X57">
        <v>189.13</v>
      </c>
      <c r="Y57">
        <v>183.11</v>
      </c>
      <c r="Z57">
        <v>191.7</v>
      </c>
      <c r="AA57">
        <v>180.75</v>
      </c>
      <c r="AB57">
        <v>227.25</v>
      </c>
      <c r="AC57" s="1">
        <f>(Table2[[#This Row],[Close Price]]/Table2[[#This Row],[Day Low]])-1</f>
        <v>1.7840630949143232E-2</v>
      </c>
      <c r="AD57" s="1">
        <f>(Table2[[#This Row],[Day High]]/Table2[[#This Row],[Close Price]])-1</f>
        <v>1.0687757174157042E-2</v>
      </c>
      <c r="AE57" s="1">
        <f>(Table2[[#This Row],[Close Price]]/Table2[[#This Row],[Current Week Low]])-1</f>
        <v>2.19540167112664E-2</v>
      </c>
      <c r="AF57" s="1">
        <f>(Table2[[#This Row],[Current Week High]]/Table2[[#This Row],[Close Price]])-1</f>
        <v>2.4421525142948708E-2</v>
      </c>
      <c r="AG57" s="1">
        <f>(Table2[[#This Row],[Close Price]]/Table2[[#This Row],[Current Month Low]])-1</f>
        <v>3.529737206085759E-2</v>
      </c>
      <c r="AH57" s="1">
        <f>(Table2[[#This Row],[Current Month High]]/Table2[[#This Row],[Close Price]])-1</f>
        <v>0.21439640891358946</v>
      </c>
      <c r="AI57">
        <v>39.956180195585901</v>
      </c>
      <c r="AJ57">
        <v>180.13473053892201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-0.13</v>
      </c>
      <c r="AM57" t="s">
        <v>3182</v>
      </c>
      <c r="AN57">
        <v>-14.4</v>
      </c>
      <c r="AO57" t="s">
        <v>3182</v>
      </c>
      <c r="AP57">
        <v>0.157473646731002</v>
      </c>
      <c r="AQ57">
        <f>(Table2[[#This Row],[Sharpe Ratio]]-AVERAGE(Table2[Sharpe Ratio]))/_xlfn.STDEV.P(Table2[Sharpe Ratio])</f>
        <v>1.1565238598773659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26</v>
      </c>
      <c r="AT57">
        <f>_xlfn.RANK.AVG(Table2[[#This Row],[6M Return vs Nifty Z-Score]],Table2[6M Return vs Nifty Z-Score])</f>
        <v>259</v>
      </c>
      <c r="AU57">
        <f>_xlfn.RANK.AVG(Table2[[#This Row],[Sharpe Ratio Z-Score]],Table2[Sharpe Ratio Z-Score])</f>
        <v>90</v>
      </c>
      <c r="AV57">
        <f>(Table2[[#This Row],[Rank 1Y]]+Table2[[#This Row],[Rank 6M]]+Table2[[#This Row],[Rank Sharpe]])/3</f>
        <v>125</v>
      </c>
    </row>
    <row r="58" spans="1:48" x14ac:dyDescent="0.3">
      <c r="A58" t="s">
        <v>950</v>
      </c>
      <c r="B58" t="s">
        <v>951</v>
      </c>
      <c r="C58" t="s">
        <v>3140</v>
      </c>
      <c r="D58" t="s">
        <v>51</v>
      </c>
      <c r="E58">
        <v>15830.195808959999</v>
      </c>
      <c r="F58">
        <v>2082.6</v>
      </c>
      <c r="G58">
        <v>46.252983467932303</v>
      </c>
      <c r="H58">
        <f>(Table2[[#This Row],[1Y Return vs Nifty]]-AVERAGE(Table2[1Y Return vs Nifty]))/_xlfn.STDEV.P(Table2[1Y Return vs Nifty])</f>
        <v>0.63148760660725956</v>
      </c>
      <c r="I58">
        <v>17.442012402178801</v>
      </c>
      <c r="J58">
        <f>(Table2[[#This Row],[1M Return vs Nifty]]-AVERAGE(Table2[1M Return vs Nifty]))/_xlfn.STDEV.P(Table2[1M Return vs Nifty])</f>
        <v>1.4836348729457258</v>
      </c>
      <c r="K58">
        <v>57.498977484025403</v>
      </c>
      <c r="L58">
        <f>(Table2[[#This Row],[6M Return vs Nifty]]-AVERAGE(Table2[6M Return vs Nifty]))/_xlfn.STDEV.P(Table2[6M Return vs Nifty])</f>
        <v>1.7262331886140478</v>
      </c>
      <c r="M58">
        <v>5.07487964532947</v>
      </c>
      <c r="N58">
        <f>(Table2[[#This Row],[1W Return vs Nifty]]-AVERAGE(Table2[1W Return vs Nifty]))/_xlfn.STDEV.P(Table2[1W Return vs Nifty])</f>
        <v>1.2996015534773686</v>
      </c>
      <c r="O58">
        <v>1992.19</v>
      </c>
      <c r="P58">
        <v>1935.71387915427</v>
      </c>
      <c r="Q58">
        <v>1642.95569649156</v>
      </c>
      <c r="R58">
        <v>64.212615395137803</v>
      </c>
      <c r="S58" s="1">
        <f>(Table2[[#This Row],[Close Price]]-Table2[[#This Row],[20D EMA]])/Table2[[#This Row],[20D EMA]]</f>
        <v>4.5382217559570046E-2</v>
      </c>
      <c r="T58" s="1">
        <f>(Table2[[#This Row],[Close Price]]-Table2[[#This Row],[50D EMA]])/Table2[[#This Row],[50D EMA]]</f>
        <v>7.5882144787795661E-2</v>
      </c>
      <c r="U58" s="1">
        <f>(Table2[[#This Row],[Close Price]]-Table2[[#This Row],[200D EMA]])/Table2[[#This Row],[200D EMA]]</f>
        <v>0.2675935233355809</v>
      </c>
      <c r="V58">
        <v>0.45572742449357401</v>
      </c>
      <c r="W58">
        <v>2072.1999999999998</v>
      </c>
      <c r="X58">
        <v>2134.9499999999998</v>
      </c>
      <c r="Y58">
        <v>1945</v>
      </c>
      <c r="Z58">
        <v>2139</v>
      </c>
      <c r="AA58">
        <v>1914.55</v>
      </c>
      <c r="AB58">
        <v>2176.75</v>
      </c>
      <c r="AC58" s="1">
        <f>(Table2[[#This Row],[Close Price]]/Table2[[#This Row],[Day Low]])-1</f>
        <v>5.0188205771644068E-3</v>
      </c>
      <c r="AD58" s="1">
        <f>(Table2[[#This Row],[Day High]]/Table2[[#This Row],[Close Price]])-1</f>
        <v>2.5136848170556059E-2</v>
      </c>
      <c r="AE58" s="1">
        <f>(Table2[[#This Row],[Close Price]]/Table2[[#This Row],[Current Week Low]])-1</f>
        <v>7.0745501285347068E-2</v>
      </c>
      <c r="AF58" s="1">
        <f>(Table2[[#This Row],[Current Week High]]/Table2[[#This Row],[Close Price]])-1</f>
        <v>2.7081532699510191E-2</v>
      </c>
      <c r="AG58" s="1">
        <f>(Table2[[#This Row],[Close Price]]/Table2[[#This Row],[Current Month Low]])-1</f>
        <v>8.7775195215585855E-2</v>
      </c>
      <c r="AH58" s="1">
        <f>(Table2[[#This Row],[Current Month High]]/Table2[[#This Row],[Close Price]])-1</f>
        <v>4.5207913185441262E-2</v>
      </c>
      <c r="AI58">
        <v>4.52079131854412</v>
      </c>
      <c r="AJ58">
        <v>76.7911714770797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</v>
      </c>
      <c r="AM58" t="s">
        <v>3183</v>
      </c>
      <c r="AN58">
        <v>-1.84</v>
      </c>
      <c r="AO58" t="s">
        <v>3182</v>
      </c>
      <c r="AP58">
        <v>0.111402669721343</v>
      </c>
      <c r="AQ58">
        <f>(Table2[[#This Row],[Sharpe Ratio]]-AVERAGE(Table2[Sharpe Ratio]))/_xlfn.STDEV.P(Table2[Sharpe Ratio])</f>
        <v>0.6235227473258691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5.7644799689702708</v>
      </c>
      <c r="AS58">
        <f>_xlfn.RANK.AVG(Table2[[#This Row],[1Y Return vs Nifty Z-Score]],Table2[1Y Return vs Nifty Z-Score])</f>
        <v>145</v>
      </c>
      <c r="AT58">
        <f>_xlfn.RANK.AVG(Table2[[#This Row],[6M Return vs Nifty Z-Score]],Table2[6M Return vs Nifty Z-Score])</f>
        <v>44</v>
      </c>
      <c r="AU58">
        <f>_xlfn.RANK.AVG(Table2[[#This Row],[Sharpe Ratio Z-Score]],Table2[Sharpe Ratio Z-Score])</f>
        <v>189</v>
      </c>
      <c r="AV58">
        <f>(Table2[[#This Row],[Rank 1Y]]+Table2[[#This Row],[Rank 6M]]+Table2[[#This Row],[Rank Sharpe]])/3</f>
        <v>126</v>
      </c>
    </row>
    <row r="59" spans="1:48" x14ac:dyDescent="0.3">
      <c r="A59" t="s">
        <v>539</v>
      </c>
      <c r="B59" t="s">
        <v>540</v>
      </c>
      <c r="C59" t="s">
        <v>3145</v>
      </c>
      <c r="D59" t="s">
        <v>271</v>
      </c>
      <c r="E59">
        <v>38027.426966659899</v>
      </c>
      <c r="F59">
        <v>1849.45</v>
      </c>
      <c r="G59">
        <v>59.012396870219902</v>
      </c>
      <c r="H59">
        <f>(Table2[[#This Row],[1Y Return vs Nifty]]-AVERAGE(Table2[1Y Return vs Nifty]))/_xlfn.STDEV.P(Table2[1Y Return vs Nifty])</f>
        <v>0.88253788176205084</v>
      </c>
      <c r="I59">
        <v>-2.31332003435912</v>
      </c>
      <c r="J59">
        <f>(Table2[[#This Row],[1M Return vs Nifty]]-AVERAGE(Table2[1M Return vs Nifty]))/_xlfn.STDEV.P(Table2[1M Return vs Nifty])</f>
        <v>-0.3498136311126665</v>
      </c>
      <c r="K59">
        <v>16.181847263973999</v>
      </c>
      <c r="L59">
        <f>(Table2[[#This Row],[6M Return vs Nifty]]-AVERAGE(Table2[6M Return vs Nifty]))/_xlfn.STDEV.P(Table2[6M Return vs Nifty])</f>
        <v>0.38592283208372019</v>
      </c>
      <c r="M59">
        <v>-3.4608314208517998</v>
      </c>
      <c r="N59">
        <f>(Table2[[#This Row],[1W Return vs Nifty]]-AVERAGE(Table2[1W Return vs Nifty]))/_xlfn.STDEV.P(Table2[1W Return vs Nifty])</f>
        <v>-0.76427873208361019</v>
      </c>
      <c r="O59">
        <v>1840.36</v>
      </c>
      <c r="P59">
        <v>1855.70227090545</v>
      </c>
      <c r="Q59">
        <v>1620.5308799355601</v>
      </c>
      <c r="R59">
        <v>55.926976427561499</v>
      </c>
      <c r="S59" s="1">
        <f>(Table2[[#This Row],[Close Price]]-Table2[[#This Row],[20D EMA]])/Table2[[#This Row],[20D EMA]]</f>
        <v>4.9392510161056242E-3</v>
      </c>
      <c r="T59" s="1">
        <f>(Table2[[#This Row],[Close Price]]-Table2[[#This Row],[50D EMA]])/Table2[[#This Row],[50D EMA]]</f>
        <v>-3.3692209162406446E-3</v>
      </c>
      <c r="U59" s="1">
        <f>(Table2[[#This Row],[Close Price]]-Table2[[#This Row],[200D EMA]])/Table2[[#This Row],[200D EMA]]</f>
        <v>0.14126180679355083</v>
      </c>
      <c r="V59">
        <v>0.60682226362416802</v>
      </c>
      <c r="W59">
        <v>1819.65</v>
      </c>
      <c r="X59">
        <v>1855.75</v>
      </c>
      <c r="Y59">
        <v>1780.5</v>
      </c>
      <c r="Z59">
        <v>1880</v>
      </c>
      <c r="AA59">
        <v>1730.1</v>
      </c>
      <c r="AB59">
        <v>1931.1</v>
      </c>
      <c r="AC59" s="1">
        <f>(Table2[[#This Row],[Close Price]]/Table2[[#This Row],[Day Low]])-1</f>
        <v>1.6376775753578876E-2</v>
      </c>
      <c r="AD59" s="1">
        <f>(Table2[[#This Row],[Day High]]/Table2[[#This Row],[Close Price]])-1</f>
        <v>3.4064181243071978E-3</v>
      </c>
      <c r="AE59" s="1">
        <f>(Table2[[#This Row],[Close Price]]/Table2[[#This Row],[Current Week Low]])-1</f>
        <v>3.8725077225498561E-2</v>
      </c>
      <c r="AF59" s="1">
        <f>(Table2[[#This Row],[Current Week High]]/Table2[[#This Row],[Close Price]])-1</f>
        <v>1.6518424396442244E-2</v>
      </c>
      <c r="AG59" s="1">
        <f>(Table2[[#This Row],[Close Price]]/Table2[[#This Row],[Current Month Low]])-1</f>
        <v>6.8984451765794041E-2</v>
      </c>
      <c r="AH59" s="1">
        <f>(Table2[[#This Row],[Current Month High]]/Table2[[#This Row],[Close Price]])-1</f>
        <v>4.414826029360075E-2</v>
      </c>
      <c r="AI59">
        <v>18.929952147935801</v>
      </c>
      <c r="AJ59">
        <v>105.14114580444701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0.13</v>
      </c>
      <c r="AM59" t="s">
        <v>3183</v>
      </c>
      <c r="AN59">
        <v>3.99</v>
      </c>
      <c r="AO59" t="s">
        <v>3183</v>
      </c>
      <c r="AP59">
        <v>0.164793098807544</v>
      </c>
      <c r="AQ59">
        <f>(Table2[[#This Row],[Sharpe Ratio]]-AVERAGE(Table2[Sharpe Ratio]))/_xlfn.STDEV.P(Table2[Sharpe Ratio])</f>
        <v>1.2412035509385373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109</v>
      </c>
      <c r="AT59">
        <f>_xlfn.RANK.AVG(Table2[[#This Row],[6M Return vs Nifty Z-Score]],Table2[6M Return vs Nifty Z-Score])</f>
        <v>191</v>
      </c>
      <c r="AU59">
        <f>_xlfn.RANK.AVG(Table2[[#This Row],[Sharpe Ratio Z-Score]],Table2[Sharpe Ratio Z-Score])</f>
        <v>79</v>
      </c>
      <c r="AV59">
        <f>(Table2[[#This Row],[Rank 1Y]]+Table2[[#This Row],[Rank 6M]]+Table2[[#This Row],[Rank Sharpe]])/3</f>
        <v>126.33333333333333</v>
      </c>
    </row>
    <row r="60" spans="1:48" x14ac:dyDescent="0.3">
      <c r="A60" t="s">
        <v>614</v>
      </c>
      <c r="B60" t="s">
        <v>615</v>
      </c>
      <c r="C60" t="s">
        <v>3153</v>
      </c>
      <c r="D60" t="s">
        <v>572</v>
      </c>
      <c r="E60">
        <v>30905.5541476</v>
      </c>
      <c r="F60">
        <v>2796.2</v>
      </c>
      <c r="G60">
        <v>88.087323849319702</v>
      </c>
      <c r="H60">
        <f>(Table2[[#This Row],[1Y Return vs Nifty]]-AVERAGE(Table2[1Y Return vs Nifty]))/_xlfn.STDEV.P(Table2[1Y Return vs Nifty])</f>
        <v>1.4546071601898354</v>
      </c>
      <c r="I60">
        <v>-2.4205459988431901</v>
      </c>
      <c r="J60">
        <f>(Table2[[#This Row],[1M Return vs Nifty]]-AVERAGE(Table2[1M Return vs Nifty]))/_xlfn.STDEV.P(Table2[1M Return vs Nifty])</f>
        <v>-0.3597650346039048</v>
      </c>
      <c r="K60">
        <v>14.0220163841428</v>
      </c>
      <c r="L60">
        <f>(Table2[[#This Row],[6M Return vs Nifty]]-AVERAGE(Table2[6M Return vs Nifty]))/_xlfn.STDEV.P(Table2[6M Return vs Nifty])</f>
        <v>0.31585882518938652</v>
      </c>
      <c r="M60">
        <v>-1.29496192187657</v>
      </c>
      <c r="N60">
        <f>(Table2[[#This Row],[1W Return vs Nifty]]-AVERAGE(Table2[1W Return vs Nifty]))/_xlfn.STDEV.P(Table2[1W Return vs Nifty])</f>
        <v>-0.24058535430007011</v>
      </c>
      <c r="O60">
        <v>2678.29</v>
      </c>
      <c r="P60">
        <v>2666.5800974612998</v>
      </c>
      <c r="Q60">
        <v>2227.0532147321101</v>
      </c>
      <c r="R60">
        <v>63.829804405369003</v>
      </c>
      <c r="S60" s="1">
        <f>(Table2[[#This Row],[Close Price]]-Table2[[#This Row],[20D EMA]])/Table2[[#This Row],[20D EMA]]</f>
        <v>4.4024358825967259E-2</v>
      </c>
      <c r="T60" s="1">
        <f>(Table2[[#This Row],[Close Price]]-Table2[[#This Row],[50D EMA]])/Table2[[#This Row],[50D EMA]]</f>
        <v>4.8609041469297613E-2</v>
      </c>
      <c r="U60" s="1">
        <f>(Table2[[#This Row],[Close Price]]-Table2[[#This Row],[200D EMA]])/Table2[[#This Row],[200D EMA]]</f>
        <v>0.25556047852963037</v>
      </c>
      <c r="V60">
        <v>0.53329656321013896</v>
      </c>
      <c r="W60">
        <v>2604.9499999999998</v>
      </c>
      <c r="X60">
        <v>2817</v>
      </c>
      <c r="Y60">
        <v>2536.0500000000002</v>
      </c>
      <c r="Z60">
        <v>2817</v>
      </c>
      <c r="AA60">
        <v>2511</v>
      </c>
      <c r="AB60">
        <v>2925</v>
      </c>
      <c r="AC60" s="1">
        <f>(Table2[[#This Row],[Close Price]]/Table2[[#This Row],[Day Low]])-1</f>
        <v>7.3417915890900076E-2</v>
      </c>
      <c r="AD60" s="1">
        <f>(Table2[[#This Row],[Day High]]/Table2[[#This Row],[Close Price]])-1</f>
        <v>7.4386667620343072E-3</v>
      </c>
      <c r="AE60" s="1">
        <f>(Table2[[#This Row],[Close Price]]/Table2[[#This Row],[Current Week Low]])-1</f>
        <v>0.10258078507915847</v>
      </c>
      <c r="AF60" s="1">
        <f>(Table2[[#This Row],[Current Week High]]/Table2[[#This Row],[Close Price]])-1</f>
        <v>7.4386667620343072E-3</v>
      </c>
      <c r="AG60" s="1">
        <f>(Table2[[#This Row],[Close Price]]/Table2[[#This Row],[Current Month Low]])-1</f>
        <v>0.11358024691358026</v>
      </c>
      <c r="AH60" s="1">
        <f>(Table2[[#This Row],[Current Month High]]/Table2[[#This Row],[Close Price]])-1</f>
        <v>4.6062513411057937E-2</v>
      </c>
      <c r="AI60">
        <v>12.295257849939199</v>
      </c>
      <c r="AJ60">
        <v>137.36842105263099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0.22</v>
      </c>
      <c r="AM60" t="s">
        <v>3183</v>
      </c>
      <c r="AN60">
        <v>-1.52</v>
      </c>
      <c r="AO60" t="s">
        <v>3182</v>
      </c>
      <c r="AP60">
        <v>0.14248358125918301</v>
      </c>
      <c r="AQ60">
        <f>(Table2[[#This Row],[Sharpe Ratio]]-AVERAGE(Table2[Sharpe Ratio]))/_xlfn.STDEV.P(Table2[Sharpe Ratio])</f>
        <v>0.98310184688154389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2.153217443356791</v>
      </c>
      <c r="AS60">
        <f>_xlfn.RANK.AVG(Table2[[#This Row],[1Y Return vs Nifty Z-Score]],Table2[1Y Return vs Nifty Z-Score])</f>
        <v>57</v>
      </c>
      <c r="AT60">
        <f>_xlfn.RANK.AVG(Table2[[#This Row],[6M Return vs Nifty Z-Score]],Table2[6M Return vs Nifty Z-Score])</f>
        <v>208</v>
      </c>
      <c r="AU60">
        <f>_xlfn.RANK.AVG(Table2[[#This Row],[Sharpe Ratio Z-Score]],Table2[Sharpe Ratio Z-Score])</f>
        <v>122</v>
      </c>
      <c r="AV60">
        <f>(Table2[[#This Row],[Rank 1Y]]+Table2[[#This Row],[Rank 6M]]+Table2[[#This Row],[Rank Sharpe]])/3</f>
        <v>129</v>
      </c>
    </row>
    <row r="61" spans="1:48" x14ac:dyDescent="0.3">
      <c r="A61" t="s">
        <v>848</v>
      </c>
      <c r="B61" t="s">
        <v>849</v>
      </c>
      <c r="C61" t="s">
        <v>3140</v>
      </c>
      <c r="D61" t="s">
        <v>51</v>
      </c>
      <c r="E61">
        <v>18003.372218140001</v>
      </c>
      <c r="F61">
        <v>1136.5999999999999</v>
      </c>
      <c r="G61">
        <v>143.21271601253099</v>
      </c>
      <c r="H61">
        <f>(Table2[[#This Row],[1Y Return vs Nifty]]-AVERAGE(Table2[1Y Return vs Nifty]))/_xlfn.STDEV.P(Table2[1Y Return vs Nifty])</f>
        <v>2.539237341394621</v>
      </c>
      <c r="I61">
        <v>9.2386067244381191</v>
      </c>
      <c r="J61">
        <f>(Table2[[#This Row],[1M Return vs Nifty]]-AVERAGE(Table2[1M Return vs Nifty]))/_xlfn.STDEV.P(Table2[1M Return vs Nifty])</f>
        <v>0.72229502121941425</v>
      </c>
      <c r="K61">
        <v>58.7395081377555</v>
      </c>
      <c r="L61">
        <f>(Table2[[#This Row],[6M Return vs Nifty]]-AVERAGE(Table2[6M Return vs Nifty]))/_xlfn.STDEV.P(Table2[6M Return vs Nifty])</f>
        <v>1.7664754821599069</v>
      </c>
      <c r="M61">
        <v>-1.59473705975328</v>
      </c>
      <c r="N61">
        <f>(Table2[[#This Row],[1W Return vs Nifty]]-AVERAGE(Table2[1W Return vs Nifty]))/_xlfn.STDEV.P(Table2[1W Return vs Nifty])</f>
        <v>-0.31306906331599177</v>
      </c>
      <c r="O61">
        <v>1160.17</v>
      </c>
      <c r="P61">
        <v>1128.0183671331299</v>
      </c>
      <c r="Q61">
        <v>880.17444100755995</v>
      </c>
      <c r="R61">
        <v>43.0935914806388</v>
      </c>
      <c r="S61" s="1">
        <f>(Table2[[#This Row],[Close Price]]-Table2[[#This Row],[20D EMA]])/Table2[[#This Row],[20D EMA]]</f>
        <v>-2.0315988174147034E-2</v>
      </c>
      <c r="T61" s="1">
        <f>(Table2[[#This Row],[Close Price]]-Table2[[#This Row],[50D EMA]])/Table2[[#This Row],[50D EMA]]</f>
        <v>7.6077066800608059E-3</v>
      </c>
      <c r="U61" s="1">
        <f>(Table2[[#This Row],[Close Price]]-Table2[[#This Row],[200D EMA]])/Table2[[#This Row],[200D EMA]]</f>
        <v>0.29133492981107534</v>
      </c>
      <c r="V61">
        <v>0.35264326334908902</v>
      </c>
      <c r="W61">
        <v>1121.1500000000001</v>
      </c>
      <c r="X61">
        <v>1155</v>
      </c>
      <c r="Y61">
        <v>1095.0999999999999</v>
      </c>
      <c r="Z61">
        <v>1165.3</v>
      </c>
      <c r="AA61">
        <v>1085.8</v>
      </c>
      <c r="AB61">
        <v>1309.9000000000001</v>
      </c>
      <c r="AC61" s="1">
        <f>(Table2[[#This Row],[Close Price]]/Table2[[#This Row],[Day Low]])-1</f>
        <v>1.3780493243544356E-2</v>
      </c>
      <c r="AD61" s="1">
        <f>(Table2[[#This Row],[Day High]]/Table2[[#This Row],[Close Price]])-1</f>
        <v>1.618863276438498E-2</v>
      </c>
      <c r="AE61" s="1">
        <f>(Table2[[#This Row],[Close Price]]/Table2[[#This Row],[Current Week Low]])-1</f>
        <v>3.7896082549538912E-2</v>
      </c>
      <c r="AF61" s="1">
        <f>(Table2[[#This Row],[Current Week High]]/Table2[[#This Row],[Close Price]])-1</f>
        <v>2.5250747844448362E-2</v>
      </c>
      <c r="AG61" s="1">
        <f>(Table2[[#This Row],[Close Price]]/Table2[[#This Row],[Current Month Low]])-1</f>
        <v>4.6785780069994454E-2</v>
      </c>
      <c r="AH61" s="1">
        <f>(Table2[[#This Row],[Current Month High]]/Table2[[#This Row],[Close Price]])-1</f>
        <v>0.15247228576456107</v>
      </c>
      <c r="AI61">
        <v>15.2472285764561</v>
      </c>
      <c r="AJ61">
        <v>177.62579384464999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0.26</v>
      </c>
      <c r="AM61" t="s">
        <v>3183</v>
      </c>
      <c r="AN61">
        <v>-9.4</v>
      </c>
      <c r="AO61" t="s">
        <v>3182</v>
      </c>
      <c r="AP61">
        <v>6.3952324741763003E-2</v>
      </c>
      <c r="AQ61">
        <f>(Table2[[#This Row],[Sharpe Ratio]]-AVERAGE(Table2[Sharpe Ratio]))/_xlfn.STDEV.P(Table2[Sharpe Ratio])</f>
        <v>7.456354770294657E-2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4.7895023291608965</v>
      </c>
      <c r="AS61">
        <f>_xlfn.RANK.AVG(Table2[[#This Row],[1Y Return vs Nifty Z-Score]],Table2[1Y Return vs Nifty Z-Score])</f>
        <v>23</v>
      </c>
      <c r="AT61">
        <f>_xlfn.RANK.AVG(Table2[[#This Row],[6M Return vs Nifty Z-Score]],Table2[6M Return vs Nifty Z-Score])</f>
        <v>39</v>
      </c>
      <c r="AU61">
        <f>_xlfn.RANK.AVG(Table2[[#This Row],[Sharpe Ratio Z-Score]],Table2[Sharpe Ratio Z-Score])</f>
        <v>328</v>
      </c>
      <c r="AV61">
        <f>(Table2[[#This Row],[Rank 1Y]]+Table2[[#This Row],[Rank 6M]]+Table2[[#This Row],[Rank Sharpe]])/3</f>
        <v>130</v>
      </c>
    </row>
    <row r="62" spans="1:48" x14ac:dyDescent="0.3">
      <c r="A62" t="s">
        <v>875</v>
      </c>
      <c r="B62" t="s">
        <v>876</v>
      </c>
      <c r="C62" t="s">
        <v>3138</v>
      </c>
      <c r="D62" t="s">
        <v>268</v>
      </c>
      <c r="E62">
        <v>17435.997810000001</v>
      </c>
      <c r="F62">
        <v>2499</v>
      </c>
      <c r="G62">
        <v>56.856592165952797</v>
      </c>
      <c r="H62">
        <f>(Table2[[#This Row],[1Y Return vs Nifty]]-AVERAGE(Table2[1Y Return vs Nifty]))/_xlfn.STDEV.P(Table2[1Y Return vs Nifty])</f>
        <v>0.84012093459352211</v>
      </c>
      <c r="I62">
        <v>-3.8056584415318899</v>
      </c>
      <c r="J62">
        <f>(Table2[[#This Row],[1M Return vs Nifty]]-AVERAGE(Table2[1M Return vs Nifty]))/_xlfn.STDEV.P(Table2[1M Return vs Nifty])</f>
        <v>-0.48831424247769095</v>
      </c>
      <c r="K62">
        <v>58.209841723379597</v>
      </c>
      <c r="L62">
        <f>(Table2[[#This Row],[6M Return vs Nifty]]-AVERAGE(Table2[6M Return vs Nifty]))/_xlfn.STDEV.P(Table2[6M Return vs Nifty])</f>
        <v>1.7492933260683936</v>
      </c>
      <c r="M62">
        <v>-5.1857615542038902</v>
      </c>
      <c r="N62">
        <f>(Table2[[#This Row],[1W Return vs Nifty]]-AVERAGE(Table2[1W Return vs Nifty]))/_xlfn.STDEV.P(Table2[1W Return vs Nifty])</f>
        <v>-1.181355794391924</v>
      </c>
      <c r="O62">
        <v>2600.42</v>
      </c>
      <c r="P62">
        <v>2608.4839036897201</v>
      </c>
      <c r="Q62">
        <v>2178.5950591138599</v>
      </c>
      <c r="R62">
        <v>35.292396597376403</v>
      </c>
      <c r="S62" s="1">
        <f>(Table2[[#This Row],[Close Price]]-Table2[[#This Row],[20D EMA]])/Table2[[#This Row],[20D EMA]]</f>
        <v>-3.9001392082817415E-2</v>
      </c>
      <c r="T62" s="1">
        <f>(Table2[[#This Row],[Close Price]]-Table2[[#This Row],[50D EMA]])/Table2[[#This Row],[50D EMA]]</f>
        <v>-4.197223664476301E-2</v>
      </c>
      <c r="U62" s="1">
        <f>(Table2[[#This Row],[Close Price]]-Table2[[#This Row],[200D EMA]])/Table2[[#This Row],[200D EMA]]</f>
        <v>0.14706952517209157</v>
      </c>
      <c r="V62">
        <v>0.38017887883271001</v>
      </c>
      <c r="W62">
        <v>2491.0500000000002</v>
      </c>
      <c r="X62">
        <v>2537.1999999999998</v>
      </c>
      <c r="Y62">
        <v>2491.0500000000002</v>
      </c>
      <c r="Z62">
        <v>2569</v>
      </c>
      <c r="AA62">
        <v>2433</v>
      </c>
      <c r="AB62">
        <v>2873.95</v>
      </c>
      <c r="AC62" s="1">
        <f>(Table2[[#This Row],[Close Price]]/Table2[[#This Row],[Day Low]])-1</f>
        <v>3.1914253025830952E-3</v>
      </c>
      <c r="AD62" s="1">
        <f>(Table2[[#This Row],[Day High]]/Table2[[#This Row],[Close Price]])-1</f>
        <v>1.528611444577832E-2</v>
      </c>
      <c r="AE62" s="1">
        <f>(Table2[[#This Row],[Close Price]]/Table2[[#This Row],[Current Week Low]])-1</f>
        <v>3.1914253025830952E-3</v>
      </c>
      <c r="AF62" s="1">
        <f>(Table2[[#This Row],[Current Week High]]/Table2[[#This Row],[Close Price]])-1</f>
        <v>2.8011204481792618E-2</v>
      </c>
      <c r="AG62" s="1">
        <f>(Table2[[#This Row],[Close Price]]/Table2[[#This Row],[Current Month Low]])-1</f>
        <v>2.7127003699136898E-2</v>
      </c>
      <c r="AH62" s="1">
        <f>(Table2[[#This Row],[Current Month High]]/Table2[[#This Row],[Close Price]])-1</f>
        <v>0.1500400160064026</v>
      </c>
      <c r="AI62">
        <v>19.047619047619001</v>
      </c>
      <c r="AJ62">
        <v>98.443579766536899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0.04</v>
      </c>
      <c r="AM62" t="s">
        <v>3183</v>
      </c>
      <c r="AN62">
        <v>-9.85</v>
      </c>
      <c r="AO62" t="s">
        <v>3182</v>
      </c>
      <c r="AP62">
        <v>9.4525042821136995E-2</v>
      </c>
      <c r="AQ62">
        <f>(Table2[[#This Row],[Sharpe Ratio]]-AVERAGE(Table2[Sharpe Ratio]))/_xlfn.STDEV.P(Table2[Sharpe Ratio])</f>
        <v>0.42826329117947876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114</v>
      </c>
      <c r="AT62">
        <f>_xlfn.RANK.AVG(Table2[[#This Row],[6M Return vs Nifty Z-Score]],Table2[6M Return vs Nifty Z-Score])</f>
        <v>40</v>
      </c>
      <c r="AU62">
        <f>_xlfn.RANK.AVG(Table2[[#This Row],[Sharpe Ratio Z-Score]],Table2[Sharpe Ratio Z-Score])</f>
        <v>237</v>
      </c>
      <c r="AV62">
        <f>(Table2[[#This Row],[Rank 1Y]]+Table2[[#This Row],[Rank 6M]]+Table2[[#This Row],[Rank Sharpe]])/3</f>
        <v>130.33333333333334</v>
      </c>
    </row>
    <row r="63" spans="1:48" x14ac:dyDescent="0.3">
      <c r="A63" t="s">
        <v>1613</v>
      </c>
      <c r="B63" t="s">
        <v>1614</v>
      </c>
      <c r="C63" t="s">
        <v>3137</v>
      </c>
      <c r="D63" t="s">
        <v>970</v>
      </c>
      <c r="E63">
        <v>5792.3553908149997</v>
      </c>
      <c r="F63">
        <v>674.65</v>
      </c>
      <c r="G63">
        <v>85.671997708421202</v>
      </c>
      <c r="H63">
        <f>(Table2[[#This Row],[1Y Return vs Nifty]]-AVERAGE(Table2[1Y Return vs Nifty]))/_xlfn.STDEV.P(Table2[1Y Return vs Nifty])</f>
        <v>1.4070839494321672</v>
      </c>
      <c r="I63">
        <v>8.78639134433819</v>
      </c>
      <c r="J63">
        <f>(Table2[[#This Row],[1M Return vs Nifty]]-AVERAGE(Table2[1M Return vs Nifty]))/_xlfn.STDEV.P(Table2[1M Return vs Nifty])</f>
        <v>0.68032591668422826</v>
      </c>
      <c r="K63">
        <v>152.13841994261401</v>
      </c>
      <c r="L63">
        <f>(Table2[[#This Row],[6M Return vs Nifty]]-AVERAGE(Table2[6M Return vs Nifty]))/_xlfn.STDEV.P(Table2[6M Return vs Nifty])</f>
        <v>4.7962969657430614</v>
      </c>
      <c r="M63">
        <v>6.1703631130365197</v>
      </c>
      <c r="N63">
        <f>(Table2[[#This Row],[1W Return vs Nifty]]-AVERAGE(Table2[1W Return vs Nifty]))/_xlfn.STDEV.P(Table2[1W Return vs Nifty])</f>
        <v>1.5644824420909127</v>
      </c>
      <c r="O63">
        <v>424.15</v>
      </c>
      <c r="P63">
        <v>644.37114840598701</v>
      </c>
      <c r="Q63">
        <v>492.685107901945</v>
      </c>
      <c r="R63">
        <v>61.271674998145599</v>
      </c>
      <c r="S63" s="1">
        <f>(Table2[[#This Row],[Close Price]]-Table2[[#This Row],[20D EMA]])/Table2[[#This Row],[20D EMA]]</f>
        <v>0.5905929506070966</v>
      </c>
      <c r="T63" s="1">
        <f>(Table2[[#This Row],[Close Price]]-Table2[[#This Row],[50D EMA]])/Table2[[#This Row],[50D EMA]]</f>
        <v>4.6989769279576321E-2</v>
      </c>
      <c r="U63" s="1">
        <f>(Table2[[#This Row],[Close Price]]-Table2[[#This Row],[200D EMA]])/Table2[[#This Row],[200D EMA]]</f>
        <v>0.36933304696976943</v>
      </c>
      <c r="V63">
        <v>0.37118034687159801</v>
      </c>
      <c r="W63">
        <v>680</v>
      </c>
      <c r="X63">
        <v>694</v>
      </c>
      <c r="Y63">
        <v>640</v>
      </c>
      <c r="Z63">
        <v>682</v>
      </c>
      <c r="AA63">
        <v>620</v>
      </c>
      <c r="AB63">
        <v>682</v>
      </c>
      <c r="AC63" s="1">
        <f>(Table2[[#This Row],[Close Price]]/Table2[[#This Row],[Day Low]])-1</f>
        <v>-7.8676470588235903E-3</v>
      </c>
      <c r="AD63" s="1">
        <f>(Table2[[#This Row],[Day High]]/Table2[[#This Row],[Close Price]])-1</f>
        <v>2.8681538575557664E-2</v>
      </c>
      <c r="AE63" s="1">
        <f>(Table2[[#This Row],[Close Price]]/Table2[[#This Row],[Current Week Low]])-1</f>
        <v>5.4140625000000053E-2</v>
      </c>
      <c r="AF63" s="1">
        <f>(Table2[[#This Row],[Current Week High]]/Table2[[#This Row],[Close Price]])-1</f>
        <v>1.0894537908545221E-2</v>
      </c>
      <c r="AG63" s="1">
        <f>(Table2[[#This Row],[Close Price]]/Table2[[#This Row],[Current Month Low]])-1</f>
        <v>8.8145161290322571E-2</v>
      </c>
      <c r="AH63" s="1">
        <f>(Table2[[#This Row],[Current Month High]]/Table2[[#This Row],[Close Price]])-1</f>
        <v>1.0894537908545221E-2</v>
      </c>
      <c r="AI63">
        <v>29.5190098569628</v>
      </c>
      <c r="AJ63">
        <v>212.62743280815499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0.13</v>
      </c>
      <c r="AM63" t="s">
        <v>3183</v>
      </c>
      <c r="AN63">
        <v>-0.09</v>
      </c>
      <c r="AO63" t="s">
        <v>3182</v>
      </c>
      <c r="AP63">
        <v>6.4439759225284998E-2</v>
      </c>
      <c r="AQ63">
        <f>(Table2[[#This Row],[Sharpe Ratio]]-AVERAGE(Table2[Sharpe Ratio]))/_xlfn.STDEV.P(Table2[Sharpe Ratio])</f>
        <v>8.0202740506665898E-2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61</v>
      </c>
      <c r="AT63">
        <f>_xlfn.RANK.AVG(Table2[[#This Row],[6M Return vs Nifty Z-Score]],Table2[6M Return vs Nifty Z-Score])</f>
        <v>3</v>
      </c>
      <c r="AU63">
        <f>_xlfn.RANK.AVG(Table2[[#This Row],[Sharpe Ratio Z-Score]],Table2[Sharpe Ratio Z-Score])</f>
        <v>327</v>
      </c>
      <c r="AV63">
        <f>(Table2[[#This Row],[Rank 1Y]]+Table2[[#This Row],[Rank 6M]]+Table2[[#This Row],[Rank Sharpe]])/3</f>
        <v>130.33333333333334</v>
      </c>
    </row>
    <row r="64" spans="1:48" x14ac:dyDescent="0.3">
      <c r="A64" t="s">
        <v>1128</v>
      </c>
      <c r="B64" t="s">
        <v>1129</v>
      </c>
      <c r="C64" t="s">
        <v>3138</v>
      </c>
      <c r="D64" t="s">
        <v>123</v>
      </c>
      <c r="E64">
        <v>10959.257250905001</v>
      </c>
      <c r="F64">
        <v>1784.95</v>
      </c>
      <c r="G64">
        <v>24.8656232681845</v>
      </c>
      <c r="H64">
        <f>(Table2[[#This Row],[1Y Return vs Nifty]]-AVERAGE(Table2[1Y Return vs Nifty]))/_xlfn.STDEV.P(Table2[1Y Return vs Nifty])</f>
        <v>0.21067651649721816</v>
      </c>
      <c r="I64">
        <v>2.49007814796366</v>
      </c>
      <c r="J64">
        <f>(Table2[[#This Row],[1M Return vs Nifty]]-AVERAGE(Table2[1M Return vs Nifty]))/_xlfn.STDEV.P(Table2[1M Return vs Nifty])</f>
        <v>9.5979080301703976E-2</v>
      </c>
      <c r="K64">
        <v>39.463139286910497</v>
      </c>
      <c r="L64">
        <f>(Table2[[#This Row],[6M Return vs Nifty]]-AVERAGE(Table2[6M Return vs Nifty]))/_xlfn.STDEV.P(Table2[6M Return vs Nifty])</f>
        <v>1.1411581702003342</v>
      </c>
      <c r="M64">
        <v>3.12181542620963</v>
      </c>
      <c r="N64">
        <f>(Table2[[#This Row],[1W Return vs Nifty]]-AVERAGE(Table2[1W Return vs Nifty]))/_xlfn.STDEV.P(Table2[1W Return vs Nifty])</f>
        <v>0.82736312986829297</v>
      </c>
      <c r="O64">
        <v>1736.94</v>
      </c>
      <c r="P64">
        <v>1741.8130146256201</v>
      </c>
      <c r="Q64">
        <v>1493.0363171240001</v>
      </c>
      <c r="R64">
        <v>61.901075801151997</v>
      </c>
      <c r="S64" s="1">
        <f>(Table2[[#This Row],[Close Price]]-Table2[[#This Row],[20D EMA]])/Table2[[#This Row],[20D EMA]]</f>
        <v>2.7640563289463072E-2</v>
      </c>
      <c r="T64" s="1">
        <f>(Table2[[#This Row],[Close Price]]-Table2[[#This Row],[50D EMA]])/Table2[[#This Row],[50D EMA]]</f>
        <v>2.476556611540285E-2</v>
      </c>
      <c r="U64" s="1">
        <f>(Table2[[#This Row],[Close Price]]-Table2[[#This Row],[200D EMA]])/Table2[[#This Row],[200D EMA]]</f>
        <v>0.19551679991167678</v>
      </c>
      <c r="V64">
        <v>0.40954284252070999</v>
      </c>
      <c r="W64">
        <v>1735.1</v>
      </c>
      <c r="X64">
        <v>1794.6</v>
      </c>
      <c r="Y64">
        <v>1700</v>
      </c>
      <c r="Z64">
        <v>1800</v>
      </c>
      <c r="AA64">
        <v>1586.35</v>
      </c>
      <c r="AB64">
        <v>1913.5</v>
      </c>
      <c r="AC64" s="1">
        <f>(Table2[[#This Row],[Close Price]]/Table2[[#This Row],[Day Low]])-1</f>
        <v>2.8730332545674697E-2</v>
      </c>
      <c r="AD64" s="1">
        <f>(Table2[[#This Row],[Day High]]/Table2[[#This Row],[Close Price]])-1</f>
        <v>5.406313902350135E-3</v>
      </c>
      <c r="AE64" s="1">
        <f>(Table2[[#This Row],[Close Price]]/Table2[[#This Row],[Current Week Low]])-1</f>
        <v>4.99705882352941E-2</v>
      </c>
      <c r="AF64" s="1">
        <f>(Table2[[#This Row],[Current Week High]]/Table2[[#This Row],[Close Price]])-1</f>
        <v>8.4316087285358776E-3</v>
      </c>
      <c r="AG64" s="1">
        <f>(Table2[[#This Row],[Close Price]]/Table2[[#This Row],[Current Month Low]])-1</f>
        <v>0.12519305323541463</v>
      </c>
      <c r="AH64" s="1">
        <f>(Table2[[#This Row],[Current Month High]]/Table2[[#This Row],[Close Price]])-1</f>
        <v>7.2018824056696129E-2</v>
      </c>
      <c r="AI64">
        <v>23.252752177932098</v>
      </c>
      <c r="AJ64">
        <v>85.103183656538405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0.08</v>
      </c>
      <c r="AM64" t="s">
        <v>3183</v>
      </c>
      <c r="AN64">
        <v>-1.63</v>
      </c>
      <c r="AO64" t="s">
        <v>3182</v>
      </c>
      <c r="AP64">
        <v>0.17047527883937699</v>
      </c>
      <c r="AQ64">
        <f>(Table2[[#This Row],[Sharpe Ratio]]-AVERAGE(Table2[Sharpe Ratio]))/_xlfn.STDEV.P(Table2[Sharpe Ratio])</f>
        <v>1.3069414292138324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242</v>
      </c>
      <c r="AT64">
        <f>_xlfn.RANK.AVG(Table2[[#This Row],[6M Return vs Nifty Z-Score]],Table2[6M Return vs Nifty Z-Score])</f>
        <v>86</v>
      </c>
      <c r="AU64">
        <f>_xlfn.RANK.AVG(Table2[[#This Row],[Sharpe Ratio Z-Score]],Table2[Sharpe Ratio Z-Score])</f>
        <v>65</v>
      </c>
      <c r="AV64">
        <f>(Table2[[#This Row],[Rank 1Y]]+Table2[[#This Row],[Rank 6M]]+Table2[[#This Row],[Rank Sharpe]])/3</f>
        <v>131</v>
      </c>
    </row>
    <row r="65" spans="1:48" x14ac:dyDescent="0.3">
      <c r="A65" t="s">
        <v>1140</v>
      </c>
      <c r="B65" t="s">
        <v>1141</v>
      </c>
      <c r="C65" t="s">
        <v>3149</v>
      </c>
      <c r="D65" t="s">
        <v>448</v>
      </c>
      <c r="E65">
        <v>10859.19699627</v>
      </c>
      <c r="F65">
        <v>1631.7</v>
      </c>
      <c r="G65">
        <v>51.654253543102598</v>
      </c>
      <c r="H65">
        <f>(Table2[[#This Row],[1Y Return vs Nifty]]-AVERAGE(Table2[1Y Return vs Nifty]))/_xlfn.STDEV.P(Table2[1Y Return vs Nifty])</f>
        <v>0.73776132749114687</v>
      </c>
      <c r="I65">
        <v>5.59612411530874</v>
      </c>
      <c r="J65">
        <f>(Table2[[#This Row],[1M Return vs Nifty]]-AVERAGE(Table2[1M Return vs Nifty]))/_xlfn.STDEV.P(Table2[1M Return vs Nifty])</f>
        <v>0.38424430442077917</v>
      </c>
      <c r="K65">
        <v>18.325366025499399</v>
      </c>
      <c r="L65">
        <f>(Table2[[#This Row],[6M Return vs Nifty]]-AVERAGE(Table2[6M Return vs Nifty]))/_xlfn.STDEV.P(Table2[6M Return vs Nifty])</f>
        <v>0.4554576807091768</v>
      </c>
      <c r="M65">
        <v>8.6254712341756008</v>
      </c>
      <c r="N65">
        <f>(Table2[[#This Row],[1W Return vs Nifty]]-AVERAGE(Table2[1W Return vs Nifty]))/_xlfn.STDEV.P(Table2[1W Return vs Nifty])</f>
        <v>2.1581118668514807</v>
      </c>
      <c r="O65">
        <v>1600.07</v>
      </c>
      <c r="P65">
        <v>1661.21816222699</v>
      </c>
      <c r="Q65">
        <v>1565.28450066917</v>
      </c>
      <c r="R65">
        <v>55.1070975527686</v>
      </c>
      <c r="S65" s="1">
        <f>(Table2[[#This Row],[Close Price]]-Table2[[#This Row],[20D EMA]])/Table2[[#This Row],[20D EMA]]</f>
        <v>1.9767885155024537E-2</v>
      </c>
      <c r="T65" s="1">
        <f>(Table2[[#This Row],[Close Price]]-Table2[[#This Row],[50D EMA]])/Table2[[#This Row],[50D EMA]]</f>
        <v>-1.7768985975579864E-2</v>
      </c>
      <c r="U65" s="1">
        <f>(Table2[[#This Row],[Close Price]]-Table2[[#This Row],[200D EMA]])/Table2[[#This Row],[200D EMA]]</f>
        <v>4.2430305354992606E-2</v>
      </c>
      <c r="V65">
        <v>1.43918969581652</v>
      </c>
      <c r="W65">
        <v>1625</v>
      </c>
      <c r="X65">
        <v>1680.05</v>
      </c>
      <c r="Y65">
        <v>1625</v>
      </c>
      <c r="Z65">
        <v>1771.85</v>
      </c>
      <c r="AA65">
        <v>1325</v>
      </c>
      <c r="AB65">
        <v>1771.85</v>
      </c>
      <c r="AC65" s="1">
        <f>(Table2[[#This Row],[Close Price]]/Table2[[#This Row],[Day Low]])-1</f>
        <v>4.123076923076896E-3</v>
      </c>
      <c r="AD65" s="1">
        <f>(Table2[[#This Row],[Day High]]/Table2[[#This Row],[Close Price]])-1</f>
        <v>2.9631672488815264E-2</v>
      </c>
      <c r="AE65" s="1">
        <f>(Table2[[#This Row],[Close Price]]/Table2[[#This Row],[Current Week Low]])-1</f>
        <v>4.123076923076896E-3</v>
      </c>
      <c r="AF65" s="1">
        <f>(Table2[[#This Row],[Current Week High]]/Table2[[#This Row],[Close Price]])-1</f>
        <v>8.5892014463442967E-2</v>
      </c>
      <c r="AG65" s="1">
        <f>(Table2[[#This Row],[Close Price]]/Table2[[#This Row],[Current Month Low]])-1</f>
        <v>0.23147169811320767</v>
      </c>
      <c r="AH65" s="1">
        <f>(Table2[[#This Row],[Current Month High]]/Table2[[#This Row],[Close Price]])-1</f>
        <v>8.5892014463442967E-2</v>
      </c>
      <c r="AI65">
        <v>45.860145860145799</v>
      </c>
      <c r="AJ65">
        <v>81.627666287550298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-0.14000000000000001</v>
      </c>
      <c r="AM65" t="s">
        <v>3182</v>
      </c>
      <c r="AN65">
        <v>1.04</v>
      </c>
      <c r="AO65" t="s">
        <v>3183</v>
      </c>
      <c r="AP65">
        <v>0.159097432758603</v>
      </c>
      <c r="AQ65">
        <f>(Table2[[#This Row],[Sharpe Ratio]]-AVERAGE(Table2[Sharpe Ratio]))/_xlfn.STDEV.P(Table2[Sharpe Ratio])</f>
        <v>1.1753096511809766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132</v>
      </c>
      <c r="AT65">
        <f>_xlfn.RANK.AVG(Table2[[#This Row],[6M Return vs Nifty Z-Score]],Table2[6M Return vs Nifty Z-Score])</f>
        <v>173</v>
      </c>
      <c r="AU65">
        <f>_xlfn.RANK.AVG(Table2[[#This Row],[Sharpe Ratio Z-Score]],Table2[Sharpe Ratio Z-Score])</f>
        <v>88</v>
      </c>
      <c r="AV65">
        <f>(Table2[[#This Row],[Rank 1Y]]+Table2[[#This Row],[Rank 6M]]+Table2[[#This Row],[Rank Sharpe]])/3</f>
        <v>131</v>
      </c>
    </row>
    <row r="66" spans="1:48" x14ac:dyDescent="0.3">
      <c r="A66" t="s">
        <v>652</v>
      </c>
      <c r="B66" t="s">
        <v>653</v>
      </c>
      <c r="C66" t="s">
        <v>3140</v>
      </c>
      <c r="D66" t="s">
        <v>654</v>
      </c>
      <c r="E66">
        <v>27274.8559637</v>
      </c>
      <c r="F66">
        <v>2691.8</v>
      </c>
      <c r="G66">
        <v>62.255290168267102</v>
      </c>
      <c r="H66">
        <f>(Table2[[#This Row],[1Y Return vs Nifty]]-AVERAGE(Table2[1Y Return vs Nifty]))/_xlfn.STDEV.P(Table2[1Y Return vs Nifty])</f>
        <v>0.94634404816672391</v>
      </c>
      <c r="I66">
        <v>8.3765645858632798</v>
      </c>
      <c r="J66">
        <f>(Table2[[#This Row],[1M Return vs Nifty]]-AVERAGE(Table2[1M Return vs Nifty]))/_xlfn.STDEV.P(Table2[1M Return vs Nifty])</f>
        <v>0.64229080592804577</v>
      </c>
      <c r="K66">
        <v>43.041164511379499</v>
      </c>
      <c r="L66">
        <f>(Table2[[#This Row],[6M Return vs Nifty]]-AVERAGE(Table2[6M Return vs Nifty]))/_xlfn.STDEV.P(Table2[6M Return vs Nifty])</f>
        <v>1.2572278061779849</v>
      </c>
      <c r="M66">
        <v>3.0365715858538098</v>
      </c>
      <c r="N66">
        <f>(Table2[[#This Row],[1W Return vs Nifty]]-AVERAGE(Table2[1W Return vs Nifty]))/_xlfn.STDEV.P(Table2[1W Return vs Nifty])</f>
        <v>0.80675171504745435</v>
      </c>
      <c r="O66">
        <v>2698.23</v>
      </c>
      <c r="P66">
        <v>2572.8396121201199</v>
      </c>
      <c r="Q66">
        <v>2107.4507512417199</v>
      </c>
      <c r="R66">
        <v>48.3421776787117</v>
      </c>
      <c r="S66" s="1">
        <f>(Table2[[#This Row],[Close Price]]-Table2[[#This Row],[20D EMA]])/Table2[[#This Row],[20D EMA]]</f>
        <v>-2.3830436990174434E-3</v>
      </c>
      <c r="T66" s="1">
        <f>(Table2[[#This Row],[Close Price]]-Table2[[#This Row],[50D EMA]])/Table2[[#This Row],[50D EMA]]</f>
        <v>4.6237001062748834E-2</v>
      </c>
      <c r="U66" s="1">
        <f>(Table2[[#This Row],[Close Price]]-Table2[[#This Row],[200D EMA]])/Table2[[#This Row],[200D EMA]]</f>
        <v>0.27727777193084058</v>
      </c>
      <c r="V66">
        <v>1.8518441029574499</v>
      </c>
      <c r="W66">
        <v>2662.45</v>
      </c>
      <c r="X66">
        <v>2763.9</v>
      </c>
      <c r="Y66">
        <v>2596.0500000000002</v>
      </c>
      <c r="Z66">
        <v>3095</v>
      </c>
      <c r="AA66">
        <v>2504</v>
      </c>
      <c r="AB66">
        <v>3357.8</v>
      </c>
      <c r="AC66" s="1">
        <f>(Table2[[#This Row],[Close Price]]/Table2[[#This Row],[Day Low]])-1</f>
        <v>1.1023681195891033E-2</v>
      </c>
      <c r="AD66" s="1">
        <f>(Table2[[#This Row],[Day High]]/Table2[[#This Row],[Close Price]])-1</f>
        <v>2.678505089531158E-2</v>
      </c>
      <c r="AE66" s="1">
        <f>(Table2[[#This Row],[Close Price]]/Table2[[#This Row],[Current Week Low]])-1</f>
        <v>3.6882956799753508E-2</v>
      </c>
      <c r="AF66" s="1">
        <f>(Table2[[#This Row],[Current Week High]]/Table2[[#This Row],[Close Price]])-1</f>
        <v>0.14978824578349048</v>
      </c>
      <c r="AG66" s="1">
        <f>(Table2[[#This Row],[Close Price]]/Table2[[#This Row],[Current Month Low]])-1</f>
        <v>7.5000000000000178E-2</v>
      </c>
      <c r="AH66" s="1">
        <f>(Table2[[#This Row],[Current Month High]]/Table2[[#This Row],[Close Price]])-1</f>
        <v>0.24741808455308711</v>
      </c>
      <c r="AI66">
        <v>24.7418084553087</v>
      </c>
      <c r="AJ66">
        <v>97.781043350477603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0.11</v>
      </c>
      <c r="AM66" t="s">
        <v>3183</v>
      </c>
      <c r="AN66">
        <v>-5.55</v>
      </c>
      <c r="AO66" t="s">
        <v>3182</v>
      </c>
      <c r="AP66">
        <v>9.6615827545894997E-2</v>
      </c>
      <c r="AQ66">
        <f>(Table2[[#This Row],[Sharpe Ratio]]-AVERAGE(Table2[Sharpe Ratio]))/_xlfn.STDEV.P(Table2[Sharpe Ratio])</f>
        <v>0.45245185102200286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4.1050662263422115</v>
      </c>
      <c r="AS66">
        <f>_xlfn.RANK.AVG(Table2[[#This Row],[1Y Return vs Nifty Z-Score]],Table2[1Y Return vs Nifty Z-Score])</f>
        <v>100</v>
      </c>
      <c r="AT66">
        <f>_xlfn.RANK.AVG(Table2[[#This Row],[6M Return vs Nifty Z-Score]],Table2[6M Return vs Nifty Z-Score])</f>
        <v>74</v>
      </c>
      <c r="AU66">
        <f>_xlfn.RANK.AVG(Table2[[#This Row],[Sharpe Ratio Z-Score]],Table2[Sharpe Ratio Z-Score])</f>
        <v>228</v>
      </c>
      <c r="AV66">
        <f>(Table2[[#This Row],[Rank 1Y]]+Table2[[#This Row],[Rank 6M]]+Table2[[#This Row],[Rank Sharpe]])/3</f>
        <v>134</v>
      </c>
    </row>
    <row r="67" spans="1:48" x14ac:dyDescent="0.3">
      <c r="A67" t="s">
        <v>946</v>
      </c>
      <c r="B67" t="s">
        <v>947</v>
      </c>
      <c r="C67" t="s">
        <v>3135</v>
      </c>
      <c r="D67" t="s">
        <v>243</v>
      </c>
      <c r="E67">
        <v>15981.8020281399</v>
      </c>
      <c r="F67">
        <v>1142.5999999999999</v>
      </c>
      <c r="G67">
        <v>47.341015437207901</v>
      </c>
      <c r="H67">
        <f>(Table2[[#This Row],[1Y Return vs Nifty]]-AVERAGE(Table2[1Y Return vs Nifty]))/_xlfn.STDEV.P(Table2[1Y Return vs Nifty])</f>
        <v>0.65289538740812891</v>
      </c>
      <c r="I67">
        <v>-7.0871109073550702</v>
      </c>
      <c r="J67">
        <f>(Table2[[#This Row],[1M Return vs Nifty]]-AVERAGE(Table2[1M Return vs Nifty]))/_xlfn.STDEV.P(Table2[1M Return vs Nifty])</f>
        <v>-0.79285855394039351</v>
      </c>
      <c r="K67">
        <v>23.260707371325601</v>
      </c>
      <c r="L67">
        <f>(Table2[[#This Row],[6M Return vs Nifty]]-AVERAGE(Table2[6M Return vs Nifty]))/_xlfn.STDEV.P(Table2[6M Return vs Nifty])</f>
        <v>0.61555808176783855</v>
      </c>
      <c r="M67">
        <v>0.56570261631264296</v>
      </c>
      <c r="N67">
        <f>(Table2[[#This Row],[1W Return vs Nifty]]-AVERAGE(Table2[1W Return vs Nifty]))/_xlfn.STDEV.P(Table2[1W Return vs Nifty])</f>
        <v>0.20931141805274264</v>
      </c>
      <c r="O67">
        <v>1185.19</v>
      </c>
      <c r="P67">
        <v>1204.3878190375899</v>
      </c>
      <c r="Q67">
        <v>1018.0057469809</v>
      </c>
      <c r="R67">
        <v>44.6096911328696</v>
      </c>
      <c r="S67" s="1">
        <f>(Table2[[#This Row],[Close Price]]-Table2[[#This Row],[20D EMA]])/Table2[[#This Row],[20D EMA]]</f>
        <v>-3.5935166513386158E-2</v>
      </c>
      <c r="T67" s="1">
        <f>(Table2[[#This Row],[Close Price]]-Table2[[#This Row],[50D EMA]])/Table2[[#This Row],[50D EMA]]</f>
        <v>-5.1302261664323216E-2</v>
      </c>
      <c r="U67" s="1">
        <f>(Table2[[#This Row],[Close Price]]-Table2[[#This Row],[200D EMA]])/Table2[[#This Row],[200D EMA]]</f>
        <v>0.12239052027811155</v>
      </c>
      <c r="V67">
        <v>1.1083929667978401</v>
      </c>
      <c r="W67">
        <v>1133.0999999999999</v>
      </c>
      <c r="X67">
        <v>1174.55</v>
      </c>
      <c r="Y67">
        <v>1073</v>
      </c>
      <c r="Z67">
        <v>1174.55</v>
      </c>
      <c r="AA67">
        <v>1031</v>
      </c>
      <c r="AB67">
        <v>1327.25</v>
      </c>
      <c r="AC67" s="1">
        <f>(Table2[[#This Row],[Close Price]]/Table2[[#This Row],[Day Low]])-1</f>
        <v>8.3840790751037453E-3</v>
      </c>
      <c r="AD67" s="1">
        <f>(Table2[[#This Row],[Day High]]/Table2[[#This Row],[Close Price]])-1</f>
        <v>2.7962541571853627E-2</v>
      </c>
      <c r="AE67" s="1">
        <f>(Table2[[#This Row],[Close Price]]/Table2[[#This Row],[Current Week Low]])-1</f>
        <v>6.4864864864864868E-2</v>
      </c>
      <c r="AF67" s="1">
        <f>(Table2[[#This Row],[Current Week High]]/Table2[[#This Row],[Close Price]])-1</f>
        <v>2.7962541571853627E-2</v>
      </c>
      <c r="AG67" s="1">
        <f>(Table2[[#This Row],[Close Price]]/Table2[[#This Row],[Current Month Low]])-1</f>
        <v>0.1082444228903976</v>
      </c>
      <c r="AH67" s="1">
        <f>(Table2[[#This Row],[Current Month High]]/Table2[[#This Row],[Close Price]])-1</f>
        <v>0.16160511115000875</v>
      </c>
      <c r="AI67">
        <v>35.480483108699403</v>
      </c>
      <c r="AJ67">
        <v>73.383915022761698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</v>
      </c>
      <c r="AM67" t="s">
        <v>3181</v>
      </c>
      <c r="AN67">
        <v>-11.47</v>
      </c>
      <c r="AO67" t="s">
        <v>3182</v>
      </c>
      <c r="AP67">
        <v>0.146324037509386</v>
      </c>
      <c r="AQ67">
        <f>(Table2[[#This Row],[Sharpe Ratio]]-AVERAGE(Table2[Sharpe Ratio]))/_xlfn.STDEV.P(Table2[Sharpe Ratio])</f>
        <v>1.0275325836908453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140</v>
      </c>
      <c r="AT67">
        <f>_xlfn.RANK.AVG(Table2[[#This Row],[6M Return vs Nifty Z-Score]],Table2[6M Return vs Nifty Z-Score])</f>
        <v>147</v>
      </c>
      <c r="AU67">
        <f>_xlfn.RANK.AVG(Table2[[#This Row],[Sharpe Ratio Z-Score]],Table2[Sharpe Ratio Z-Score])</f>
        <v>115</v>
      </c>
      <c r="AV67">
        <f>(Table2[[#This Row],[Rank 1Y]]+Table2[[#This Row],[Rank 6M]]+Table2[[#This Row],[Rank Sharpe]])/3</f>
        <v>134</v>
      </c>
    </row>
    <row r="68" spans="1:48" x14ac:dyDescent="0.3">
      <c r="A68" t="s">
        <v>1566</v>
      </c>
      <c r="B68" t="s">
        <v>1567</v>
      </c>
      <c r="C68" t="s">
        <v>3149</v>
      </c>
      <c r="D68" t="s">
        <v>134</v>
      </c>
      <c r="E68">
        <v>6308.5694496300002</v>
      </c>
      <c r="F68">
        <v>213.78</v>
      </c>
      <c r="G68">
        <v>61.739243241315798</v>
      </c>
      <c r="H68">
        <f>(Table2[[#This Row],[1Y Return vs Nifty]]-AVERAGE(Table2[1Y Return vs Nifty]))/_xlfn.STDEV.P(Table2[1Y Return vs Nifty])</f>
        <v>0.93619046830225439</v>
      </c>
      <c r="I68">
        <v>-6.1995912841211602</v>
      </c>
      <c r="J68">
        <f>(Table2[[#This Row],[1M Return vs Nifty]]-AVERAGE(Table2[1M Return vs Nifty]))/_xlfn.STDEV.P(Table2[1M Return vs Nifty])</f>
        <v>-0.71048982991269249</v>
      </c>
      <c r="K68">
        <v>14.687370635333201</v>
      </c>
      <c r="L68">
        <f>(Table2[[#This Row],[6M Return vs Nifty]]-AVERAGE(Table2[6M Return vs Nifty]))/_xlfn.STDEV.P(Table2[6M Return vs Nifty])</f>
        <v>0.33744263773596045</v>
      </c>
      <c r="M68">
        <v>-1.13699341433028</v>
      </c>
      <c r="N68">
        <f>(Table2[[#This Row],[1W Return vs Nifty]]-AVERAGE(Table2[1W Return vs Nifty]))/_xlfn.STDEV.P(Table2[1W Return vs Nifty])</f>
        <v>-0.20238958057525283</v>
      </c>
      <c r="O68">
        <v>189.63</v>
      </c>
      <c r="P68">
        <v>225.059546490103</v>
      </c>
      <c r="Q68">
        <v>196.48126703823201</v>
      </c>
      <c r="R68">
        <v>52.346810129461801</v>
      </c>
      <c r="S68" s="1">
        <f>(Table2[[#This Row],[Close Price]]-Table2[[#This Row],[20D EMA]])/Table2[[#This Row],[20D EMA]]</f>
        <v>0.12735326688815063</v>
      </c>
      <c r="T68" s="1">
        <f>(Table2[[#This Row],[Close Price]]-Table2[[#This Row],[50D EMA]])/Table2[[#This Row],[50D EMA]]</f>
        <v>-5.01180539373344E-2</v>
      </c>
      <c r="U68" s="1">
        <f>(Table2[[#This Row],[Close Price]]-Table2[[#This Row],[200D EMA]])/Table2[[#This Row],[200D EMA]]</f>
        <v>8.8042657819393785E-2</v>
      </c>
      <c r="V68">
        <v>1.2670853698467499</v>
      </c>
      <c r="W68">
        <v>213.98</v>
      </c>
      <c r="X68">
        <v>217.8</v>
      </c>
      <c r="Y68">
        <v>205.61</v>
      </c>
      <c r="Z68">
        <v>215.99</v>
      </c>
      <c r="AA68">
        <v>200.12</v>
      </c>
      <c r="AB68">
        <v>217.93</v>
      </c>
      <c r="AC68" s="1">
        <f>(Table2[[#This Row],[Close Price]]/Table2[[#This Row],[Day Low]])-1</f>
        <v>-9.3466679128884067E-4</v>
      </c>
      <c r="AD68" s="1">
        <f>(Table2[[#This Row],[Day High]]/Table2[[#This Row],[Close Price]])-1</f>
        <v>1.8804378332865523E-2</v>
      </c>
      <c r="AE68" s="1">
        <f>(Table2[[#This Row],[Close Price]]/Table2[[#This Row],[Current Week Low]])-1</f>
        <v>3.9735421428918727E-2</v>
      </c>
      <c r="AF68" s="1">
        <f>(Table2[[#This Row],[Current Week High]]/Table2[[#This Row],[Close Price]])-1</f>
        <v>1.0337730377023124E-2</v>
      </c>
      <c r="AG68" s="1">
        <f>(Table2[[#This Row],[Close Price]]/Table2[[#This Row],[Current Month Low]])-1</f>
        <v>6.8259044573256045E-2</v>
      </c>
      <c r="AH68" s="1">
        <f>(Table2[[#This Row],[Current Month High]]/Table2[[#This Row],[Close Price]])-1</f>
        <v>1.9412480119749276E-2</v>
      </c>
      <c r="AI68">
        <v>26.2746748994293</v>
      </c>
      <c r="AJ68">
        <v>98.403712296983699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-0.09</v>
      </c>
      <c r="AM68" t="s">
        <v>3182</v>
      </c>
      <c r="AN68">
        <v>-5.57</v>
      </c>
      <c r="AO68" t="s">
        <v>3182</v>
      </c>
      <c r="AP68">
        <v>0.15459895205649099</v>
      </c>
      <c r="AQ68">
        <f>(Table2[[#This Row],[Sharpe Ratio]]-AVERAGE(Table2[Sharpe Ratio]))/_xlfn.STDEV.P(Table2[Sharpe Ratio])</f>
        <v>1.1232661440829081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103</v>
      </c>
      <c r="AT68">
        <f>_xlfn.RANK.AVG(Table2[[#This Row],[6M Return vs Nifty Z-Score]],Table2[6M Return vs Nifty Z-Score])</f>
        <v>203</v>
      </c>
      <c r="AU68">
        <f>_xlfn.RANK.AVG(Table2[[#This Row],[Sharpe Ratio Z-Score]],Table2[Sharpe Ratio Z-Score])</f>
        <v>98</v>
      </c>
      <c r="AV68">
        <f>(Table2[[#This Row],[Rank 1Y]]+Table2[[#This Row],[Rank 6M]]+Table2[[#This Row],[Rank Sharpe]])/3</f>
        <v>134.66666666666666</v>
      </c>
    </row>
    <row r="69" spans="1:48" x14ac:dyDescent="0.3">
      <c r="A69" t="s">
        <v>103</v>
      </c>
      <c r="B69" t="s">
        <v>104</v>
      </c>
      <c r="C69" t="s">
        <v>3148</v>
      </c>
      <c r="D69" t="s">
        <v>105</v>
      </c>
      <c r="E69">
        <v>247939.54966292001</v>
      </c>
      <c r="F69">
        <v>284.72000000000003</v>
      </c>
      <c r="G69">
        <v>117.533628434012</v>
      </c>
      <c r="H69">
        <f>(Table2[[#This Row],[1Y Return vs Nifty]]-AVERAGE(Table2[1Y Return vs Nifty]))/_xlfn.STDEV.P(Table2[1Y Return vs Nifty])</f>
        <v>2.0339835496211403</v>
      </c>
      <c r="I69">
        <v>10.699485991963799</v>
      </c>
      <c r="J69">
        <f>(Table2[[#This Row],[1M Return vs Nifty]]-AVERAGE(Table2[1M Return vs Nifty]))/_xlfn.STDEV.P(Table2[1M Return vs Nifty])</f>
        <v>0.85787597974082241</v>
      </c>
      <c r="K69">
        <v>49.180100252497802</v>
      </c>
      <c r="L69">
        <f>(Table2[[#This Row],[6M Return vs Nifty]]-AVERAGE(Table2[6M Return vs Nifty]))/_xlfn.STDEV.P(Table2[6M Return vs Nifty])</f>
        <v>1.4563723040671901</v>
      </c>
      <c r="M69">
        <v>-0.75816451440860799</v>
      </c>
      <c r="N69">
        <f>(Table2[[#This Row],[1W Return vs Nifty]]-AVERAGE(Table2[1W Return vs Nifty]))/_xlfn.STDEV.P(Table2[1W Return vs Nifty])</f>
        <v>-0.11079117804182671</v>
      </c>
      <c r="O69">
        <v>266.08</v>
      </c>
      <c r="P69">
        <v>262.53935631705701</v>
      </c>
      <c r="Q69">
        <v>220.354464673275</v>
      </c>
      <c r="R69">
        <v>74.732251473794506</v>
      </c>
      <c r="S69" s="1">
        <f>(Table2[[#This Row],[Close Price]]-Table2[[#This Row],[20D EMA]])/Table2[[#This Row],[20D EMA]]</f>
        <v>7.0054119061936426E-2</v>
      </c>
      <c r="T69" s="1">
        <f>(Table2[[#This Row],[Close Price]]-Table2[[#This Row],[50D EMA]])/Table2[[#This Row],[50D EMA]]</f>
        <v>8.4485023480275645E-2</v>
      </c>
      <c r="U69" s="1">
        <f>(Table2[[#This Row],[Close Price]]-Table2[[#This Row],[200D EMA]])/Table2[[#This Row],[200D EMA]]</f>
        <v>0.29209998273536864</v>
      </c>
      <c r="V69">
        <v>1.1196548825355801</v>
      </c>
      <c r="W69">
        <v>278.76</v>
      </c>
      <c r="X69">
        <v>289.7</v>
      </c>
      <c r="Y69">
        <v>271.17</v>
      </c>
      <c r="Z69">
        <v>289.7</v>
      </c>
      <c r="AA69">
        <v>239.45</v>
      </c>
      <c r="AB69">
        <v>289.7</v>
      </c>
      <c r="AC69" s="1">
        <f>(Table2[[#This Row],[Close Price]]/Table2[[#This Row],[Day Low]])-1</f>
        <v>2.1380398909456311E-2</v>
      </c>
      <c r="AD69" s="1">
        <f>(Table2[[#This Row],[Day High]]/Table2[[#This Row],[Close Price]])-1</f>
        <v>1.7490868221410327E-2</v>
      </c>
      <c r="AE69" s="1">
        <f>(Table2[[#This Row],[Close Price]]/Table2[[#This Row],[Current Week Low]])-1</f>
        <v>4.9968654349670016E-2</v>
      </c>
      <c r="AF69" s="1">
        <f>(Table2[[#This Row],[Current Week High]]/Table2[[#This Row],[Close Price]])-1</f>
        <v>1.7490868221410327E-2</v>
      </c>
      <c r="AG69" s="1">
        <f>(Table2[[#This Row],[Close Price]]/Table2[[#This Row],[Current Month Low]])-1</f>
        <v>0.18905825850908342</v>
      </c>
      <c r="AH69" s="1">
        <f>(Table2[[#This Row],[Current Month High]]/Table2[[#This Row],[Close Price]])-1</f>
        <v>1.7490868221410327E-2</v>
      </c>
      <c r="AI69">
        <v>4.7520370890699404</v>
      </c>
      <c r="AJ69">
        <v>150.85462555065999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0.05</v>
      </c>
      <c r="AM69" t="s">
        <v>3183</v>
      </c>
      <c r="AN69">
        <v>11.56</v>
      </c>
      <c r="AO69" t="s">
        <v>3183</v>
      </c>
      <c r="AP69">
        <v>6.9031585695190995E-2</v>
      </c>
      <c r="AQ69">
        <f>(Table2[[#This Row],[Sharpe Ratio]]-AVERAGE(Table2[Sharpe Ratio]))/_xlfn.STDEV.P(Table2[Sharpe Ratio])</f>
        <v>0.13332617690763887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4.3707668322949651</v>
      </c>
      <c r="AS69">
        <f>_xlfn.RANK.AVG(Table2[[#This Row],[1Y Return vs Nifty Z-Score]],Table2[1Y Return vs Nifty Z-Score])</f>
        <v>37</v>
      </c>
      <c r="AT69">
        <f>_xlfn.RANK.AVG(Table2[[#This Row],[6M Return vs Nifty Z-Score]],Table2[6M Return vs Nifty Z-Score])</f>
        <v>58</v>
      </c>
      <c r="AU69">
        <f>_xlfn.RANK.AVG(Table2[[#This Row],[Sharpe Ratio Z-Score]],Table2[Sharpe Ratio Z-Score])</f>
        <v>311</v>
      </c>
      <c r="AV69">
        <f>(Table2[[#This Row],[Rank 1Y]]+Table2[[#This Row],[Rank 6M]]+Table2[[#This Row],[Rank Sharpe]])/3</f>
        <v>135.33333333333334</v>
      </c>
    </row>
    <row r="70" spans="1:48" x14ac:dyDescent="0.3">
      <c r="A70" t="s">
        <v>1555</v>
      </c>
      <c r="B70" t="s">
        <v>1556</v>
      </c>
      <c r="C70" t="s">
        <v>3140</v>
      </c>
      <c r="D70" t="s">
        <v>51</v>
      </c>
      <c r="E70">
        <v>6340.8373979999997</v>
      </c>
      <c r="F70">
        <v>787.85</v>
      </c>
      <c r="G70">
        <v>158.340277985619</v>
      </c>
      <c r="H70">
        <f>(Table2[[#This Row],[1Y Return vs Nifty]]-AVERAGE(Table2[1Y Return vs Nifty]))/_xlfn.STDEV.P(Table2[1Y Return vs Nifty])</f>
        <v>2.8368825760167713</v>
      </c>
      <c r="I70">
        <v>43.172343670936399</v>
      </c>
      <c r="J70">
        <f>(Table2[[#This Row],[1M Return vs Nifty]]-AVERAGE(Table2[1M Return vs Nifty]))/_xlfn.STDEV.P(Table2[1M Return vs Nifty])</f>
        <v>3.8716097412591979</v>
      </c>
      <c r="K70">
        <v>112.53830651840801</v>
      </c>
      <c r="L70">
        <f>(Table2[[#This Row],[6M Return vs Nifty]]-AVERAGE(Table2[6M Return vs Nifty]))/_xlfn.STDEV.P(Table2[6M Return vs Nifty])</f>
        <v>3.5116859131467533</v>
      </c>
      <c r="M70">
        <v>11.828312435033199</v>
      </c>
      <c r="N70">
        <f>(Table2[[#This Row],[1W Return vs Nifty]]-AVERAGE(Table2[1W Return vs Nifty]))/_xlfn.STDEV.P(Table2[1W Return vs Nifty])</f>
        <v>2.9325383628961479</v>
      </c>
      <c r="O70">
        <v>442.46</v>
      </c>
      <c r="P70">
        <v>624.92982955432296</v>
      </c>
      <c r="Q70">
        <v>485.39012412604501</v>
      </c>
      <c r="R70">
        <v>77.185643282268799</v>
      </c>
      <c r="S70" s="1">
        <f>(Table2[[#This Row],[Close Price]]-Table2[[#This Row],[20D EMA]])/Table2[[#This Row],[20D EMA]]</f>
        <v>0.78061293676264532</v>
      </c>
      <c r="T70" s="1">
        <f>(Table2[[#This Row],[Close Price]]-Table2[[#This Row],[50D EMA]])/Table2[[#This Row],[50D EMA]]</f>
        <v>0.26070154238255155</v>
      </c>
      <c r="U70" s="1">
        <f>(Table2[[#This Row],[Close Price]]-Table2[[#This Row],[200D EMA]])/Table2[[#This Row],[200D EMA]]</f>
        <v>0.62312737907171123</v>
      </c>
      <c r="V70">
        <v>2.43516830790105</v>
      </c>
      <c r="W70">
        <v>780.7</v>
      </c>
      <c r="X70">
        <v>796.65</v>
      </c>
      <c r="Y70">
        <v>774.1</v>
      </c>
      <c r="Z70">
        <v>823.5</v>
      </c>
      <c r="AA70">
        <v>774.1</v>
      </c>
      <c r="AB70">
        <v>830</v>
      </c>
      <c r="AC70" s="1">
        <f>(Table2[[#This Row],[Close Price]]/Table2[[#This Row],[Day Low]])-1</f>
        <v>9.1584475470731785E-3</v>
      </c>
      <c r="AD70" s="1">
        <f>(Table2[[#This Row],[Day High]]/Table2[[#This Row],[Close Price]])-1</f>
        <v>1.1169638890651701E-2</v>
      </c>
      <c r="AE70" s="1">
        <f>(Table2[[#This Row],[Close Price]]/Table2[[#This Row],[Current Week Low]])-1</f>
        <v>1.7762562976359586E-2</v>
      </c>
      <c r="AF70" s="1">
        <f>(Table2[[#This Row],[Current Week High]]/Table2[[#This Row],[Close Price]])-1</f>
        <v>4.5249730278606348E-2</v>
      </c>
      <c r="AG70" s="1">
        <f>(Table2[[#This Row],[Close Price]]/Table2[[#This Row],[Current Month Low]])-1</f>
        <v>1.7762562976359586E-2</v>
      </c>
      <c r="AH70" s="1">
        <f>(Table2[[#This Row],[Current Month High]]/Table2[[#This Row],[Close Price]])-1</f>
        <v>5.3500031731928743E-2</v>
      </c>
      <c r="AI70">
        <v>5.7815574030589403</v>
      </c>
      <c r="AJ70">
        <v>192.98995909259901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0.4</v>
      </c>
      <c r="AM70" t="s">
        <v>3183</v>
      </c>
      <c r="AN70">
        <v>19.37</v>
      </c>
      <c r="AO70" t="s">
        <v>3183</v>
      </c>
      <c r="AP70">
        <v>4.7466714997745997E-2</v>
      </c>
      <c r="AQ70">
        <f>(Table2[[#This Row],[Sharpe Ratio]]-AVERAGE(Table2[Sharpe Ratio]))/_xlfn.STDEV.P(Table2[Sharpe Ratio])</f>
        <v>-0.11616061108380234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17</v>
      </c>
      <c r="AT70">
        <f>_xlfn.RANK.AVG(Table2[[#This Row],[6M Return vs Nifty Z-Score]],Table2[6M Return vs Nifty Z-Score])</f>
        <v>8</v>
      </c>
      <c r="AU70">
        <f>_xlfn.RANK.AVG(Table2[[#This Row],[Sharpe Ratio Z-Score]],Table2[Sharpe Ratio Z-Score])</f>
        <v>383</v>
      </c>
      <c r="AV70">
        <f>(Table2[[#This Row],[Rank 1Y]]+Table2[[#This Row],[Rank 6M]]+Table2[[#This Row],[Rank Sharpe]])/3</f>
        <v>136</v>
      </c>
    </row>
    <row r="71" spans="1:48" x14ac:dyDescent="0.3">
      <c r="A71" t="s">
        <v>764</v>
      </c>
      <c r="B71" t="s">
        <v>765</v>
      </c>
      <c r="C71" t="s">
        <v>3145</v>
      </c>
      <c r="D71" t="s">
        <v>271</v>
      </c>
      <c r="E71">
        <v>21877.92668538</v>
      </c>
      <c r="F71">
        <v>6477.3</v>
      </c>
      <c r="G71">
        <v>83.046764587755305</v>
      </c>
      <c r="H71">
        <f>(Table2[[#This Row],[1Y Return vs Nifty]]-AVERAGE(Table2[1Y Return vs Nifty]))/_xlfn.STDEV.P(Table2[1Y Return vs Nifty])</f>
        <v>1.3554306738066215</v>
      </c>
      <c r="I71">
        <v>5.71223349570651</v>
      </c>
      <c r="J71">
        <f>(Table2[[#This Row],[1M Return vs Nifty]]-AVERAGE(Table2[1M Return vs Nifty]))/_xlfn.STDEV.P(Table2[1M Return vs Nifty])</f>
        <v>0.39502015800265622</v>
      </c>
      <c r="K71">
        <v>66.804180686777002</v>
      </c>
      <c r="L71">
        <f>(Table2[[#This Row],[6M Return vs Nifty]]-AVERAGE(Table2[6M Return vs Nifty]))/_xlfn.STDEV.P(Table2[6M Return vs Nifty])</f>
        <v>2.0280900735390928</v>
      </c>
      <c r="M71">
        <v>-1.29090983259162</v>
      </c>
      <c r="N71">
        <f>(Table2[[#This Row],[1W Return vs Nifty]]-AVERAGE(Table2[1W Return vs Nifty]))/_xlfn.STDEV.P(Table2[1W Return vs Nifty])</f>
        <v>-0.23960558505463772</v>
      </c>
      <c r="O71">
        <v>6198.73</v>
      </c>
      <c r="P71">
        <v>5710.8540368827998</v>
      </c>
      <c r="Q71">
        <v>4574.6544310058798</v>
      </c>
      <c r="R71">
        <v>63.969394679708699</v>
      </c>
      <c r="S71" s="1">
        <f>(Table2[[#This Row],[Close Price]]-Table2[[#This Row],[20D EMA]])/Table2[[#This Row],[20D EMA]]</f>
        <v>4.4939850582296798E-2</v>
      </c>
      <c r="T71" s="1">
        <f>(Table2[[#This Row],[Close Price]]-Table2[[#This Row],[50D EMA]])/Table2[[#This Row],[50D EMA]]</f>
        <v>0.13420864167902205</v>
      </c>
      <c r="U71" s="1">
        <f>(Table2[[#This Row],[Close Price]]-Table2[[#This Row],[200D EMA]])/Table2[[#This Row],[200D EMA]]</f>
        <v>0.41591022834390678</v>
      </c>
      <c r="V71">
        <v>0.73055624744855296</v>
      </c>
      <c r="W71">
        <v>6430.05</v>
      </c>
      <c r="X71">
        <v>6535</v>
      </c>
      <c r="Y71">
        <v>6407.45</v>
      </c>
      <c r="Z71">
        <v>6786.4</v>
      </c>
      <c r="AA71">
        <v>5870</v>
      </c>
      <c r="AB71">
        <v>6786.4</v>
      </c>
      <c r="AC71" s="1">
        <f>(Table2[[#This Row],[Close Price]]/Table2[[#This Row],[Day Low]])-1</f>
        <v>7.3483098887257015E-3</v>
      </c>
      <c r="AD71" s="1">
        <f>(Table2[[#This Row],[Day High]]/Table2[[#This Row],[Close Price]])-1</f>
        <v>8.9080326679324973E-3</v>
      </c>
      <c r="AE71" s="1">
        <f>(Table2[[#This Row],[Close Price]]/Table2[[#This Row],[Current Week Low]])-1</f>
        <v>1.0901372620933492E-2</v>
      </c>
      <c r="AF71" s="1">
        <f>(Table2[[#This Row],[Current Week High]]/Table2[[#This Row],[Close Price]])-1</f>
        <v>4.7720500825961354E-2</v>
      </c>
      <c r="AG71" s="1">
        <f>(Table2[[#This Row],[Close Price]]/Table2[[#This Row],[Current Month Low]])-1</f>
        <v>0.10345826235093702</v>
      </c>
      <c r="AH71" s="1">
        <f>(Table2[[#This Row],[Current Month High]]/Table2[[#This Row],[Close Price]])-1</f>
        <v>4.7720500825961354E-2</v>
      </c>
      <c r="AI71">
        <v>10.524446914609401</v>
      </c>
      <c r="AJ71">
        <v>116.45112781954801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0.51</v>
      </c>
      <c r="AM71" t="s">
        <v>3183</v>
      </c>
      <c r="AN71">
        <v>4.0999999999999996</v>
      </c>
      <c r="AO71" t="s">
        <v>3183</v>
      </c>
      <c r="AP71">
        <v>6.7881329403259999E-2</v>
      </c>
      <c r="AQ71">
        <f>(Table2[[#This Row],[Sharpe Ratio]]-AVERAGE(Table2[Sharpe Ratio]))/_xlfn.STDEV.P(Table2[Sharpe Ratio])</f>
        <v>0.12001871257515809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3.6589540328688912</v>
      </c>
      <c r="AS71">
        <f>_xlfn.RANK.AVG(Table2[[#This Row],[1Y Return vs Nifty Z-Score]],Table2[1Y Return vs Nifty Z-Score])</f>
        <v>62</v>
      </c>
      <c r="AT71">
        <f>_xlfn.RANK.AVG(Table2[[#This Row],[6M Return vs Nifty Z-Score]],Table2[6M Return vs Nifty Z-Score])</f>
        <v>32</v>
      </c>
      <c r="AU71">
        <f>_xlfn.RANK.AVG(Table2[[#This Row],[Sharpe Ratio Z-Score]],Table2[Sharpe Ratio Z-Score])</f>
        <v>316</v>
      </c>
      <c r="AV71">
        <f>(Table2[[#This Row],[Rank 1Y]]+Table2[[#This Row],[Rank 6M]]+Table2[[#This Row],[Rank Sharpe]])/3</f>
        <v>136.66666666666666</v>
      </c>
    </row>
    <row r="72" spans="1:48" x14ac:dyDescent="0.3">
      <c r="A72" t="s">
        <v>436</v>
      </c>
      <c r="B72" t="s">
        <v>437</v>
      </c>
      <c r="C72" t="s">
        <v>3144</v>
      </c>
      <c r="D72" t="s">
        <v>163</v>
      </c>
      <c r="E72">
        <v>51445.4200155</v>
      </c>
      <c r="F72">
        <v>12138.6</v>
      </c>
      <c r="G72">
        <v>137.48874735291099</v>
      </c>
      <c r="H72">
        <f>(Table2[[#This Row],[1Y Return vs Nifty]]-AVERAGE(Table2[1Y Return vs Nifty]))/_xlfn.STDEV.P(Table2[1Y Return vs Nifty])</f>
        <v>2.4266143028842952</v>
      </c>
      <c r="I72">
        <v>-7.5469252621570302</v>
      </c>
      <c r="J72">
        <f>(Table2[[#This Row],[1M Return vs Nifty]]-AVERAGE(Table2[1M Return vs Nifty]))/_xlfn.STDEV.P(Table2[1M Return vs Nifty])</f>
        <v>-0.83553290243158851</v>
      </c>
      <c r="K72">
        <v>6.6358163851121503</v>
      </c>
      <c r="L72">
        <f>(Table2[[#This Row],[6M Return vs Nifty]]-AVERAGE(Table2[6M Return vs Nifty]))/_xlfn.STDEV.P(Table2[6M Return vs Nifty])</f>
        <v>7.6253598461886035E-2</v>
      </c>
      <c r="M72">
        <v>4.3186192383931203</v>
      </c>
      <c r="N72">
        <f>(Table2[[#This Row],[1W Return vs Nifty]]-AVERAGE(Table2[1W Return vs Nifty]))/_xlfn.STDEV.P(Table2[1W Return vs Nifty])</f>
        <v>1.116742629068562</v>
      </c>
      <c r="O72">
        <v>12708.99</v>
      </c>
      <c r="P72">
        <v>13108.626662519</v>
      </c>
      <c r="Q72">
        <v>10975.708620003101</v>
      </c>
      <c r="R72">
        <v>44.013555729711499</v>
      </c>
      <c r="S72" s="1">
        <f>(Table2[[#This Row],[Close Price]]-Table2[[#This Row],[20D EMA]])/Table2[[#This Row],[20D EMA]]</f>
        <v>-4.4880828452929733E-2</v>
      </c>
      <c r="T72" s="1">
        <f>(Table2[[#This Row],[Close Price]]-Table2[[#This Row],[50D EMA]])/Table2[[#This Row],[50D EMA]]</f>
        <v>-7.3999106656424979E-2</v>
      </c>
      <c r="U72" s="1">
        <f>(Table2[[#This Row],[Close Price]]-Table2[[#This Row],[200D EMA]])/Table2[[#This Row],[200D EMA]]</f>
        <v>0.1059513713654482</v>
      </c>
      <c r="V72">
        <v>2.19724834917064</v>
      </c>
      <c r="W72">
        <v>12081.15</v>
      </c>
      <c r="X72">
        <v>12598.2</v>
      </c>
      <c r="Y72">
        <v>11500</v>
      </c>
      <c r="Z72">
        <v>12825</v>
      </c>
      <c r="AA72">
        <v>10925.45</v>
      </c>
      <c r="AB72">
        <v>14945</v>
      </c>
      <c r="AC72" s="1">
        <f>(Table2[[#This Row],[Close Price]]/Table2[[#This Row],[Day Low]])-1</f>
        <v>4.7553419997268254E-3</v>
      </c>
      <c r="AD72" s="1">
        <f>(Table2[[#This Row],[Day High]]/Table2[[#This Row],[Close Price]])-1</f>
        <v>3.7862685976966182E-2</v>
      </c>
      <c r="AE72" s="1">
        <f>(Table2[[#This Row],[Close Price]]/Table2[[#This Row],[Current Week Low]])-1</f>
        <v>5.5530434782608662E-2</v>
      </c>
      <c r="AF72" s="1">
        <f>(Table2[[#This Row],[Current Week High]]/Table2[[#This Row],[Close Price]])-1</f>
        <v>5.6546883495625533E-2</v>
      </c>
      <c r="AG72" s="1">
        <f>(Table2[[#This Row],[Close Price]]/Table2[[#This Row],[Current Month Low]])-1</f>
        <v>0.11103890457601295</v>
      </c>
      <c r="AH72" s="1">
        <f>(Table2[[#This Row],[Current Month High]]/Table2[[#This Row],[Close Price]])-1</f>
        <v>0.23119634883759255</v>
      </c>
      <c r="AI72">
        <v>36.341505610202098</v>
      </c>
      <c r="AJ72">
        <v>160.989034616211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0.1</v>
      </c>
      <c r="AM72" t="s">
        <v>3183</v>
      </c>
      <c r="AN72">
        <v>-15.43</v>
      </c>
      <c r="AO72" t="s">
        <v>3182</v>
      </c>
      <c r="AP72">
        <v>0.14981118730408</v>
      </c>
      <c r="AQ72">
        <f>(Table2[[#This Row],[Sharpe Ratio]]-AVERAGE(Table2[Sharpe Ratio]))/_xlfn.STDEV.P(Table2[Sharpe Ratio])</f>
        <v>1.0678758722609132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27</v>
      </c>
      <c r="AT72">
        <f>_xlfn.RANK.AVG(Table2[[#This Row],[6M Return vs Nifty Z-Score]],Table2[6M Return vs Nifty Z-Score])</f>
        <v>277</v>
      </c>
      <c r="AU72">
        <f>_xlfn.RANK.AVG(Table2[[#This Row],[Sharpe Ratio Z-Score]],Table2[Sharpe Ratio Z-Score])</f>
        <v>110</v>
      </c>
      <c r="AV72">
        <f>(Table2[[#This Row],[Rank 1Y]]+Table2[[#This Row],[Rank 6M]]+Table2[[#This Row],[Rank Sharpe]])/3</f>
        <v>138</v>
      </c>
    </row>
    <row r="73" spans="1:48" x14ac:dyDescent="0.3">
      <c r="A73" t="s">
        <v>923</v>
      </c>
      <c r="B73" t="s">
        <v>924</v>
      </c>
      <c r="C73" t="s">
        <v>3148</v>
      </c>
      <c r="D73" t="s">
        <v>707</v>
      </c>
      <c r="E73">
        <v>16266.1246321</v>
      </c>
      <c r="F73">
        <v>395.35</v>
      </c>
      <c r="G73">
        <v>28.5062972794784</v>
      </c>
      <c r="H73">
        <f>(Table2[[#This Row],[1Y Return vs Nifty]]-AVERAGE(Table2[1Y Return vs Nifty]))/_xlfn.STDEV.P(Table2[1Y Return vs Nifty])</f>
        <v>0.2823092932924558</v>
      </c>
      <c r="I73">
        <v>4.2660206901114899</v>
      </c>
      <c r="J73">
        <f>(Table2[[#This Row],[1M Return vs Nifty]]-AVERAGE(Table2[1M Return vs Nifty]))/_xlfn.STDEV.P(Table2[1M Return vs Nifty])</f>
        <v>0.26080036122190609</v>
      </c>
      <c r="K73">
        <v>18.8852397986334</v>
      </c>
      <c r="L73">
        <f>(Table2[[#This Row],[6M Return vs Nifty]]-AVERAGE(Table2[6M Return vs Nifty]))/_xlfn.STDEV.P(Table2[6M Return vs Nifty])</f>
        <v>0.47361975083565033</v>
      </c>
      <c r="M73">
        <v>-0.56236036532321299</v>
      </c>
      <c r="N73">
        <f>(Table2[[#This Row],[1W Return vs Nifty]]-AVERAGE(Table2[1W Return vs Nifty]))/_xlfn.STDEV.P(Table2[1W Return vs Nifty])</f>
        <v>-6.3446988437107096E-2</v>
      </c>
      <c r="O73">
        <v>391.7</v>
      </c>
      <c r="P73">
        <v>389.48089218578798</v>
      </c>
      <c r="Q73">
        <v>361.58890982789802</v>
      </c>
      <c r="R73">
        <v>54.563793452339503</v>
      </c>
      <c r="S73" s="1">
        <f>(Table2[[#This Row],[Close Price]]-Table2[[#This Row],[20D EMA]])/Table2[[#This Row],[20D EMA]]</f>
        <v>9.318355884605653E-3</v>
      </c>
      <c r="T73" s="1">
        <f>(Table2[[#This Row],[Close Price]]-Table2[[#This Row],[50D EMA]])/Table2[[#This Row],[50D EMA]]</f>
        <v>1.506905199193288E-2</v>
      </c>
      <c r="U73" s="1">
        <f>(Table2[[#This Row],[Close Price]]-Table2[[#This Row],[200D EMA]])/Table2[[#This Row],[200D EMA]]</f>
        <v>9.3368710307434322E-2</v>
      </c>
      <c r="V73">
        <v>0.35752414048547099</v>
      </c>
      <c r="W73">
        <v>392.2</v>
      </c>
      <c r="X73">
        <v>398.75</v>
      </c>
      <c r="Y73">
        <v>386.5</v>
      </c>
      <c r="Z73">
        <v>398.75</v>
      </c>
      <c r="AA73">
        <v>375.3</v>
      </c>
      <c r="AB73">
        <v>436</v>
      </c>
      <c r="AC73" s="1">
        <f>(Table2[[#This Row],[Close Price]]/Table2[[#This Row],[Day Low]])-1</f>
        <v>8.0316165221825386E-3</v>
      </c>
      <c r="AD73" s="1">
        <f>(Table2[[#This Row],[Day High]]/Table2[[#This Row],[Close Price]])-1</f>
        <v>8.5999747059566367E-3</v>
      </c>
      <c r="AE73" s="1">
        <f>(Table2[[#This Row],[Close Price]]/Table2[[#This Row],[Current Week Low]])-1</f>
        <v>2.2897800776196631E-2</v>
      </c>
      <c r="AF73" s="1">
        <f>(Table2[[#This Row],[Current Week High]]/Table2[[#This Row],[Close Price]])-1</f>
        <v>8.5999747059566367E-3</v>
      </c>
      <c r="AG73" s="1">
        <f>(Table2[[#This Row],[Close Price]]/Table2[[#This Row],[Current Month Low]])-1</f>
        <v>5.3423927524647086E-2</v>
      </c>
      <c r="AH73" s="1">
        <f>(Table2[[#This Row],[Current Month High]]/Table2[[#This Row],[Close Price]])-1</f>
        <v>0.10282028582268876</v>
      </c>
      <c r="AI73">
        <v>19.994941191349401</v>
      </c>
      <c r="AJ73">
        <v>53.414823438106303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-0.13</v>
      </c>
      <c r="AM73" t="s">
        <v>3182</v>
      </c>
      <c r="AN73">
        <v>-5.67</v>
      </c>
      <c r="AO73" t="s">
        <v>3182</v>
      </c>
      <c r="AP73">
        <v>0.21855561451384101</v>
      </c>
      <c r="AQ73">
        <f>(Table2[[#This Row],[Sharpe Ratio]]-AVERAGE(Table2[Sharpe Ratio]))/_xlfn.STDEV.P(Table2[Sharpe Ratio])</f>
        <v>1.8631890729520137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2.8164714898649188</v>
      </c>
      <c r="AS73">
        <f>_xlfn.RANK.AVG(Table2[[#This Row],[1Y Return vs Nifty Z-Score]],Table2[1Y Return vs Nifty Z-Score])</f>
        <v>228</v>
      </c>
      <c r="AT73">
        <f>_xlfn.RANK.AVG(Table2[[#This Row],[6M Return vs Nifty Z-Score]],Table2[6M Return vs Nifty Z-Score])</f>
        <v>170</v>
      </c>
      <c r="AU73">
        <f>_xlfn.RANK.AVG(Table2[[#This Row],[Sharpe Ratio Z-Score]],Table2[Sharpe Ratio Z-Score])</f>
        <v>18</v>
      </c>
      <c r="AV73">
        <f>(Table2[[#This Row],[Rank 1Y]]+Table2[[#This Row],[Rank 6M]]+Table2[[#This Row],[Rank Sharpe]])/3</f>
        <v>138.66666666666666</v>
      </c>
    </row>
    <row r="74" spans="1:48" x14ac:dyDescent="0.3">
      <c r="A74" t="s">
        <v>432</v>
      </c>
      <c r="B74" t="s">
        <v>433</v>
      </c>
      <c r="C74" t="s">
        <v>3151</v>
      </c>
      <c r="D74" t="s">
        <v>411</v>
      </c>
      <c r="E74">
        <v>51811.678217319997</v>
      </c>
      <c r="F74">
        <v>1758.8</v>
      </c>
      <c r="G74">
        <v>34.591485400167699</v>
      </c>
      <c r="H74">
        <f>(Table2[[#This Row],[1Y Return vs Nifty]]-AVERAGE(Table2[1Y Return vs Nifty]))/_xlfn.STDEV.P(Table2[1Y Return vs Nifty])</f>
        <v>0.40203957429376108</v>
      </c>
      <c r="I74">
        <v>9.5977812611979907</v>
      </c>
      <c r="J74">
        <f>(Table2[[#This Row],[1M Return vs Nifty]]-AVERAGE(Table2[1M Return vs Nifty]))/_xlfn.STDEV.P(Table2[1M Return vs Nifty])</f>
        <v>0.75562921183522436</v>
      </c>
      <c r="K74">
        <v>35.956810634895298</v>
      </c>
      <c r="L74">
        <f>(Table2[[#This Row],[6M Return vs Nifty]]-AVERAGE(Table2[6M Return vs Nifty]))/_xlfn.STDEV.P(Table2[6M Return vs Nifty])</f>
        <v>1.0274143409298717</v>
      </c>
      <c r="M74">
        <v>-2.8414044560013201</v>
      </c>
      <c r="N74">
        <f>(Table2[[#This Row],[1W Return vs Nifty]]-AVERAGE(Table2[1W Return vs Nifty]))/_xlfn.STDEV.P(Table2[1W Return vs Nifty])</f>
        <v>-0.61450525788941823</v>
      </c>
      <c r="O74">
        <v>1727.24</v>
      </c>
      <c r="P74">
        <v>1688.6224776018801</v>
      </c>
      <c r="Q74">
        <v>1502.26893090051</v>
      </c>
      <c r="R74">
        <v>55.178499830785903</v>
      </c>
      <c r="S74" s="1">
        <f>(Table2[[#This Row],[Close Price]]-Table2[[#This Row],[20D EMA]])/Table2[[#This Row],[20D EMA]]</f>
        <v>1.827192515226601E-2</v>
      </c>
      <c r="T74" s="1">
        <f>(Table2[[#This Row],[Close Price]]-Table2[[#This Row],[50D EMA]])/Table2[[#This Row],[50D EMA]]</f>
        <v>4.1559036036156197E-2</v>
      </c>
      <c r="U74" s="1">
        <f>(Table2[[#This Row],[Close Price]]-Table2[[#This Row],[200D EMA]])/Table2[[#This Row],[200D EMA]]</f>
        <v>0.17076241398783154</v>
      </c>
      <c r="V74">
        <v>1.04359705153573</v>
      </c>
      <c r="W74">
        <v>1746.1</v>
      </c>
      <c r="X74">
        <v>1772.4</v>
      </c>
      <c r="Y74">
        <v>1746.1</v>
      </c>
      <c r="Z74">
        <v>1839</v>
      </c>
      <c r="AA74">
        <v>1623</v>
      </c>
      <c r="AB74">
        <v>1839</v>
      </c>
      <c r="AC74" s="1">
        <f>(Table2[[#This Row],[Close Price]]/Table2[[#This Row],[Day Low]])-1</f>
        <v>7.2733520416929931E-3</v>
      </c>
      <c r="AD74" s="1">
        <f>(Table2[[#This Row],[Day High]]/Table2[[#This Row],[Close Price]])-1</f>
        <v>7.7325449169889371E-3</v>
      </c>
      <c r="AE74" s="1">
        <f>(Table2[[#This Row],[Close Price]]/Table2[[#This Row],[Current Week Low]])-1</f>
        <v>7.2733520416929931E-3</v>
      </c>
      <c r="AF74" s="1">
        <f>(Table2[[#This Row],[Current Week High]]/Table2[[#This Row],[Close Price]])-1</f>
        <v>4.5599272231066745E-2</v>
      </c>
      <c r="AG74" s="1">
        <f>(Table2[[#This Row],[Close Price]]/Table2[[#This Row],[Current Month Low]])-1</f>
        <v>8.3672211953173203E-2</v>
      </c>
      <c r="AH74" s="1">
        <f>(Table2[[#This Row],[Current Month High]]/Table2[[#This Row],[Close Price]])-1</f>
        <v>4.5599272231066745E-2</v>
      </c>
      <c r="AI74">
        <v>4.5599272231066701</v>
      </c>
      <c r="AJ74">
        <v>71.657232090571895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0.14000000000000001</v>
      </c>
      <c r="AM74" t="s">
        <v>3183</v>
      </c>
      <c r="AN74">
        <v>-1.08</v>
      </c>
      <c r="AO74" t="s">
        <v>3182</v>
      </c>
      <c r="AP74">
        <v>0.13077704715215299</v>
      </c>
      <c r="AQ74">
        <f>(Table2[[#This Row],[Sharpe Ratio]]-AVERAGE(Table2[Sharpe Ratio]))/_xlfn.STDEV.P(Table2[Sharpe Ratio])</f>
        <v>0.84766743441269432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2.4182453035821334</v>
      </c>
      <c r="AS74">
        <f>_xlfn.RANK.AVG(Table2[[#This Row],[1Y Return vs Nifty Z-Score]],Table2[1Y Return vs Nifty Z-Score])</f>
        <v>191</v>
      </c>
      <c r="AT74">
        <f>_xlfn.RANK.AVG(Table2[[#This Row],[6M Return vs Nifty Z-Score]],Table2[6M Return vs Nifty Z-Score])</f>
        <v>94</v>
      </c>
      <c r="AU74">
        <f>_xlfn.RANK.AVG(Table2[[#This Row],[Sharpe Ratio Z-Score]],Table2[Sharpe Ratio Z-Score])</f>
        <v>138</v>
      </c>
      <c r="AV74">
        <f>(Table2[[#This Row],[Rank 1Y]]+Table2[[#This Row],[Rank 6M]]+Table2[[#This Row],[Rank Sharpe]])/3</f>
        <v>141</v>
      </c>
    </row>
    <row r="75" spans="1:48" x14ac:dyDescent="0.3">
      <c r="A75" t="s">
        <v>461</v>
      </c>
      <c r="B75" t="s">
        <v>462</v>
      </c>
      <c r="C75" t="s">
        <v>3140</v>
      </c>
      <c r="D75" t="s">
        <v>250</v>
      </c>
      <c r="E75">
        <v>48740.09803488</v>
      </c>
      <c r="F75">
        <v>645.6</v>
      </c>
      <c r="G75">
        <v>55.424270999140397</v>
      </c>
      <c r="H75">
        <f>(Table2[[#This Row],[1Y Return vs Nifty]]-AVERAGE(Table2[1Y Return vs Nifty]))/_xlfn.STDEV.P(Table2[1Y Return vs Nifty])</f>
        <v>0.81193902593510248</v>
      </c>
      <c r="I75">
        <v>13.4024757054768</v>
      </c>
      <c r="J75">
        <f>(Table2[[#This Row],[1M Return vs Nifty]]-AVERAGE(Table2[1M Return vs Nifty]))/_xlfn.STDEV.P(Table2[1M Return vs Nifty])</f>
        <v>1.1087344485945172</v>
      </c>
      <c r="K75">
        <v>40.228055157712397</v>
      </c>
      <c r="L75">
        <f>(Table2[[#This Row],[6M Return vs Nifty]]-AVERAGE(Table2[6M Return vs Nifty]))/_xlfn.STDEV.P(Table2[6M Return vs Nifty])</f>
        <v>1.165971719884205</v>
      </c>
      <c r="M75">
        <v>-2.5115926755672699</v>
      </c>
      <c r="N75">
        <f>(Table2[[#This Row],[1W Return vs Nifty]]-AVERAGE(Table2[1W Return vs Nifty]))/_xlfn.STDEV.P(Table2[1W Return vs Nifty])</f>
        <v>-0.53475888101397273</v>
      </c>
      <c r="O75">
        <v>643.70000000000005</v>
      </c>
      <c r="P75">
        <v>614.02661703078797</v>
      </c>
      <c r="Q75">
        <v>519.35884966205003</v>
      </c>
      <c r="R75">
        <v>46.923619332195102</v>
      </c>
      <c r="S75" s="1">
        <f>(Table2[[#This Row],[Close Price]]-Table2[[#This Row],[20D EMA]])/Table2[[#This Row],[20D EMA]]</f>
        <v>2.9516855678110568E-3</v>
      </c>
      <c r="T75" s="1">
        <f>(Table2[[#This Row],[Close Price]]-Table2[[#This Row],[50D EMA]])/Table2[[#This Row],[50D EMA]]</f>
        <v>5.1420218755156871E-2</v>
      </c>
      <c r="U75" s="1">
        <f>(Table2[[#This Row],[Close Price]]-Table2[[#This Row],[200D EMA]])/Table2[[#This Row],[200D EMA]]</f>
        <v>0.24307114516311001</v>
      </c>
      <c r="V75">
        <v>1.5962011209276299</v>
      </c>
      <c r="W75">
        <v>643</v>
      </c>
      <c r="X75">
        <v>676.15</v>
      </c>
      <c r="Y75">
        <v>643</v>
      </c>
      <c r="Z75">
        <v>740.35</v>
      </c>
      <c r="AA75">
        <v>604.9</v>
      </c>
      <c r="AB75">
        <v>740.35</v>
      </c>
      <c r="AC75" s="1">
        <f>(Table2[[#This Row],[Close Price]]/Table2[[#This Row],[Day Low]])-1</f>
        <v>4.0435458786935996E-3</v>
      </c>
      <c r="AD75" s="1">
        <f>(Table2[[#This Row],[Day High]]/Table2[[#This Row],[Close Price]])-1</f>
        <v>4.7320322180916863E-2</v>
      </c>
      <c r="AE75" s="1">
        <f>(Table2[[#This Row],[Close Price]]/Table2[[#This Row],[Current Week Low]])-1</f>
        <v>4.0435458786935996E-3</v>
      </c>
      <c r="AF75" s="1">
        <f>(Table2[[#This Row],[Current Week High]]/Table2[[#This Row],[Close Price]])-1</f>
        <v>0.14676270136307301</v>
      </c>
      <c r="AG75" s="1">
        <f>(Table2[[#This Row],[Close Price]]/Table2[[#This Row],[Current Month Low]])-1</f>
        <v>6.7283848570011573E-2</v>
      </c>
      <c r="AH75" s="1">
        <f>(Table2[[#This Row],[Current Month High]]/Table2[[#This Row],[Close Price]])-1</f>
        <v>0.14676270136307301</v>
      </c>
      <c r="AI75">
        <v>14.6762701363073</v>
      </c>
      <c r="AJ75">
        <v>76.828266228430493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0.25</v>
      </c>
      <c r="AM75" t="s">
        <v>3183</v>
      </c>
      <c r="AN75">
        <v>3.61</v>
      </c>
      <c r="AO75" t="s">
        <v>3183</v>
      </c>
      <c r="AP75">
        <v>0.102484237448683</v>
      </c>
      <c r="AQ75">
        <f>(Table2[[#This Row],[Sharpe Ratio]]-AVERAGE(Table2[Sharpe Ratio]))/_xlfn.STDEV.P(Table2[Sharpe Ratio])</f>
        <v>0.52034424684504899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3.0722305602449014</v>
      </c>
      <c r="AS75">
        <f>_xlfn.RANK.AVG(Table2[[#This Row],[1Y Return vs Nifty Z-Score]],Table2[1Y Return vs Nifty Z-Score])</f>
        <v>120</v>
      </c>
      <c r="AT75">
        <f>_xlfn.RANK.AVG(Table2[[#This Row],[6M Return vs Nifty Z-Score]],Table2[6M Return vs Nifty Z-Score])</f>
        <v>84</v>
      </c>
      <c r="AU75">
        <f>_xlfn.RANK.AVG(Table2[[#This Row],[Sharpe Ratio Z-Score]],Table2[Sharpe Ratio Z-Score])</f>
        <v>219</v>
      </c>
      <c r="AV75">
        <f>(Table2[[#This Row],[Rank 1Y]]+Table2[[#This Row],[Rank 6M]]+Table2[[#This Row],[Rank Sharpe]])/3</f>
        <v>141</v>
      </c>
    </row>
    <row r="76" spans="1:48" x14ac:dyDescent="0.3">
      <c r="A76" t="s">
        <v>1466</v>
      </c>
      <c r="B76" t="s">
        <v>1467</v>
      </c>
      <c r="C76" t="s">
        <v>3139</v>
      </c>
      <c r="D76" t="s">
        <v>48</v>
      </c>
      <c r="E76">
        <v>7089.1621532999998</v>
      </c>
      <c r="F76">
        <v>519.29999999999995</v>
      </c>
      <c r="G76">
        <v>37.743444643327898</v>
      </c>
      <c r="H76">
        <f>(Table2[[#This Row],[1Y Return vs Nifty]]-AVERAGE(Table2[1Y Return vs Nifty]))/_xlfn.STDEV.P(Table2[1Y Return vs Nifty])</f>
        <v>0.46405655033516641</v>
      </c>
      <c r="I76">
        <v>-0.48875331730710497</v>
      </c>
      <c r="J76">
        <f>(Table2[[#This Row],[1M Return vs Nifty]]-AVERAGE(Table2[1M Return vs Nifty]))/_xlfn.STDEV.P(Table2[1M Return vs Nifty])</f>
        <v>-0.18047964856997659</v>
      </c>
      <c r="K76">
        <v>14.007579955368399</v>
      </c>
      <c r="L76">
        <f>(Table2[[#This Row],[6M Return vs Nifty]]-AVERAGE(Table2[6M Return vs Nifty]))/_xlfn.STDEV.P(Table2[6M Return vs Nifty])</f>
        <v>0.31539051350136288</v>
      </c>
      <c r="M76">
        <v>6.9551617425058803</v>
      </c>
      <c r="N76">
        <f>(Table2[[#This Row],[1W Return vs Nifty]]-AVERAGE(Table2[1W Return vs Nifty]))/_xlfn.STDEV.P(Table2[1W Return vs Nifty])</f>
        <v>1.7542417259910563</v>
      </c>
      <c r="O76">
        <v>487.04</v>
      </c>
      <c r="P76">
        <v>509.25132058358798</v>
      </c>
      <c r="Q76">
        <v>460.821049499021</v>
      </c>
      <c r="R76">
        <v>71.029649182379202</v>
      </c>
      <c r="S76" s="1">
        <f>(Table2[[#This Row],[Close Price]]-Table2[[#This Row],[20D EMA]])/Table2[[#This Row],[20D EMA]]</f>
        <v>6.6236859395532061E-2</v>
      </c>
      <c r="T76" s="1">
        <f>(Table2[[#This Row],[Close Price]]-Table2[[#This Row],[50D EMA]])/Table2[[#This Row],[50D EMA]]</f>
        <v>1.9732259908322794E-2</v>
      </c>
      <c r="U76" s="1">
        <f>(Table2[[#This Row],[Close Price]]-Table2[[#This Row],[200D EMA]])/Table2[[#This Row],[200D EMA]]</f>
        <v>0.12690164775362153</v>
      </c>
      <c r="V76">
        <v>0.87531069318219701</v>
      </c>
      <c r="W76">
        <v>500.2</v>
      </c>
      <c r="X76">
        <v>522</v>
      </c>
      <c r="Y76">
        <v>467</v>
      </c>
      <c r="Z76">
        <v>522</v>
      </c>
      <c r="AA76">
        <v>442.1</v>
      </c>
      <c r="AB76">
        <v>522</v>
      </c>
      <c r="AC76" s="1">
        <f>(Table2[[#This Row],[Close Price]]/Table2[[#This Row],[Day Low]])-1</f>
        <v>3.8184726109556033E-2</v>
      </c>
      <c r="AD76" s="1">
        <f>(Table2[[#This Row],[Day High]]/Table2[[#This Row],[Close Price]])-1</f>
        <v>5.199306759098965E-3</v>
      </c>
      <c r="AE76" s="1">
        <f>(Table2[[#This Row],[Close Price]]/Table2[[#This Row],[Current Week Low]])-1</f>
        <v>0.11199143468950745</v>
      </c>
      <c r="AF76" s="1">
        <f>(Table2[[#This Row],[Current Week High]]/Table2[[#This Row],[Close Price]])-1</f>
        <v>5.199306759098965E-3</v>
      </c>
      <c r="AG76" s="1">
        <f>(Table2[[#This Row],[Close Price]]/Table2[[#This Row],[Current Month Low]])-1</f>
        <v>0.17462112644198124</v>
      </c>
      <c r="AH76" s="1">
        <f>(Table2[[#This Row],[Current Month High]]/Table2[[#This Row],[Close Price]])-1</f>
        <v>5.199306759098965E-3</v>
      </c>
      <c r="AI76">
        <v>19.198921625264799</v>
      </c>
      <c r="AJ76">
        <v>84.443260522109696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-0.04</v>
      </c>
      <c r="AM76" t="s">
        <v>3182</v>
      </c>
      <c r="AN76">
        <v>4.01</v>
      </c>
      <c r="AO76" t="s">
        <v>3183</v>
      </c>
      <c r="AP76">
        <v>0.19496937501912001</v>
      </c>
      <c r="AQ76">
        <f>(Table2[[#This Row],[Sharpe Ratio]]-AVERAGE(Table2[Sharpe Ratio]))/_xlfn.STDEV.P(Table2[Sharpe Ratio])</f>
        <v>1.5903168069925426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176</v>
      </c>
      <c r="AT76">
        <f>_xlfn.RANK.AVG(Table2[[#This Row],[6M Return vs Nifty Z-Score]],Table2[6M Return vs Nifty Z-Score])</f>
        <v>209</v>
      </c>
      <c r="AU76">
        <f>_xlfn.RANK.AVG(Table2[[#This Row],[Sharpe Ratio Z-Score]],Table2[Sharpe Ratio Z-Score])</f>
        <v>38</v>
      </c>
      <c r="AV76">
        <f>(Table2[[#This Row],[Rank 1Y]]+Table2[[#This Row],[Rank 6M]]+Table2[[#This Row],[Rank Sharpe]])/3</f>
        <v>141</v>
      </c>
    </row>
    <row r="77" spans="1:48" x14ac:dyDescent="0.3">
      <c r="A77" t="s">
        <v>1214</v>
      </c>
      <c r="B77" t="s">
        <v>1215</v>
      </c>
      <c r="C77" t="s">
        <v>3141</v>
      </c>
      <c r="D77" t="s">
        <v>214</v>
      </c>
      <c r="E77">
        <v>9795.1048367349995</v>
      </c>
      <c r="F77">
        <v>1581.85</v>
      </c>
      <c r="G77">
        <v>65.698290101801504</v>
      </c>
      <c r="H77">
        <f>(Table2[[#This Row],[1Y Return vs Nifty]]-AVERAGE(Table2[1Y Return vs Nifty]))/_xlfn.STDEV.P(Table2[1Y Return vs Nifty])</f>
        <v>1.0140874508937465</v>
      </c>
      <c r="I77">
        <v>4.3421900552760002</v>
      </c>
      <c r="J77">
        <f>(Table2[[#This Row],[1M Return vs Nifty]]-AVERAGE(Table2[1M Return vs Nifty]))/_xlfn.STDEV.P(Table2[1M Return vs Nifty])</f>
        <v>0.26786947074281997</v>
      </c>
      <c r="K77">
        <v>46.937529538321598</v>
      </c>
      <c r="L77">
        <f>(Table2[[#This Row],[6M Return vs Nifty]]-AVERAGE(Table2[6M Return vs Nifty]))/_xlfn.STDEV.P(Table2[6M Return vs Nifty])</f>
        <v>1.3836242516866479</v>
      </c>
      <c r="M77">
        <v>1.44129673833351</v>
      </c>
      <c r="N77">
        <f>(Table2[[#This Row],[1W Return vs Nifty]]-AVERAGE(Table2[1W Return vs Nifty]))/_xlfn.STDEV.P(Table2[1W Return vs Nifty])</f>
        <v>0.42102447072995991</v>
      </c>
      <c r="O77">
        <v>1528.21</v>
      </c>
      <c r="P77">
        <v>1525.5168653395399</v>
      </c>
      <c r="Q77">
        <v>1329.3722737103401</v>
      </c>
      <c r="R77">
        <v>62.633420189692004</v>
      </c>
      <c r="S77" s="1">
        <f>(Table2[[#This Row],[Close Price]]-Table2[[#This Row],[20D EMA]])/Table2[[#This Row],[20D EMA]]</f>
        <v>3.5099888104383477E-2</v>
      </c>
      <c r="T77" s="1">
        <f>(Table2[[#This Row],[Close Price]]-Table2[[#This Row],[50D EMA]])/Table2[[#This Row],[50D EMA]]</f>
        <v>3.6927244752500157E-2</v>
      </c>
      <c r="U77" s="1">
        <f>(Table2[[#This Row],[Close Price]]-Table2[[#This Row],[200D EMA]])/Table2[[#This Row],[200D EMA]]</f>
        <v>0.18992251552304659</v>
      </c>
      <c r="V77">
        <v>1.28792516919135</v>
      </c>
      <c r="W77">
        <v>1527</v>
      </c>
      <c r="X77">
        <v>1595.05</v>
      </c>
      <c r="Y77">
        <v>1499.65</v>
      </c>
      <c r="Z77">
        <v>1632.85</v>
      </c>
      <c r="AA77">
        <v>1430.45</v>
      </c>
      <c r="AB77">
        <v>1632.85</v>
      </c>
      <c r="AC77" s="1">
        <f>(Table2[[#This Row],[Close Price]]/Table2[[#This Row],[Day Low]])-1</f>
        <v>3.5920104780615469E-2</v>
      </c>
      <c r="AD77" s="1">
        <f>(Table2[[#This Row],[Day High]]/Table2[[#This Row],[Close Price]])-1</f>
        <v>8.344659733855897E-3</v>
      </c>
      <c r="AE77" s="1">
        <f>(Table2[[#This Row],[Close Price]]/Table2[[#This Row],[Current Week Low]])-1</f>
        <v>5.4812789650918514E-2</v>
      </c>
      <c r="AF77" s="1">
        <f>(Table2[[#This Row],[Current Week High]]/Table2[[#This Row],[Close Price]])-1</f>
        <v>3.2240730789897976E-2</v>
      </c>
      <c r="AG77" s="1">
        <f>(Table2[[#This Row],[Close Price]]/Table2[[#This Row],[Current Month Low]])-1</f>
        <v>0.1058408193225906</v>
      </c>
      <c r="AH77" s="1">
        <f>(Table2[[#This Row],[Current Month High]]/Table2[[#This Row],[Close Price]])-1</f>
        <v>3.2240730789897976E-2</v>
      </c>
      <c r="AI77">
        <v>11.1546606821127</v>
      </c>
      <c r="AJ77">
        <v>91.576843890032606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0.24</v>
      </c>
      <c r="AM77" t="s">
        <v>3183</v>
      </c>
      <c r="AN77">
        <v>0.42</v>
      </c>
      <c r="AO77" t="s">
        <v>3183</v>
      </c>
      <c r="AP77">
        <v>7.9077257949988003E-2</v>
      </c>
      <c r="AQ77">
        <f>(Table2[[#This Row],[Sharpe Ratio]]-AVERAGE(Table2[Sharpe Ratio]))/_xlfn.STDEV.P(Table2[Sharpe Ratio])</f>
        <v>0.24954586304565898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3.3361515070988332</v>
      </c>
      <c r="AS77">
        <f>_xlfn.RANK.AVG(Table2[[#This Row],[1Y Return vs Nifty Z-Score]],Table2[1Y Return vs Nifty Z-Score])</f>
        <v>93</v>
      </c>
      <c r="AT77">
        <f>_xlfn.RANK.AVG(Table2[[#This Row],[6M Return vs Nifty Z-Score]],Table2[6M Return vs Nifty Z-Score])</f>
        <v>67</v>
      </c>
      <c r="AU77">
        <f>_xlfn.RANK.AVG(Table2[[#This Row],[Sharpe Ratio Z-Score]],Table2[Sharpe Ratio Z-Score])</f>
        <v>283</v>
      </c>
      <c r="AV77">
        <f>(Table2[[#This Row],[Rank 1Y]]+Table2[[#This Row],[Rank 6M]]+Table2[[#This Row],[Rank Sharpe]])/3</f>
        <v>147.66666666666666</v>
      </c>
    </row>
    <row r="78" spans="1:48" x14ac:dyDescent="0.3">
      <c r="A78" t="s">
        <v>1405</v>
      </c>
      <c r="B78" t="s">
        <v>1406</v>
      </c>
      <c r="C78" t="s">
        <v>3145</v>
      </c>
      <c r="D78" t="s">
        <v>83</v>
      </c>
      <c r="E78">
        <v>7786.8617116550004</v>
      </c>
      <c r="F78">
        <v>3180.85</v>
      </c>
      <c r="G78">
        <v>27.2849330852594</v>
      </c>
      <c r="H78">
        <f>(Table2[[#This Row],[1Y Return vs Nifty]]-AVERAGE(Table2[1Y Return vs Nifty]))/_xlfn.STDEV.P(Table2[1Y Return vs Nifty])</f>
        <v>0.25827810883628666</v>
      </c>
      <c r="I78">
        <v>12.7642170043524</v>
      </c>
      <c r="J78">
        <f>(Table2[[#This Row],[1M Return vs Nifty]]-AVERAGE(Table2[1M Return vs Nifty]))/_xlfn.STDEV.P(Table2[1M Return vs Nifty])</f>
        <v>1.0494990768518253</v>
      </c>
      <c r="K78">
        <v>22.391507454941401</v>
      </c>
      <c r="L78">
        <f>(Table2[[#This Row],[6M Return vs Nifty]]-AVERAGE(Table2[6M Return vs Nifty]))/_xlfn.STDEV.P(Table2[6M Return vs Nifty])</f>
        <v>0.58736160143098159</v>
      </c>
      <c r="M78">
        <v>-1.7221525732520699</v>
      </c>
      <c r="N78">
        <f>(Table2[[#This Row],[1W Return vs Nifty]]-AVERAGE(Table2[1W Return vs Nifty]))/_xlfn.STDEV.P(Table2[1W Return vs Nifty])</f>
        <v>-0.34387731869692634</v>
      </c>
      <c r="O78">
        <v>2970.82</v>
      </c>
      <c r="P78">
        <v>3012.67393466565</v>
      </c>
      <c r="Q78">
        <v>2773.4187983701199</v>
      </c>
      <c r="R78">
        <v>77.062250939930195</v>
      </c>
      <c r="S78" s="1">
        <f>(Table2[[#This Row],[Close Price]]-Table2[[#This Row],[20D EMA]])/Table2[[#This Row],[20D EMA]]</f>
        <v>7.0697652499983082E-2</v>
      </c>
      <c r="T78" s="1">
        <f>(Table2[[#This Row],[Close Price]]-Table2[[#This Row],[50D EMA]])/Table2[[#This Row],[50D EMA]]</f>
        <v>5.5822856698567444E-2</v>
      </c>
      <c r="U78" s="1">
        <f>(Table2[[#This Row],[Close Price]]-Table2[[#This Row],[200D EMA]])/Table2[[#This Row],[200D EMA]]</f>
        <v>0.14690576189550555</v>
      </c>
      <c r="V78">
        <v>1.1061477345688799</v>
      </c>
      <c r="W78">
        <v>3029.9</v>
      </c>
      <c r="X78">
        <v>3199</v>
      </c>
      <c r="Y78">
        <v>2926.5</v>
      </c>
      <c r="Z78">
        <v>3199</v>
      </c>
      <c r="AA78">
        <v>2784</v>
      </c>
      <c r="AB78">
        <v>3199</v>
      </c>
      <c r="AC78" s="1">
        <f>(Table2[[#This Row],[Close Price]]/Table2[[#This Row],[Day Low]])-1</f>
        <v>4.9820126076768112E-2</v>
      </c>
      <c r="AD78" s="1">
        <f>(Table2[[#This Row],[Day High]]/Table2[[#This Row],[Close Price]])-1</f>
        <v>5.7060219752582686E-3</v>
      </c>
      <c r="AE78" s="1">
        <f>(Table2[[#This Row],[Close Price]]/Table2[[#This Row],[Current Week Low]])-1</f>
        <v>8.6912694344780439E-2</v>
      </c>
      <c r="AF78" s="1">
        <f>(Table2[[#This Row],[Current Week High]]/Table2[[#This Row],[Close Price]])-1</f>
        <v>5.7060219752582686E-3</v>
      </c>
      <c r="AG78" s="1">
        <f>(Table2[[#This Row],[Close Price]]/Table2[[#This Row],[Current Month Low]])-1</f>
        <v>0.14254669540229892</v>
      </c>
      <c r="AH78" s="1">
        <f>(Table2[[#This Row],[Current Month High]]/Table2[[#This Row],[Close Price]])-1</f>
        <v>5.7060219752582686E-3</v>
      </c>
      <c r="AI78">
        <v>10.817863149787</v>
      </c>
      <c r="AJ78">
        <v>78.398766124509194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-0.01</v>
      </c>
      <c r="AM78" t="s">
        <v>3182</v>
      </c>
      <c r="AN78">
        <v>9.0500000000000007</v>
      </c>
      <c r="AO78" t="s">
        <v>3183</v>
      </c>
      <c r="AP78">
        <v>0.17457177956975101</v>
      </c>
      <c r="AQ78">
        <f>(Table2[[#This Row],[Sharpe Ratio]]-AVERAGE(Table2[Sharpe Ratio]))/_xlfn.STDEV.P(Table2[Sharpe Ratio])</f>
        <v>1.3543343778461048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233</v>
      </c>
      <c r="AT78">
        <f>_xlfn.RANK.AVG(Table2[[#This Row],[6M Return vs Nifty Z-Score]],Table2[6M Return vs Nifty Z-Score])</f>
        <v>151</v>
      </c>
      <c r="AU78">
        <f>_xlfn.RANK.AVG(Table2[[#This Row],[Sharpe Ratio Z-Score]],Table2[Sharpe Ratio Z-Score])</f>
        <v>60</v>
      </c>
      <c r="AV78">
        <f>(Table2[[#This Row],[Rank 1Y]]+Table2[[#This Row],[Rank 6M]]+Table2[[#This Row],[Rank Sharpe]])/3</f>
        <v>148</v>
      </c>
    </row>
    <row r="79" spans="1:48" x14ac:dyDescent="0.3">
      <c r="A79" t="s">
        <v>317</v>
      </c>
      <c r="B79" t="s">
        <v>318</v>
      </c>
      <c r="C79" t="s">
        <v>3134</v>
      </c>
      <c r="D79" t="s">
        <v>72</v>
      </c>
      <c r="E79">
        <v>82143.693445500001</v>
      </c>
      <c r="F79">
        <v>504.3</v>
      </c>
      <c r="G79">
        <v>130.40229354220699</v>
      </c>
      <c r="H79">
        <f>(Table2[[#This Row],[1Y Return vs Nifty]]-AVERAGE(Table2[1Y Return vs Nifty]))/_xlfn.STDEV.P(Table2[1Y Return vs Nifty])</f>
        <v>2.2871834275801062</v>
      </c>
      <c r="I79">
        <v>5.8351768703152302</v>
      </c>
      <c r="J79">
        <f>(Table2[[#This Row],[1M Return vs Nifty]]-AVERAGE(Table2[1M Return vs Nifty]))/_xlfn.STDEV.P(Table2[1M Return vs Nifty])</f>
        <v>0.40643025940106886</v>
      </c>
      <c r="K79">
        <v>7.33625217525032</v>
      </c>
      <c r="L79">
        <f>(Table2[[#This Row],[6M Return vs Nifty]]-AVERAGE(Table2[6M Return vs Nifty]))/_xlfn.STDEV.P(Table2[6M Return vs Nifty])</f>
        <v>9.8975441402252867E-2</v>
      </c>
      <c r="M79">
        <v>2.0546570456184199</v>
      </c>
      <c r="N79">
        <f>(Table2[[#This Row],[1W Return vs Nifty]]-AVERAGE(Table2[1W Return vs Nifty]))/_xlfn.STDEV.P(Table2[1W Return vs Nifty])</f>
        <v>0.56933106596682193</v>
      </c>
      <c r="O79">
        <v>502.02</v>
      </c>
      <c r="P79">
        <v>527.72445540223305</v>
      </c>
      <c r="Q79">
        <v>482.07806360144599</v>
      </c>
      <c r="R79">
        <v>54.616999353122999</v>
      </c>
      <c r="S79" s="1">
        <f>(Table2[[#This Row],[Close Price]]-Table2[[#This Row],[20D EMA]])/Table2[[#This Row],[20D EMA]]</f>
        <v>4.5416517270228871E-3</v>
      </c>
      <c r="T79" s="1">
        <f>(Table2[[#This Row],[Close Price]]-Table2[[#This Row],[50D EMA]])/Table2[[#This Row],[50D EMA]]</f>
        <v>-4.4387663225458923E-2</v>
      </c>
      <c r="U79" s="1">
        <f>(Table2[[#This Row],[Close Price]]-Table2[[#This Row],[200D EMA]])/Table2[[#This Row],[200D EMA]]</f>
        <v>4.6096136863273289E-2</v>
      </c>
      <c r="V79">
        <v>0.32797248940912399</v>
      </c>
      <c r="W79">
        <v>490</v>
      </c>
      <c r="X79">
        <v>507.5</v>
      </c>
      <c r="Y79">
        <v>490</v>
      </c>
      <c r="Z79">
        <v>529</v>
      </c>
      <c r="AA79">
        <v>459.05</v>
      </c>
      <c r="AB79">
        <v>535.85</v>
      </c>
      <c r="AC79" s="1">
        <f>(Table2[[#This Row],[Close Price]]/Table2[[#This Row],[Day Low]])-1</f>
        <v>2.9183673469387772E-2</v>
      </c>
      <c r="AD79" s="1">
        <f>(Table2[[#This Row],[Day High]]/Table2[[#This Row],[Close Price]])-1</f>
        <v>6.3454293079516777E-3</v>
      </c>
      <c r="AE79" s="1">
        <f>(Table2[[#This Row],[Close Price]]/Table2[[#This Row],[Current Week Low]])-1</f>
        <v>2.9183673469387772E-2</v>
      </c>
      <c r="AF79" s="1">
        <f>(Table2[[#This Row],[Current Week High]]/Table2[[#This Row],[Close Price]])-1</f>
        <v>4.8978782470751492E-2</v>
      </c>
      <c r="AG79" s="1">
        <f>(Table2[[#This Row],[Close Price]]/Table2[[#This Row],[Current Month Low]])-1</f>
        <v>9.8573140180808094E-2</v>
      </c>
      <c r="AH79" s="1">
        <f>(Table2[[#This Row],[Current Month High]]/Table2[[#This Row],[Close Price]])-1</f>
        <v>6.2561967083085479E-2</v>
      </c>
      <c r="AI79">
        <v>52.270473924251398</v>
      </c>
      <c r="AJ79">
        <v>157.99795361527899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-0.09</v>
      </c>
      <c r="AM79" t="s">
        <v>3182</v>
      </c>
      <c r="AN79">
        <v>-3.73</v>
      </c>
      <c r="AO79" t="s">
        <v>3182</v>
      </c>
      <c r="AP79">
        <v>0.12400956472452999</v>
      </c>
      <c r="AQ79">
        <f>(Table2[[#This Row],[Sharpe Ratio]]-AVERAGE(Table2[Sharpe Ratio]))/_xlfn.STDEV.P(Table2[Sharpe Ratio])</f>
        <v>0.76937355185970402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31</v>
      </c>
      <c r="AT79">
        <f>_xlfn.RANK.AVG(Table2[[#This Row],[6M Return vs Nifty Z-Score]],Table2[6M Return vs Nifty Z-Score])</f>
        <v>268</v>
      </c>
      <c r="AU79">
        <f>_xlfn.RANK.AVG(Table2[[#This Row],[Sharpe Ratio Z-Score]],Table2[Sharpe Ratio Z-Score])</f>
        <v>150</v>
      </c>
      <c r="AV79">
        <f>(Table2[[#This Row],[Rank 1Y]]+Table2[[#This Row],[Rank 6M]]+Table2[[#This Row],[Rank Sharpe]])/3</f>
        <v>149.66666666666666</v>
      </c>
    </row>
    <row r="80" spans="1:48" x14ac:dyDescent="0.3">
      <c r="A80" t="s">
        <v>1308</v>
      </c>
      <c r="B80" t="s">
        <v>1309</v>
      </c>
      <c r="C80" t="s">
        <v>3140</v>
      </c>
      <c r="D80" t="s">
        <v>51</v>
      </c>
      <c r="E80">
        <v>8747.8856751399999</v>
      </c>
      <c r="F80">
        <v>894.55</v>
      </c>
      <c r="G80">
        <v>121.312673764449</v>
      </c>
      <c r="H80">
        <f>(Table2[[#This Row],[1Y Return vs Nifty]]-AVERAGE(Table2[1Y Return vs Nifty]))/_xlfn.STDEV.P(Table2[1Y Return vs Nifty])</f>
        <v>2.1083388777319563</v>
      </c>
      <c r="I80">
        <v>13.5082841737542</v>
      </c>
      <c r="J80">
        <f>(Table2[[#This Row],[1M Return vs Nifty]]-AVERAGE(Table2[1M Return vs Nifty]))/_xlfn.STDEV.P(Table2[1M Return vs Nifty])</f>
        <v>1.1185542974127083</v>
      </c>
      <c r="K80">
        <v>75.486023528562598</v>
      </c>
      <c r="L80">
        <f>(Table2[[#This Row],[6M Return vs Nifty]]-AVERAGE(Table2[6M Return vs Nifty]))/_xlfn.STDEV.P(Table2[6M Return vs Nifty])</f>
        <v>2.3097254100844835</v>
      </c>
      <c r="M80">
        <v>-2.0432043775059898</v>
      </c>
      <c r="N80">
        <f>(Table2[[#This Row],[1W Return vs Nifty]]-AVERAGE(Table2[1W Return vs Nifty]))/_xlfn.STDEV.P(Table2[1W Return vs Nifty])</f>
        <v>-0.4215055894181246</v>
      </c>
      <c r="O80">
        <v>870.55</v>
      </c>
      <c r="P80">
        <v>834.69390568307904</v>
      </c>
      <c r="Q80">
        <v>665.43120953781897</v>
      </c>
      <c r="R80">
        <v>55.781401208444102</v>
      </c>
      <c r="S80" s="1">
        <f>(Table2[[#This Row],[Close Price]]-Table2[[#This Row],[20D EMA]])/Table2[[#This Row],[20D EMA]]</f>
        <v>2.7568778358508989E-2</v>
      </c>
      <c r="T80" s="1">
        <f>(Table2[[#This Row],[Close Price]]-Table2[[#This Row],[50D EMA]])/Table2[[#This Row],[50D EMA]]</f>
        <v>7.1710232828329043E-2</v>
      </c>
      <c r="U80" s="1">
        <f>(Table2[[#This Row],[Close Price]]-Table2[[#This Row],[200D EMA]])/Table2[[#This Row],[200D EMA]]</f>
        <v>0.34431626767448648</v>
      </c>
      <c r="V80">
        <v>1.70694818898116</v>
      </c>
      <c r="W80">
        <v>881.05</v>
      </c>
      <c r="X80">
        <v>908.3</v>
      </c>
      <c r="Y80">
        <v>879.15</v>
      </c>
      <c r="Z80">
        <v>943.65</v>
      </c>
      <c r="AA80">
        <v>810</v>
      </c>
      <c r="AB80">
        <v>955</v>
      </c>
      <c r="AC80" s="1">
        <f>(Table2[[#This Row],[Close Price]]/Table2[[#This Row],[Day Low]])-1</f>
        <v>1.5322626411667928E-2</v>
      </c>
      <c r="AD80" s="1">
        <f>(Table2[[#This Row],[Day High]]/Table2[[#This Row],[Close Price]])-1</f>
        <v>1.5370856855402071E-2</v>
      </c>
      <c r="AE80" s="1">
        <f>(Table2[[#This Row],[Close Price]]/Table2[[#This Row],[Current Week Low]])-1</f>
        <v>1.7516919752033289E-2</v>
      </c>
      <c r="AF80" s="1">
        <f>(Table2[[#This Row],[Current Week High]]/Table2[[#This Row],[Close Price]])-1</f>
        <v>5.4887932480017998E-2</v>
      </c>
      <c r="AG80" s="1">
        <f>(Table2[[#This Row],[Close Price]]/Table2[[#This Row],[Current Month Low]])-1</f>
        <v>0.10438271604938265</v>
      </c>
      <c r="AH80" s="1">
        <f>(Table2[[#This Row],[Current Month High]]/Table2[[#This Row],[Close Price]])-1</f>
        <v>6.7575876138840751E-2</v>
      </c>
      <c r="AI80">
        <v>7.2606338382426898</v>
      </c>
      <c r="AJ80">
        <v>185.661823407312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0.17</v>
      </c>
      <c r="AM80" t="s">
        <v>3183</v>
      </c>
      <c r="AN80">
        <v>5.98</v>
      </c>
      <c r="AO80" t="s">
        <v>3183</v>
      </c>
      <c r="AP80">
        <v>4.1557441810751002E-2</v>
      </c>
      <c r="AQ80">
        <f>(Table2[[#This Row],[Sharpe Ratio]]-AVERAGE(Table2[Sharpe Ratio]))/_xlfn.STDEV.P(Table2[Sharpe Ratio])</f>
        <v>-0.18452575954546233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4.9305872362655609</v>
      </c>
      <c r="AS80">
        <f>_xlfn.RANK.AVG(Table2[[#This Row],[1Y Return vs Nifty Z-Score]],Table2[1Y Return vs Nifty Z-Score])</f>
        <v>35</v>
      </c>
      <c r="AT80">
        <f>_xlfn.RANK.AVG(Table2[[#This Row],[6M Return vs Nifty Z-Score]],Table2[6M Return vs Nifty Z-Score])</f>
        <v>19</v>
      </c>
      <c r="AU80">
        <f>_xlfn.RANK.AVG(Table2[[#This Row],[Sharpe Ratio Z-Score]],Table2[Sharpe Ratio Z-Score])</f>
        <v>397</v>
      </c>
      <c r="AV80">
        <f>(Table2[[#This Row],[Rank 1Y]]+Table2[[#This Row],[Rank 6M]]+Table2[[#This Row],[Rank Sharpe]])/3</f>
        <v>150.33333333333334</v>
      </c>
    </row>
    <row r="81" spans="1:48" x14ac:dyDescent="0.3">
      <c r="A81" t="s">
        <v>208</v>
      </c>
      <c r="B81" t="s">
        <v>209</v>
      </c>
      <c r="C81" t="s">
        <v>3144</v>
      </c>
      <c r="D81" t="s">
        <v>163</v>
      </c>
      <c r="E81">
        <v>116825.40222442</v>
      </c>
      <c r="F81">
        <v>764.3</v>
      </c>
      <c r="G81">
        <v>47.806993305399203</v>
      </c>
      <c r="H81">
        <f>(Table2[[#This Row],[1Y Return vs Nifty]]-AVERAGE(Table2[1Y Return vs Nifty]))/_xlfn.STDEV.P(Table2[1Y Return vs Nifty])</f>
        <v>0.66206382394491337</v>
      </c>
      <c r="I81">
        <v>-1.3253047409229699</v>
      </c>
      <c r="J81">
        <f>(Table2[[#This Row],[1M Return vs Nifty]]-AVERAGE(Table2[1M Return vs Nifty]))/_xlfn.STDEV.P(Table2[1M Return vs Nifty])</f>
        <v>-0.2581181272502785</v>
      </c>
      <c r="K81">
        <v>7.1184183565853001</v>
      </c>
      <c r="L81">
        <f>(Table2[[#This Row],[6M Return vs Nifty]]-AVERAGE(Table2[6M Return vs Nifty]))/_xlfn.STDEV.P(Table2[6M Return vs Nifty])</f>
        <v>9.1909003786564261E-2</v>
      </c>
      <c r="M81">
        <v>-0.79296192869939897</v>
      </c>
      <c r="N81">
        <f>(Table2[[#This Row],[1W Return vs Nifty]]-AVERAGE(Table2[1W Return vs Nifty]))/_xlfn.STDEV.P(Table2[1W Return vs Nifty])</f>
        <v>-0.11920497002546181</v>
      </c>
      <c r="O81">
        <v>729.63</v>
      </c>
      <c r="P81">
        <v>734.43651150495305</v>
      </c>
      <c r="Q81">
        <v>654.23143330009805</v>
      </c>
      <c r="R81">
        <v>71.423501837223696</v>
      </c>
      <c r="S81" s="1">
        <f>(Table2[[#This Row],[Close Price]]-Table2[[#This Row],[20D EMA]])/Table2[[#This Row],[20D EMA]]</f>
        <v>4.7517234762824941E-2</v>
      </c>
      <c r="T81" s="1">
        <f>(Table2[[#This Row],[Close Price]]-Table2[[#This Row],[50D EMA]])/Table2[[#This Row],[50D EMA]]</f>
        <v>4.0661769979072601E-2</v>
      </c>
      <c r="U81" s="1">
        <f>(Table2[[#This Row],[Close Price]]-Table2[[#This Row],[200D EMA]])/Table2[[#This Row],[200D EMA]]</f>
        <v>0.16824102465497573</v>
      </c>
      <c r="V81">
        <v>0.81881481001898504</v>
      </c>
      <c r="W81">
        <v>738.1</v>
      </c>
      <c r="X81">
        <v>767.9</v>
      </c>
      <c r="Y81">
        <v>725.7</v>
      </c>
      <c r="Z81">
        <v>767.9</v>
      </c>
      <c r="AA81">
        <v>681.1</v>
      </c>
      <c r="AB81">
        <v>767.9</v>
      </c>
      <c r="AC81" s="1">
        <f>(Table2[[#This Row],[Close Price]]/Table2[[#This Row],[Day Low]])-1</f>
        <v>3.5496545183579364E-2</v>
      </c>
      <c r="AD81" s="1">
        <f>(Table2[[#This Row],[Day High]]/Table2[[#This Row],[Close Price]])-1</f>
        <v>4.7101923328536355E-3</v>
      </c>
      <c r="AE81" s="1">
        <f>(Table2[[#This Row],[Close Price]]/Table2[[#This Row],[Current Week Low]])-1</f>
        <v>5.3190023425657929E-2</v>
      </c>
      <c r="AF81" s="1">
        <f>(Table2[[#This Row],[Current Week High]]/Table2[[#This Row],[Close Price]])-1</f>
        <v>4.7101923328536355E-3</v>
      </c>
      <c r="AG81" s="1">
        <f>(Table2[[#This Row],[Close Price]]/Table2[[#This Row],[Current Month Low]])-1</f>
        <v>0.12215533695492575</v>
      </c>
      <c r="AH81" s="1">
        <f>(Table2[[#This Row],[Current Month High]]/Table2[[#This Row],[Close Price]])-1</f>
        <v>4.7101923328536355E-3</v>
      </c>
      <c r="AI81">
        <v>14.444589820751</v>
      </c>
      <c r="AJ81">
        <v>86.369178249207494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0.2</v>
      </c>
      <c r="AM81" t="s">
        <v>3183</v>
      </c>
      <c r="AN81">
        <v>5.13</v>
      </c>
      <c r="AO81" t="s">
        <v>3183</v>
      </c>
      <c r="AP81">
        <v>0.191021844787224</v>
      </c>
      <c r="AQ81">
        <f>(Table2[[#This Row],[Sharpe Ratio]]-AVERAGE(Table2[Sharpe Ratio]))/_xlfn.STDEV.P(Table2[Sharpe Ratio])</f>
        <v>1.5446473173919615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139</v>
      </c>
      <c r="AT81">
        <f>_xlfn.RANK.AVG(Table2[[#This Row],[6M Return vs Nifty Z-Score]],Table2[6M Return vs Nifty Z-Score])</f>
        <v>271</v>
      </c>
      <c r="AU81">
        <f>_xlfn.RANK.AVG(Table2[[#This Row],[Sharpe Ratio Z-Score]],Table2[Sharpe Ratio Z-Score])</f>
        <v>43</v>
      </c>
      <c r="AV81">
        <f>(Table2[[#This Row],[Rank 1Y]]+Table2[[#This Row],[Rank 6M]]+Table2[[#This Row],[Rank Sharpe]])/3</f>
        <v>151</v>
      </c>
    </row>
    <row r="82" spans="1:48" x14ac:dyDescent="0.3">
      <c r="A82" t="s">
        <v>1640</v>
      </c>
      <c r="B82" t="s">
        <v>1641</v>
      </c>
      <c r="C82" t="s">
        <v>3139</v>
      </c>
      <c r="D82" t="s">
        <v>48</v>
      </c>
      <c r="E82">
        <v>5614.7588727299999</v>
      </c>
      <c r="F82">
        <v>742.05</v>
      </c>
      <c r="G82">
        <v>59.203526861847102</v>
      </c>
      <c r="H82">
        <f>(Table2[[#This Row],[1Y Return vs Nifty]]-AVERAGE(Table2[1Y Return vs Nifty]))/_xlfn.STDEV.P(Table2[1Y Return vs Nifty])</f>
        <v>0.88629849641379799</v>
      </c>
      <c r="I82">
        <v>7.4901141208839199</v>
      </c>
      <c r="J82">
        <f>(Table2[[#This Row],[1M Return vs Nifty]]-AVERAGE(Table2[1M Return vs Nifty]))/_xlfn.STDEV.P(Table2[1M Return vs Nifty])</f>
        <v>0.56002130810211603</v>
      </c>
      <c r="K82">
        <v>5.9511005203245197</v>
      </c>
      <c r="L82">
        <f>(Table2[[#This Row],[6M Return vs Nifty]]-AVERAGE(Table2[6M Return vs Nifty]))/_xlfn.STDEV.P(Table2[6M Return vs Nifty])</f>
        <v>5.4041703299571468E-2</v>
      </c>
      <c r="M82">
        <v>6.4398353094358498</v>
      </c>
      <c r="N82">
        <f>(Table2[[#This Row],[1W Return vs Nifty]]-AVERAGE(Table2[1W Return vs Nifty]))/_xlfn.STDEV.P(Table2[1W Return vs Nifty])</f>
        <v>1.6296390938734349</v>
      </c>
      <c r="O82">
        <v>714.59</v>
      </c>
      <c r="P82">
        <v>747.247921282216</v>
      </c>
      <c r="Q82">
        <v>711.29808124234205</v>
      </c>
      <c r="R82">
        <v>58.016406234368503</v>
      </c>
      <c r="S82" s="1">
        <f>(Table2[[#This Row],[Close Price]]-Table2[[#This Row],[20D EMA]])/Table2[[#This Row],[20D EMA]]</f>
        <v>3.8427629829692438E-2</v>
      </c>
      <c r="T82" s="1">
        <f>(Table2[[#This Row],[Close Price]]-Table2[[#This Row],[50D EMA]])/Table2[[#This Row],[50D EMA]]</f>
        <v>-6.956086640290465E-3</v>
      </c>
      <c r="U82" s="1">
        <f>(Table2[[#This Row],[Close Price]]-Table2[[#This Row],[200D EMA]])/Table2[[#This Row],[200D EMA]]</f>
        <v>4.3233518504572778E-2</v>
      </c>
      <c r="V82">
        <v>1.97967862758331</v>
      </c>
      <c r="W82">
        <v>740.25</v>
      </c>
      <c r="X82">
        <v>763.35</v>
      </c>
      <c r="Y82">
        <v>729</v>
      </c>
      <c r="Z82">
        <v>755.2</v>
      </c>
      <c r="AA82">
        <v>725</v>
      </c>
      <c r="AB82">
        <v>796.4</v>
      </c>
      <c r="AC82" s="1">
        <f>(Table2[[#This Row],[Close Price]]/Table2[[#This Row],[Day Low]])-1</f>
        <v>2.431610942249085E-3</v>
      </c>
      <c r="AD82" s="1">
        <f>(Table2[[#This Row],[Day High]]/Table2[[#This Row],[Close Price]])-1</f>
        <v>2.8704265211239255E-2</v>
      </c>
      <c r="AE82" s="1">
        <f>(Table2[[#This Row],[Close Price]]/Table2[[#This Row],[Current Week Low]])-1</f>
        <v>1.790123456790127E-2</v>
      </c>
      <c r="AF82" s="1">
        <f>(Table2[[#This Row],[Current Week High]]/Table2[[#This Row],[Close Price]])-1</f>
        <v>1.7721177818206479E-2</v>
      </c>
      <c r="AG82" s="1">
        <f>(Table2[[#This Row],[Close Price]]/Table2[[#This Row],[Current Month Low]])-1</f>
        <v>2.3517241379310327E-2</v>
      </c>
      <c r="AH82" s="1">
        <f>(Table2[[#This Row],[Current Month High]]/Table2[[#This Row],[Close Price]])-1</f>
        <v>7.324304292163597E-2</v>
      </c>
      <c r="AI82">
        <v>26.244862206050801</v>
      </c>
      <c r="AJ82">
        <v>81.719113505571102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-0.01</v>
      </c>
      <c r="AM82" t="s">
        <v>3182</v>
      </c>
      <c r="AN82">
        <v>-1.73</v>
      </c>
      <c r="AO82" t="s">
        <v>3182</v>
      </c>
      <c r="AP82">
        <v>0.16959808193376899</v>
      </c>
      <c r="AQ82">
        <f>(Table2[[#This Row],[Sharpe Ratio]]-AVERAGE(Table2[Sharpe Ratio]))/_xlfn.STDEV.P(Table2[Sharpe Ratio])</f>
        <v>1.2967930243619497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108</v>
      </c>
      <c r="AT82">
        <f>_xlfn.RANK.AVG(Table2[[#This Row],[6M Return vs Nifty Z-Score]],Table2[6M Return vs Nifty Z-Score])</f>
        <v>282</v>
      </c>
      <c r="AU82">
        <f>_xlfn.RANK.AVG(Table2[[#This Row],[Sharpe Ratio Z-Score]],Table2[Sharpe Ratio Z-Score])</f>
        <v>67</v>
      </c>
      <c r="AV82">
        <f>(Table2[[#This Row],[Rank 1Y]]+Table2[[#This Row],[Rank 6M]]+Table2[[#This Row],[Rank Sharpe]])/3</f>
        <v>152.33333333333334</v>
      </c>
    </row>
    <row r="83" spans="1:48" x14ac:dyDescent="0.3">
      <c r="A83" t="s">
        <v>1428</v>
      </c>
      <c r="B83" t="s">
        <v>1429</v>
      </c>
      <c r="C83" t="s">
        <v>3135</v>
      </c>
      <c r="D83" t="s">
        <v>21</v>
      </c>
      <c r="E83">
        <v>7448.4989861149998</v>
      </c>
      <c r="F83">
        <v>899.45</v>
      </c>
      <c r="G83">
        <v>70.893092718335893</v>
      </c>
      <c r="H83">
        <f>(Table2[[#This Row],[1Y Return vs Nifty]]-AVERAGE(Table2[1Y Return vs Nifty]))/_xlfn.STDEV.P(Table2[1Y Return vs Nifty])</f>
        <v>1.116298781864649</v>
      </c>
      <c r="I83">
        <v>1.25698553010734</v>
      </c>
      <c r="J83">
        <f>(Table2[[#This Row],[1M Return vs Nifty]]-AVERAGE(Table2[1M Return vs Nifty]))/_xlfn.STDEV.P(Table2[1M Return vs Nifty])</f>
        <v>-1.8461505440740718E-2</v>
      </c>
      <c r="K83">
        <v>10.0114838492375</v>
      </c>
      <c r="L83">
        <f>(Table2[[#This Row],[6M Return vs Nifty]]-AVERAGE(Table2[6M Return vs Nifty]))/_xlfn.STDEV.P(Table2[6M Return vs Nifty])</f>
        <v>0.18575883365786633</v>
      </c>
      <c r="M83">
        <v>-0.337873687371327</v>
      </c>
      <c r="N83">
        <f>(Table2[[#This Row],[1W Return vs Nifty]]-AVERAGE(Table2[1W Return vs Nifty]))/_xlfn.STDEV.P(Table2[1W Return vs Nifty])</f>
        <v>-9.1675469935423356E-3</v>
      </c>
      <c r="O83">
        <v>890.22</v>
      </c>
      <c r="P83">
        <v>884.36355450765598</v>
      </c>
      <c r="Q83">
        <v>782.32436343700795</v>
      </c>
      <c r="R83">
        <v>58.226139780240999</v>
      </c>
      <c r="S83" s="1">
        <f>(Table2[[#This Row],[Close Price]]-Table2[[#This Row],[20D EMA]])/Table2[[#This Row],[20D EMA]]</f>
        <v>1.0368223585181212E-2</v>
      </c>
      <c r="T83" s="1">
        <f>(Table2[[#This Row],[Close Price]]-Table2[[#This Row],[50D EMA]])/Table2[[#This Row],[50D EMA]]</f>
        <v>1.7059099072375291E-2</v>
      </c>
      <c r="U83" s="1">
        <f>(Table2[[#This Row],[Close Price]]-Table2[[#This Row],[200D EMA]])/Table2[[#This Row],[200D EMA]]</f>
        <v>0.14971492904608097</v>
      </c>
      <c r="V83">
        <v>0.69932517245338499</v>
      </c>
      <c r="W83">
        <v>890</v>
      </c>
      <c r="X83">
        <v>908</v>
      </c>
      <c r="Y83">
        <v>873.95</v>
      </c>
      <c r="Z83">
        <v>908.85</v>
      </c>
      <c r="AA83">
        <v>847</v>
      </c>
      <c r="AB83">
        <v>933</v>
      </c>
      <c r="AC83" s="1">
        <f>(Table2[[#This Row],[Close Price]]/Table2[[#This Row],[Day Low]])-1</f>
        <v>1.0617977528089906E-2</v>
      </c>
      <c r="AD83" s="1">
        <f>(Table2[[#This Row],[Day High]]/Table2[[#This Row],[Close Price]])-1</f>
        <v>9.5058091055644223E-3</v>
      </c>
      <c r="AE83" s="1">
        <f>(Table2[[#This Row],[Close Price]]/Table2[[#This Row],[Current Week Low]])-1</f>
        <v>2.9177870587562271E-2</v>
      </c>
      <c r="AF83" s="1">
        <f>(Table2[[#This Row],[Current Week High]]/Table2[[#This Row],[Close Price]])-1</f>
        <v>1.0450831063427701E-2</v>
      </c>
      <c r="AG83" s="1">
        <f>(Table2[[#This Row],[Close Price]]/Table2[[#This Row],[Current Month Low]])-1</f>
        <v>6.1924439197166503E-2</v>
      </c>
      <c r="AH83" s="1">
        <f>(Table2[[#This Row],[Current Month High]]/Table2[[#This Row],[Close Price]])-1</f>
        <v>3.7300572572127377E-2</v>
      </c>
      <c r="AI83">
        <v>10.395241536494501</v>
      </c>
      <c r="AJ83">
        <v>116.734939759036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0.06</v>
      </c>
      <c r="AM83" t="s">
        <v>3183</v>
      </c>
      <c r="AN83">
        <v>1.25</v>
      </c>
      <c r="AO83" t="s">
        <v>3183</v>
      </c>
      <c r="AP83">
        <v>0.129973750739519</v>
      </c>
      <c r="AQ83">
        <f>(Table2[[#This Row],[Sharpe Ratio]]-AVERAGE(Table2[Sharpe Ratio]))/_xlfn.STDEV.P(Table2[Sharpe Ratio])</f>
        <v>0.83837399395553236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2.1128025570437647</v>
      </c>
      <c r="AS83">
        <f>_xlfn.RANK.AVG(Table2[[#This Row],[1Y Return vs Nifty Z-Score]],Table2[1Y Return vs Nifty Z-Score])</f>
        <v>81</v>
      </c>
      <c r="AT83">
        <f>_xlfn.RANK.AVG(Table2[[#This Row],[6M Return vs Nifty Z-Score]],Table2[6M Return vs Nifty Z-Score])</f>
        <v>242</v>
      </c>
      <c r="AU83">
        <f>_xlfn.RANK.AVG(Table2[[#This Row],[Sharpe Ratio Z-Score]],Table2[Sharpe Ratio Z-Score])</f>
        <v>141</v>
      </c>
      <c r="AV83">
        <f>(Table2[[#This Row],[Rank 1Y]]+Table2[[#This Row],[Rank 6M]]+Table2[[#This Row],[Rank Sharpe]])/3</f>
        <v>154.66666666666666</v>
      </c>
    </row>
    <row r="84" spans="1:48" x14ac:dyDescent="0.3">
      <c r="A84" t="s">
        <v>575</v>
      </c>
      <c r="B84" t="s">
        <v>576</v>
      </c>
      <c r="C84" t="s">
        <v>3136</v>
      </c>
      <c r="D84" t="s">
        <v>382</v>
      </c>
      <c r="E84">
        <v>33814.11</v>
      </c>
      <c r="F84">
        <v>1617.9</v>
      </c>
      <c r="G84">
        <v>52.608128097484801</v>
      </c>
      <c r="H84">
        <f>(Table2[[#This Row],[1Y Return vs Nifty]]-AVERAGE(Table2[1Y Return vs Nifty]))/_xlfn.STDEV.P(Table2[1Y Return vs Nifty])</f>
        <v>0.75652946845426294</v>
      </c>
      <c r="I84">
        <v>7.6145218706583204</v>
      </c>
      <c r="J84">
        <f>(Table2[[#This Row],[1M Return vs Nifty]]-AVERAGE(Table2[1M Return vs Nifty]))/_xlfn.STDEV.P(Table2[1M Return vs Nifty])</f>
        <v>0.57156731490558943</v>
      </c>
      <c r="K84">
        <v>43.993870103565001</v>
      </c>
      <c r="L84">
        <f>(Table2[[#This Row],[6M Return vs Nifty]]-AVERAGE(Table2[6M Return vs Nifty]))/_xlfn.STDEV.P(Table2[6M Return vs Nifty])</f>
        <v>1.288133175576339</v>
      </c>
      <c r="M84">
        <v>3.2091478577036101</v>
      </c>
      <c r="N84">
        <f>(Table2[[#This Row],[1W Return vs Nifty]]-AVERAGE(Table2[1W Return vs Nifty]))/_xlfn.STDEV.P(Table2[1W Return vs Nifty])</f>
        <v>0.84847955265404784</v>
      </c>
      <c r="O84">
        <v>1536.7</v>
      </c>
      <c r="P84">
        <v>1491.7086372126801</v>
      </c>
      <c r="Q84">
        <v>1242.3745754143599</v>
      </c>
      <c r="R84">
        <v>69.722436332349702</v>
      </c>
      <c r="S84" s="1">
        <f>(Table2[[#This Row],[Close Price]]-Table2[[#This Row],[20D EMA]])/Table2[[#This Row],[20D EMA]]</f>
        <v>5.2840502375219651E-2</v>
      </c>
      <c r="T84" s="1">
        <f>(Table2[[#This Row],[Close Price]]-Table2[[#This Row],[50D EMA]])/Table2[[#This Row],[50D EMA]]</f>
        <v>8.4595181417675414E-2</v>
      </c>
      <c r="U84" s="1">
        <f>(Table2[[#This Row],[Close Price]]-Table2[[#This Row],[200D EMA]])/Table2[[#This Row],[200D EMA]]</f>
        <v>0.30226425428932652</v>
      </c>
      <c r="V84">
        <v>0.832142169748042</v>
      </c>
      <c r="W84">
        <v>1583</v>
      </c>
      <c r="X84">
        <v>1629.95</v>
      </c>
      <c r="Y84">
        <v>1550</v>
      </c>
      <c r="Z84">
        <v>1629.95</v>
      </c>
      <c r="AA84">
        <v>1427</v>
      </c>
      <c r="AB84">
        <v>1678.85</v>
      </c>
      <c r="AC84" s="1">
        <f>(Table2[[#This Row],[Close Price]]/Table2[[#This Row],[Day Low]])-1</f>
        <v>2.2046746683512364E-2</v>
      </c>
      <c r="AD84" s="1">
        <f>(Table2[[#This Row],[Day High]]/Table2[[#This Row],[Close Price]])-1</f>
        <v>7.4479263242475113E-3</v>
      </c>
      <c r="AE84" s="1">
        <f>(Table2[[#This Row],[Close Price]]/Table2[[#This Row],[Current Week Low]])-1</f>
        <v>4.3806451612903308E-2</v>
      </c>
      <c r="AF84" s="1">
        <f>(Table2[[#This Row],[Current Week High]]/Table2[[#This Row],[Close Price]])-1</f>
        <v>7.4479263242475113E-3</v>
      </c>
      <c r="AG84" s="1">
        <f>(Table2[[#This Row],[Close Price]]/Table2[[#This Row],[Current Month Low]])-1</f>
        <v>0.13377715487035746</v>
      </c>
      <c r="AH84" s="1">
        <f>(Table2[[#This Row],[Current Month High]]/Table2[[#This Row],[Close Price]])-1</f>
        <v>3.7672291241733102E-2</v>
      </c>
      <c r="AI84">
        <v>3.7672291241733098</v>
      </c>
      <c r="AJ84">
        <v>99.494451294697896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0.12</v>
      </c>
      <c r="AM84" t="s">
        <v>3183</v>
      </c>
      <c r="AN84">
        <v>1.06</v>
      </c>
      <c r="AO84" t="s">
        <v>3183</v>
      </c>
      <c r="AP84">
        <v>8.4773690682662994E-2</v>
      </c>
      <c r="AQ84">
        <f>(Table2[[#This Row],[Sharpe Ratio]]-AVERAGE(Table2[Sharpe Ratio]))/_xlfn.STDEV.P(Table2[Sharpe Ratio])</f>
        <v>0.31544863266684542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3.7801581442570846</v>
      </c>
      <c r="AS84">
        <f>_xlfn.RANK.AVG(Table2[[#This Row],[1Y Return vs Nifty Z-Score]],Table2[1Y Return vs Nifty Z-Score])</f>
        <v>127</v>
      </c>
      <c r="AT84">
        <f>_xlfn.RANK.AVG(Table2[[#This Row],[6M Return vs Nifty Z-Score]],Table2[6M Return vs Nifty Z-Score])</f>
        <v>72</v>
      </c>
      <c r="AU84">
        <f>_xlfn.RANK.AVG(Table2[[#This Row],[Sharpe Ratio Z-Score]],Table2[Sharpe Ratio Z-Score])</f>
        <v>267</v>
      </c>
      <c r="AV84">
        <f>(Table2[[#This Row],[Rank 1Y]]+Table2[[#This Row],[Rank 6M]]+Table2[[#This Row],[Rank Sharpe]])/3</f>
        <v>155.33333333333334</v>
      </c>
    </row>
    <row r="85" spans="1:48" x14ac:dyDescent="0.3">
      <c r="A85" t="s">
        <v>1134</v>
      </c>
      <c r="B85" t="s">
        <v>1135</v>
      </c>
      <c r="C85" t="s">
        <v>3142</v>
      </c>
      <c r="D85" t="s">
        <v>325</v>
      </c>
      <c r="E85">
        <v>10919.35636261</v>
      </c>
      <c r="F85">
        <v>275.64999999999998</v>
      </c>
      <c r="G85">
        <v>30.1210252357935</v>
      </c>
      <c r="H85">
        <f>(Table2[[#This Row],[1Y Return vs Nifty]]-AVERAGE(Table2[1Y Return vs Nifty]))/_xlfn.STDEV.P(Table2[1Y Return vs Nifty])</f>
        <v>0.31408018157328854</v>
      </c>
      <c r="I85">
        <v>-1.7682117853763999</v>
      </c>
      <c r="J85">
        <f>(Table2[[#This Row],[1M Return vs Nifty]]-AVERAGE(Table2[1M Return vs Nifty]))/_xlfn.STDEV.P(Table2[1M Return vs Nifty])</f>
        <v>-0.29922334583866156</v>
      </c>
      <c r="K85">
        <v>56.293126949699896</v>
      </c>
      <c r="L85">
        <f>(Table2[[#This Row],[6M Return vs Nifty]]-AVERAGE(Table2[6M Return vs Nifty]))/_xlfn.STDEV.P(Table2[6M Return vs Nifty])</f>
        <v>1.6871159035805452</v>
      </c>
      <c r="M85">
        <v>2.9361522411877798</v>
      </c>
      <c r="N85">
        <f>(Table2[[#This Row],[1W Return vs Nifty]]-AVERAGE(Table2[1W Return vs Nifty]))/_xlfn.STDEV.P(Table2[1W Return vs Nifty])</f>
        <v>0.78247096044619835</v>
      </c>
      <c r="O85">
        <v>268.92</v>
      </c>
      <c r="P85">
        <v>267.76103560221998</v>
      </c>
      <c r="Q85">
        <v>232.48723475109301</v>
      </c>
      <c r="R85">
        <v>59.398201243195302</v>
      </c>
      <c r="S85" s="1">
        <f>(Table2[[#This Row],[Close Price]]-Table2[[#This Row],[20D EMA]])/Table2[[#This Row],[20D EMA]]</f>
        <v>2.5026030046110221E-2</v>
      </c>
      <c r="T85" s="1">
        <f>(Table2[[#This Row],[Close Price]]-Table2[[#This Row],[50D EMA]])/Table2[[#This Row],[50D EMA]]</f>
        <v>2.9462704982586324E-2</v>
      </c>
      <c r="U85" s="1">
        <f>(Table2[[#This Row],[Close Price]]-Table2[[#This Row],[200D EMA]])/Table2[[#This Row],[200D EMA]]</f>
        <v>0.18565649548508831</v>
      </c>
      <c r="V85">
        <v>0.152880036261105</v>
      </c>
      <c r="W85">
        <v>267.3</v>
      </c>
      <c r="X85">
        <v>281.5</v>
      </c>
      <c r="Y85">
        <v>252.75</v>
      </c>
      <c r="Z85">
        <v>281.5</v>
      </c>
      <c r="AA85">
        <v>244.9</v>
      </c>
      <c r="AB85">
        <v>308.89999999999998</v>
      </c>
      <c r="AC85" s="1">
        <f>(Table2[[#This Row],[Close Price]]/Table2[[#This Row],[Day Low]])-1</f>
        <v>3.1238309016086596E-2</v>
      </c>
      <c r="AD85" s="1">
        <f>(Table2[[#This Row],[Day High]]/Table2[[#This Row],[Close Price]])-1</f>
        <v>2.1222564846725911E-2</v>
      </c>
      <c r="AE85" s="1">
        <f>(Table2[[#This Row],[Close Price]]/Table2[[#This Row],[Current Week Low]])-1</f>
        <v>9.0603363006923843E-2</v>
      </c>
      <c r="AF85" s="1">
        <f>(Table2[[#This Row],[Current Week High]]/Table2[[#This Row],[Close Price]])-1</f>
        <v>2.1222564846725911E-2</v>
      </c>
      <c r="AG85" s="1">
        <f>(Table2[[#This Row],[Close Price]]/Table2[[#This Row],[Current Month Low]])-1</f>
        <v>0.12556145365455285</v>
      </c>
      <c r="AH85" s="1">
        <f>(Table2[[#This Row],[Current Month High]]/Table2[[#This Row],[Close Price]])-1</f>
        <v>0.12062397968438243</v>
      </c>
      <c r="AI85">
        <v>27.335389080355501</v>
      </c>
      <c r="AJ85">
        <v>90.827275874004798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0.46</v>
      </c>
      <c r="AM85" t="s">
        <v>3183</v>
      </c>
      <c r="AN85">
        <v>-4.37</v>
      </c>
      <c r="AO85" t="s">
        <v>3182</v>
      </c>
      <c r="AP85">
        <v>0.10572416733637401</v>
      </c>
      <c r="AQ85">
        <f>(Table2[[#This Row],[Sharpe Ratio]]-AVERAGE(Table2[Sharpe Ratio]))/_xlfn.STDEV.P(Table2[Sharpe Ratio])</f>
        <v>0.5578274162244633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3.0422711159858338</v>
      </c>
      <c r="AS85">
        <f>_xlfn.RANK.AVG(Table2[[#This Row],[1Y Return vs Nifty Z-Score]],Table2[1Y Return vs Nifty Z-Score])</f>
        <v>215</v>
      </c>
      <c r="AT85">
        <f>_xlfn.RANK.AVG(Table2[[#This Row],[6M Return vs Nifty Z-Score]],Table2[6M Return vs Nifty Z-Score])</f>
        <v>46</v>
      </c>
      <c r="AU85">
        <f>_xlfn.RANK.AVG(Table2[[#This Row],[Sharpe Ratio Z-Score]],Table2[Sharpe Ratio Z-Score])</f>
        <v>210</v>
      </c>
      <c r="AV85">
        <f>(Table2[[#This Row],[Rank 1Y]]+Table2[[#This Row],[Rank 6M]]+Table2[[#This Row],[Rank Sharpe]])/3</f>
        <v>157</v>
      </c>
    </row>
    <row r="86" spans="1:48" x14ac:dyDescent="0.3">
      <c r="A86" t="s">
        <v>778</v>
      </c>
      <c r="B86" t="s">
        <v>779</v>
      </c>
      <c r="C86" t="s">
        <v>3138</v>
      </c>
      <c r="D86" t="s">
        <v>123</v>
      </c>
      <c r="E86">
        <v>20326.025372399999</v>
      </c>
      <c r="F86">
        <v>811.8</v>
      </c>
      <c r="G86">
        <v>21.544782619979198</v>
      </c>
      <c r="H86">
        <f>(Table2[[#This Row],[1Y Return vs Nifty]]-AVERAGE(Table2[1Y Return vs Nifty]))/_xlfn.STDEV.P(Table2[1Y Return vs Nifty])</f>
        <v>0.14533668211833636</v>
      </c>
      <c r="I86">
        <v>-10.509841378854</v>
      </c>
      <c r="J86">
        <f>(Table2[[#This Row],[1M Return vs Nifty]]-AVERAGE(Table2[1M Return vs Nifty]))/_xlfn.STDEV.P(Table2[1M Return vs Nifty])</f>
        <v>-1.1105145631684792</v>
      </c>
      <c r="K86">
        <v>34.645574010637297</v>
      </c>
      <c r="L86">
        <f>(Table2[[#This Row],[6M Return vs Nifty]]-AVERAGE(Table2[6M Return vs Nifty]))/_xlfn.STDEV.P(Table2[6M Return vs Nifty])</f>
        <v>0.9848783753873771</v>
      </c>
      <c r="M86">
        <v>2.1182194833074002</v>
      </c>
      <c r="N86">
        <f>(Table2[[#This Row],[1W Return vs Nifty]]-AVERAGE(Table2[1W Return vs Nifty]))/_xlfn.STDEV.P(Table2[1W Return vs Nifty])</f>
        <v>0.58470005643889222</v>
      </c>
      <c r="O86">
        <v>810.12</v>
      </c>
      <c r="P86">
        <v>833.59468503314304</v>
      </c>
      <c r="Q86">
        <v>729.26785512073002</v>
      </c>
      <c r="R86">
        <v>56.004464988084401</v>
      </c>
      <c r="S86" s="1">
        <f>(Table2[[#This Row],[Close Price]]-Table2[[#This Row],[20D EMA]])/Table2[[#This Row],[20D EMA]]</f>
        <v>2.0737668493555892E-3</v>
      </c>
      <c r="T86" s="1">
        <f>(Table2[[#This Row],[Close Price]]-Table2[[#This Row],[50D EMA]])/Table2[[#This Row],[50D EMA]]</f>
        <v>-2.6145422259112105E-2</v>
      </c>
      <c r="U86" s="1">
        <f>(Table2[[#This Row],[Close Price]]-Table2[[#This Row],[200D EMA]])/Table2[[#This Row],[200D EMA]]</f>
        <v>0.11317123646647879</v>
      </c>
      <c r="V86">
        <v>0.66715821259923902</v>
      </c>
      <c r="W86">
        <v>775</v>
      </c>
      <c r="X86">
        <v>815.05</v>
      </c>
      <c r="Y86">
        <v>744</v>
      </c>
      <c r="Z86">
        <v>815.05</v>
      </c>
      <c r="AA86">
        <v>718.05</v>
      </c>
      <c r="AB86">
        <v>899</v>
      </c>
      <c r="AC86" s="1">
        <f>(Table2[[#This Row],[Close Price]]/Table2[[#This Row],[Day Low]])-1</f>
        <v>4.748387096774187E-2</v>
      </c>
      <c r="AD86" s="1">
        <f>(Table2[[#This Row],[Day High]]/Table2[[#This Row],[Close Price]])-1</f>
        <v>4.0034491254004045E-3</v>
      </c>
      <c r="AE86" s="1">
        <f>(Table2[[#This Row],[Close Price]]/Table2[[#This Row],[Current Week Low]])-1</f>
        <v>9.1129032258064457E-2</v>
      </c>
      <c r="AF86" s="1">
        <f>(Table2[[#This Row],[Current Week High]]/Table2[[#This Row],[Close Price]])-1</f>
        <v>4.0034491254004045E-3</v>
      </c>
      <c r="AG86" s="1">
        <f>(Table2[[#This Row],[Close Price]]/Table2[[#This Row],[Current Month Low]])-1</f>
        <v>0.13056193858366405</v>
      </c>
      <c r="AH86" s="1">
        <f>(Table2[[#This Row],[Current Month High]]/Table2[[#This Row],[Close Price]])-1</f>
        <v>0.10741561961074164</v>
      </c>
      <c r="AI86">
        <v>24.1623552599162</v>
      </c>
      <c r="AJ86">
        <v>70.510396975425294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0.03</v>
      </c>
      <c r="AM86" t="s">
        <v>3183</v>
      </c>
      <c r="AN86">
        <v>-7.69</v>
      </c>
      <c r="AO86" t="s">
        <v>3182</v>
      </c>
      <c r="AP86">
        <v>0.14759330776547999</v>
      </c>
      <c r="AQ86">
        <f>(Table2[[#This Row],[Sharpe Ratio]]-AVERAGE(Table2[Sharpe Ratio]))/_xlfn.STDEV.P(Table2[Sharpe Ratio])</f>
        <v>1.0422169360214848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263</v>
      </c>
      <c r="AT86">
        <f>_xlfn.RANK.AVG(Table2[[#This Row],[6M Return vs Nifty Z-Score]],Table2[6M Return vs Nifty Z-Score])</f>
        <v>99</v>
      </c>
      <c r="AU86">
        <f>_xlfn.RANK.AVG(Table2[[#This Row],[Sharpe Ratio Z-Score]],Table2[Sharpe Ratio Z-Score])</f>
        <v>114</v>
      </c>
      <c r="AV86">
        <f>(Table2[[#This Row],[Rank 1Y]]+Table2[[#This Row],[Rank 6M]]+Table2[[#This Row],[Rank Sharpe]])/3</f>
        <v>158.66666666666666</v>
      </c>
    </row>
    <row r="87" spans="1:48" x14ac:dyDescent="0.3">
      <c r="A87" t="s">
        <v>606</v>
      </c>
      <c r="B87" t="s">
        <v>607</v>
      </c>
      <c r="C87" t="s">
        <v>3138</v>
      </c>
      <c r="D87" t="s">
        <v>227</v>
      </c>
      <c r="E87">
        <v>31961.220713929899</v>
      </c>
      <c r="F87">
        <v>2388.9499999999998</v>
      </c>
      <c r="G87">
        <v>38.809480141494902</v>
      </c>
      <c r="H87">
        <f>(Table2[[#This Row],[1Y Return vs Nifty]]-AVERAGE(Table2[1Y Return vs Nifty]))/_xlfn.STDEV.P(Table2[1Y Return vs Nifty])</f>
        <v>0.48503153536791238</v>
      </c>
      <c r="I87">
        <v>4.71859681107202</v>
      </c>
      <c r="J87">
        <f>(Table2[[#This Row],[1M Return vs Nifty]]-AVERAGE(Table2[1M Return vs Nifty]))/_xlfn.STDEV.P(Table2[1M Return vs Nifty])</f>
        <v>0.30280294531474305</v>
      </c>
      <c r="K87">
        <v>40.3620610263755</v>
      </c>
      <c r="L87">
        <f>(Table2[[#This Row],[6M Return vs Nifty]]-AVERAGE(Table2[6M Return vs Nifty]))/_xlfn.STDEV.P(Table2[6M Return vs Nifty])</f>
        <v>1.1703188139986416</v>
      </c>
      <c r="M87">
        <v>1.4367773382633</v>
      </c>
      <c r="N87">
        <f>(Table2[[#This Row],[1W Return vs Nifty]]-AVERAGE(Table2[1W Return vs Nifty]))/_xlfn.STDEV.P(Table2[1W Return vs Nifty])</f>
        <v>0.41993170872862817</v>
      </c>
      <c r="O87">
        <v>2304.17</v>
      </c>
      <c r="P87">
        <v>2208.54342483951</v>
      </c>
      <c r="Q87">
        <v>1888.61536585512</v>
      </c>
      <c r="R87">
        <v>66.721099527888299</v>
      </c>
      <c r="S87" s="1">
        <f>(Table2[[#This Row],[Close Price]]-Table2[[#This Row],[20D EMA]])/Table2[[#This Row],[20D EMA]]</f>
        <v>3.6794160153113591E-2</v>
      </c>
      <c r="T87" s="1">
        <f>(Table2[[#This Row],[Close Price]]-Table2[[#This Row],[50D EMA]])/Table2[[#This Row],[50D EMA]]</f>
        <v>8.1685772229540668E-2</v>
      </c>
      <c r="U87" s="1">
        <f>(Table2[[#This Row],[Close Price]]-Table2[[#This Row],[200D EMA]])/Table2[[#This Row],[200D EMA]]</f>
        <v>0.2649214038975799</v>
      </c>
      <c r="V87">
        <v>0.46053189315014298</v>
      </c>
      <c r="W87">
        <v>2341.35</v>
      </c>
      <c r="X87">
        <v>2396</v>
      </c>
      <c r="Y87">
        <v>2280</v>
      </c>
      <c r="Z87">
        <v>2418.9499999999998</v>
      </c>
      <c r="AA87">
        <v>2186.1</v>
      </c>
      <c r="AB87">
        <v>2449.1999999999998</v>
      </c>
      <c r="AC87" s="1">
        <f>(Table2[[#This Row],[Close Price]]/Table2[[#This Row],[Day Low]])-1</f>
        <v>2.0330151408375574E-2</v>
      </c>
      <c r="AD87" s="1">
        <f>(Table2[[#This Row],[Day High]]/Table2[[#This Row],[Close Price]])-1</f>
        <v>2.9510872977669411E-3</v>
      </c>
      <c r="AE87" s="1">
        <f>(Table2[[#This Row],[Close Price]]/Table2[[#This Row],[Current Week Low]])-1</f>
        <v>4.7785087719298236E-2</v>
      </c>
      <c r="AF87" s="1">
        <f>(Table2[[#This Row],[Current Week High]]/Table2[[#This Row],[Close Price]])-1</f>
        <v>1.2557818288369438E-2</v>
      </c>
      <c r="AG87" s="1">
        <f>(Table2[[#This Row],[Close Price]]/Table2[[#This Row],[Current Month Low]])-1</f>
        <v>9.2790814692832013E-2</v>
      </c>
      <c r="AH87" s="1">
        <f>(Table2[[#This Row],[Current Month High]]/Table2[[#This Row],[Close Price]])-1</f>
        <v>2.5220285062475201E-2</v>
      </c>
      <c r="AI87">
        <v>5.65311119948095</v>
      </c>
      <c r="AJ87">
        <v>67.934343256827503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0.26</v>
      </c>
      <c r="AM87" t="s">
        <v>3183</v>
      </c>
      <c r="AN87">
        <v>0.39</v>
      </c>
      <c r="AO87" t="s">
        <v>3183</v>
      </c>
      <c r="AP87">
        <v>9.7019143925913001E-2</v>
      </c>
      <c r="AQ87">
        <f>(Table2[[#This Row],[Sharpe Ratio]]-AVERAGE(Table2[Sharpe Ratio]))/_xlfn.STDEV.P(Table2[Sharpe Ratio])</f>
        <v>0.45711787056864217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2.8352028739785671</v>
      </c>
      <c r="AS87">
        <f>_xlfn.RANK.AVG(Table2[[#This Row],[1Y Return vs Nifty Z-Score]],Table2[1Y Return vs Nifty Z-Score])</f>
        <v>171</v>
      </c>
      <c r="AT87">
        <f>_xlfn.RANK.AVG(Table2[[#This Row],[6M Return vs Nifty Z-Score]],Table2[6M Return vs Nifty Z-Score])</f>
        <v>80</v>
      </c>
      <c r="AU87">
        <f>_xlfn.RANK.AVG(Table2[[#This Row],[Sharpe Ratio Z-Score]],Table2[Sharpe Ratio Z-Score])</f>
        <v>226</v>
      </c>
      <c r="AV87">
        <f>(Table2[[#This Row],[Rank 1Y]]+Table2[[#This Row],[Rank 6M]]+Table2[[#This Row],[Rank Sharpe]])/3</f>
        <v>159</v>
      </c>
    </row>
    <row r="88" spans="1:48" x14ac:dyDescent="0.3">
      <c r="A88" t="s">
        <v>883</v>
      </c>
      <c r="B88" t="s">
        <v>884</v>
      </c>
      <c r="C88" t="s">
        <v>3141</v>
      </c>
      <c r="D88" t="s">
        <v>543</v>
      </c>
      <c r="E88">
        <v>17086.29647144</v>
      </c>
      <c r="F88">
        <v>616.4</v>
      </c>
      <c r="G88">
        <v>44.862690843364497</v>
      </c>
      <c r="H88">
        <f>(Table2[[#This Row],[1Y Return vs Nifty]]-AVERAGE(Table2[1Y Return vs Nifty]))/_xlfn.STDEV.P(Table2[1Y Return vs Nifty])</f>
        <v>0.60413263855827015</v>
      </c>
      <c r="I88">
        <v>9.6146483903218307</v>
      </c>
      <c r="J88">
        <f>(Table2[[#This Row],[1M Return vs Nifty]]-AVERAGE(Table2[1M Return vs Nifty]))/_xlfn.STDEV.P(Table2[1M Return vs Nifty])</f>
        <v>0.75719461260786169</v>
      </c>
      <c r="K88">
        <v>3.6712289282893602</v>
      </c>
      <c r="L88">
        <f>(Table2[[#This Row],[6M Return vs Nifty]]-AVERAGE(Table2[6M Return vs Nifty]))/_xlfn.STDEV.P(Table2[6M Return vs Nifty])</f>
        <v>-1.9916373897209426E-2</v>
      </c>
      <c r="M88">
        <v>3.4437200608267</v>
      </c>
      <c r="N88">
        <f>(Table2[[#This Row],[1W Return vs Nifty]]-AVERAGE(Table2[1W Return vs Nifty]))/_xlfn.STDEV.P(Table2[1W Return vs Nifty])</f>
        <v>0.90519760951101935</v>
      </c>
      <c r="O88">
        <v>564.07000000000005</v>
      </c>
      <c r="P88">
        <v>575.98902906172304</v>
      </c>
      <c r="Q88">
        <v>532.17460348854604</v>
      </c>
      <c r="R88">
        <v>74.086244521005497</v>
      </c>
      <c r="S88" s="1">
        <f>(Table2[[#This Row],[Close Price]]-Table2[[#This Row],[20D EMA]])/Table2[[#This Row],[20D EMA]]</f>
        <v>9.2772173666388791E-2</v>
      </c>
      <c r="T88" s="1">
        <f>(Table2[[#This Row],[Close Price]]-Table2[[#This Row],[50D EMA]])/Table2[[#This Row],[50D EMA]]</f>
        <v>7.015927196409584E-2</v>
      </c>
      <c r="U88" s="1">
        <f>(Table2[[#This Row],[Close Price]]-Table2[[#This Row],[200D EMA]])/Table2[[#This Row],[200D EMA]]</f>
        <v>0.1582664711155588</v>
      </c>
      <c r="V88">
        <v>1.19800517676275</v>
      </c>
      <c r="W88">
        <v>578.5</v>
      </c>
      <c r="X88">
        <v>618.79999999999995</v>
      </c>
      <c r="Y88">
        <v>560.95000000000005</v>
      </c>
      <c r="Z88">
        <v>618.79999999999995</v>
      </c>
      <c r="AA88">
        <v>514.04999999999995</v>
      </c>
      <c r="AB88">
        <v>618.79999999999995</v>
      </c>
      <c r="AC88" s="1">
        <f>(Table2[[#This Row],[Close Price]]/Table2[[#This Row],[Day Low]])-1</f>
        <v>6.5514261019878894E-2</v>
      </c>
      <c r="AD88" s="1">
        <f>(Table2[[#This Row],[Day High]]/Table2[[#This Row],[Close Price]])-1</f>
        <v>3.8935756002596023E-3</v>
      </c>
      <c r="AE88" s="1">
        <f>(Table2[[#This Row],[Close Price]]/Table2[[#This Row],[Current Week Low]])-1</f>
        <v>9.8850164898832249E-2</v>
      </c>
      <c r="AF88" s="1">
        <f>(Table2[[#This Row],[Current Week High]]/Table2[[#This Row],[Close Price]])-1</f>
        <v>3.8935756002596023E-3</v>
      </c>
      <c r="AG88" s="1">
        <f>(Table2[[#This Row],[Close Price]]/Table2[[#This Row],[Current Month Low]])-1</f>
        <v>0.19910514541387037</v>
      </c>
      <c r="AH88" s="1">
        <f>(Table2[[#This Row],[Current Month High]]/Table2[[#This Row],[Close Price]])-1</f>
        <v>3.8935756002596023E-3</v>
      </c>
      <c r="AI88">
        <v>17.456197274497001</v>
      </c>
      <c r="AJ88">
        <v>86.731293547409805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0.09</v>
      </c>
      <c r="AM88" t="s">
        <v>3183</v>
      </c>
      <c r="AN88">
        <v>6.82</v>
      </c>
      <c r="AO88" t="s">
        <v>3183</v>
      </c>
      <c r="AP88">
        <v>0.21665562520892601</v>
      </c>
      <c r="AQ88">
        <f>(Table2[[#This Row],[Sharpe Ratio]]-AVERAGE(Table2[Sharpe Ratio]))/_xlfn.STDEV.P(Table2[Sharpe Ratio])</f>
        <v>1.8412078500848859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149</v>
      </c>
      <c r="AT88">
        <f>_xlfn.RANK.AVG(Table2[[#This Row],[6M Return vs Nifty Z-Score]],Table2[6M Return vs Nifty Z-Score])</f>
        <v>309</v>
      </c>
      <c r="AU88">
        <f>_xlfn.RANK.AVG(Table2[[#This Row],[Sharpe Ratio Z-Score]],Table2[Sharpe Ratio Z-Score])</f>
        <v>19</v>
      </c>
      <c r="AV88">
        <f>(Table2[[#This Row],[Rank 1Y]]+Table2[[#This Row],[Rank 6M]]+Table2[[#This Row],[Rank Sharpe]])/3</f>
        <v>159</v>
      </c>
    </row>
    <row r="89" spans="1:48" x14ac:dyDescent="0.3">
      <c r="A89" t="s">
        <v>732</v>
      </c>
      <c r="B89" t="s">
        <v>733</v>
      </c>
      <c r="C89" t="s">
        <v>3140</v>
      </c>
      <c r="D89" t="s">
        <v>250</v>
      </c>
      <c r="E89">
        <v>23548.176324749998</v>
      </c>
      <c r="F89">
        <v>588.5</v>
      </c>
      <c r="G89">
        <v>33.544979596159301</v>
      </c>
      <c r="H89">
        <f>(Table2[[#This Row],[1Y Return vs Nifty]]-AVERAGE(Table2[1Y Return vs Nifty]))/_xlfn.STDEV.P(Table2[1Y Return vs Nifty])</f>
        <v>0.3814488494881606</v>
      </c>
      <c r="I89">
        <v>13.1520214024436</v>
      </c>
      <c r="J89">
        <f>(Table2[[#This Row],[1M Return vs Nifty]]-AVERAGE(Table2[1M Return vs Nifty]))/_xlfn.STDEV.P(Table2[1M Return vs Nifty])</f>
        <v>1.0854903412778558</v>
      </c>
      <c r="K89">
        <v>55.786366961591298</v>
      </c>
      <c r="L89">
        <f>(Table2[[#This Row],[6M Return vs Nifty]]-AVERAGE(Table2[6M Return vs Nifty]))/_xlfn.STDEV.P(Table2[6M Return vs Nifty])</f>
        <v>1.6706768223394304</v>
      </c>
      <c r="M89">
        <v>2.69735927347365</v>
      </c>
      <c r="N89">
        <f>(Table2[[#This Row],[1W Return vs Nifty]]-AVERAGE(Table2[1W Return vs Nifty]))/_xlfn.STDEV.P(Table2[1W Return vs Nifty])</f>
        <v>0.72473234973473244</v>
      </c>
      <c r="O89">
        <v>568.25</v>
      </c>
      <c r="P89">
        <v>546.63337830281296</v>
      </c>
      <c r="Q89">
        <v>473.712950219302</v>
      </c>
      <c r="R89">
        <v>65.283395310249205</v>
      </c>
      <c r="S89" s="1">
        <f>(Table2[[#This Row],[Close Price]]-Table2[[#This Row],[20D EMA]])/Table2[[#This Row],[20D EMA]]</f>
        <v>3.5635723713154419E-2</v>
      </c>
      <c r="T89" s="1">
        <f>(Table2[[#This Row],[Close Price]]-Table2[[#This Row],[50D EMA]])/Table2[[#This Row],[50D EMA]]</f>
        <v>7.6589947410775586E-2</v>
      </c>
      <c r="U89" s="1">
        <f>(Table2[[#This Row],[Close Price]]-Table2[[#This Row],[200D EMA]])/Table2[[#This Row],[200D EMA]]</f>
        <v>0.24231351439211901</v>
      </c>
      <c r="V89">
        <v>1.3386963461674499</v>
      </c>
      <c r="W89">
        <v>582.04999999999995</v>
      </c>
      <c r="X89">
        <v>609</v>
      </c>
      <c r="Y89">
        <v>582.04999999999995</v>
      </c>
      <c r="Z89">
        <v>615</v>
      </c>
      <c r="AA89">
        <v>533.4</v>
      </c>
      <c r="AB89">
        <v>615</v>
      </c>
      <c r="AC89" s="1">
        <f>(Table2[[#This Row],[Close Price]]/Table2[[#This Row],[Day Low]])-1</f>
        <v>1.1081522205996119E-2</v>
      </c>
      <c r="AD89" s="1">
        <f>(Table2[[#This Row],[Day High]]/Table2[[#This Row],[Close Price]])-1</f>
        <v>3.4834324553950635E-2</v>
      </c>
      <c r="AE89" s="1">
        <f>(Table2[[#This Row],[Close Price]]/Table2[[#This Row],[Current Week Low]])-1</f>
        <v>1.1081522205996119E-2</v>
      </c>
      <c r="AF89" s="1">
        <f>(Table2[[#This Row],[Current Week High]]/Table2[[#This Row],[Close Price]])-1</f>
        <v>4.5029736618521721E-2</v>
      </c>
      <c r="AG89" s="1">
        <f>(Table2[[#This Row],[Close Price]]/Table2[[#This Row],[Current Month Low]])-1</f>
        <v>0.1032995875515561</v>
      </c>
      <c r="AH89" s="1">
        <f>(Table2[[#This Row],[Current Month High]]/Table2[[#This Row],[Close Price]])-1</f>
        <v>4.5029736618521721E-2</v>
      </c>
      <c r="AI89">
        <v>4.5029736618521703</v>
      </c>
      <c r="AJ89">
        <v>68.142857142857096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0.17</v>
      </c>
      <c r="AM89" t="s">
        <v>3183</v>
      </c>
      <c r="AN89">
        <v>4.2699999999999996</v>
      </c>
      <c r="AO89" t="s">
        <v>3183</v>
      </c>
      <c r="AP89">
        <v>9.4579412319733006E-2</v>
      </c>
      <c r="AQ89">
        <f>(Table2[[#This Row],[Sharpe Ratio]]-AVERAGE(Table2[Sharpe Ratio]))/_xlfn.STDEV.P(Table2[Sharpe Ratio])</f>
        <v>0.42889229896532327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4.2912406618055021</v>
      </c>
      <c r="AS89">
        <f>_xlfn.RANK.AVG(Table2[[#This Row],[1Y Return vs Nifty Z-Score]],Table2[1Y Return vs Nifty Z-Score])</f>
        <v>196</v>
      </c>
      <c r="AT89">
        <f>_xlfn.RANK.AVG(Table2[[#This Row],[6M Return vs Nifty Z-Score]],Table2[6M Return vs Nifty Z-Score])</f>
        <v>47</v>
      </c>
      <c r="AU89">
        <f>_xlfn.RANK.AVG(Table2[[#This Row],[Sharpe Ratio Z-Score]],Table2[Sharpe Ratio Z-Score])</f>
        <v>236</v>
      </c>
      <c r="AV89">
        <f>(Table2[[#This Row],[Rank 1Y]]+Table2[[#This Row],[Rank 6M]]+Table2[[#This Row],[Rank Sharpe]])/3</f>
        <v>159.66666666666666</v>
      </c>
    </row>
    <row r="90" spans="1:48" x14ac:dyDescent="0.3">
      <c r="A90" t="s">
        <v>791</v>
      </c>
      <c r="B90" t="s">
        <v>792</v>
      </c>
      <c r="C90" t="s">
        <v>3140</v>
      </c>
      <c r="D90" t="s">
        <v>51</v>
      </c>
      <c r="E90">
        <v>20002.10719232</v>
      </c>
      <c r="F90">
        <v>1469.6</v>
      </c>
      <c r="G90">
        <v>34.086414078734698</v>
      </c>
      <c r="H90">
        <f>(Table2[[#This Row],[1Y Return vs Nifty]]-AVERAGE(Table2[1Y Return vs Nifty]))/_xlfn.STDEV.P(Table2[1Y Return vs Nifty])</f>
        <v>0.39210194705175833</v>
      </c>
      <c r="I90">
        <v>15.5809975300497</v>
      </c>
      <c r="J90">
        <f>(Table2[[#This Row],[1M Return vs Nifty]]-AVERAGE(Table2[1M Return vs Nifty]))/_xlfn.STDEV.P(Table2[1M Return vs Nifty])</f>
        <v>1.3109182181237189</v>
      </c>
      <c r="K90">
        <v>61.498559199117302</v>
      </c>
      <c r="L90">
        <f>(Table2[[#This Row],[6M Return vs Nifty]]-AVERAGE(Table2[6M Return vs Nifty]))/_xlfn.STDEV.P(Table2[6M Return vs Nifty])</f>
        <v>1.855977940148738</v>
      </c>
      <c r="M90">
        <v>4.1510812184604999</v>
      </c>
      <c r="N90">
        <f>(Table2[[#This Row],[1W Return vs Nifty]]-AVERAGE(Table2[1W Return vs Nifty]))/_xlfn.STDEV.P(Table2[1W Return vs Nifty])</f>
        <v>1.0762330085179272</v>
      </c>
      <c r="O90">
        <v>1374.03</v>
      </c>
      <c r="P90">
        <v>1337.39329472142</v>
      </c>
      <c r="Q90">
        <v>1145.12362834284</v>
      </c>
      <c r="R90">
        <v>79.675399269167499</v>
      </c>
      <c r="S90" s="1">
        <f>(Table2[[#This Row],[Close Price]]-Table2[[#This Row],[20D EMA]])/Table2[[#This Row],[20D EMA]]</f>
        <v>6.9554522099226315E-2</v>
      </c>
      <c r="T90" s="1">
        <f>(Table2[[#This Row],[Close Price]]-Table2[[#This Row],[50D EMA]])/Table2[[#This Row],[50D EMA]]</f>
        <v>9.8854021326702277E-2</v>
      </c>
      <c r="U90" s="1">
        <f>(Table2[[#This Row],[Close Price]]-Table2[[#This Row],[200D EMA]])/Table2[[#This Row],[200D EMA]]</f>
        <v>0.28335488293672212</v>
      </c>
      <c r="V90">
        <v>0.67024471272542596</v>
      </c>
      <c r="W90">
        <v>1465</v>
      </c>
      <c r="X90">
        <v>1494</v>
      </c>
      <c r="Y90">
        <v>1380</v>
      </c>
      <c r="Z90">
        <v>1496.7</v>
      </c>
      <c r="AA90">
        <v>1287</v>
      </c>
      <c r="AB90">
        <v>1496.7</v>
      </c>
      <c r="AC90" s="1">
        <f>(Table2[[#This Row],[Close Price]]/Table2[[#This Row],[Day Low]])-1</f>
        <v>3.1399317406142213E-3</v>
      </c>
      <c r="AD90" s="1">
        <f>(Table2[[#This Row],[Day High]]/Table2[[#This Row],[Close Price]])-1</f>
        <v>1.6603157321720241E-2</v>
      </c>
      <c r="AE90" s="1">
        <f>(Table2[[#This Row],[Close Price]]/Table2[[#This Row],[Current Week Low]])-1</f>
        <v>6.4927536231883964E-2</v>
      </c>
      <c r="AF90" s="1">
        <f>(Table2[[#This Row],[Current Week High]]/Table2[[#This Row],[Close Price]])-1</f>
        <v>1.8440391943385981E-2</v>
      </c>
      <c r="AG90" s="1">
        <f>(Table2[[#This Row],[Close Price]]/Table2[[#This Row],[Current Month Low]])-1</f>
        <v>0.14188034188034182</v>
      </c>
      <c r="AH90" s="1">
        <f>(Table2[[#This Row],[Current Month High]]/Table2[[#This Row],[Close Price]])-1</f>
        <v>1.8440391943385981E-2</v>
      </c>
      <c r="AI90">
        <v>3.56899836690256</v>
      </c>
      <c r="AJ90">
        <v>81.622690477661706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7.0000000000000007E-2</v>
      </c>
      <c r="AM90" t="s">
        <v>3183</v>
      </c>
      <c r="AN90">
        <v>12.84</v>
      </c>
      <c r="AO90" t="s">
        <v>3183</v>
      </c>
      <c r="AP90">
        <v>8.8715838470529995E-2</v>
      </c>
      <c r="AQ90">
        <f>(Table2[[#This Row],[Sharpe Ratio]]-AVERAGE(Table2[Sharpe Ratio]))/_xlfn.STDEV.P(Table2[Sharpe Ratio])</f>
        <v>0.36105585207387064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4.9962869659160125</v>
      </c>
      <c r="AS90">
        <f>_xlfn.RANK.AVG(Table2[[#This Row],[1Y Return vs Nifty Z-Score]],Table2[1Y Return vs Nifty Z-Score])</f>
        <v>192</v>
      </c>
      <c r="AT90">
        <f>_xlfn.RANK.AVG(Table2[[#This Row],[6M Return vs Nifty Z-Score]],Table2[6M Return vs Nifty Z-Score])</f>
        <v>35</v>
      </c>
      <c r="AU90">
        <f>_xlfn.RANK.AVG(Table2[[#This Row],[Sharpe Ratio Z-Score]],Table2[Sharpe Ratio Z-Score])</f>
        <v>254</v>
      </c>
      <c r="AV90">
        <f>(Table2[[#This Row],[Rank 1Y]]+Table2[[#This Row],[Rank 6M]]+Table2[[#This Row],[Rank Sharpe]])/3</f>
        <v>160.33333333333334</v>
      </c>
    </row>
    <row r="91" spans="1:48" x14ac:dyDescent="0.3">
      <c r="A91" t="s">
        <v>899</v>
      </c>
      <c r="B91" t="s">
        <v>900</v>
      </c>
      <c r="C91" t="s">
        <v>3136</v>
      </c>
      <c r="D91" t="s">
        <v>139</v>
      </c>
      <c r="E91">
        <v>16632.893448563998</v>
      </c>
      <c r="F91">
        <v>63.64</v>
      </c>
      <c r="G91">
        <v>134.57879006792601</v>
      </c>
      <c r="H91">
        <f>(Table2[[#This Row],[1Y Return vs Nifty]]-AVERAGE(Table2[1Y Return vs Nifty]))/_xlfn.STDEV.P(Table2[1Y Return vs Nifty])</f>
        <v>2.3693588825878424</v>
      </c>
      <c r="I91">
        <v>23.656054823473401</v>
      </c>
      <c r="J91">
        <f>(Table2[[#This Row],[1M Return vs Nifty]]-AVERAGE(Table2[1M Return vs Nifty]))/_xlfn.STDEV.P(Table2[1M Return vs Nifty])</f>
        <v>2.0603463415113543</v>
      </c>
      <c r="K91">
        <v>2.3773606431773602</v>
      </c>
      <c r="L91">
        <f>(Table2[[#This Row],[6M Return vs Nifty]]-AVERAGE(Table2[6M Return vs Nifty]))/_xlfn.STDEV.P(Table2[6M Return vs Nifty])</f>
        <v>-6.1888917810245768E-2</v>
      </c>
      <c r="M91">
        <v>3.9194530553075899</v>
      </c>
      <c r="N91">
        <f>(Table2[[#This Row],[1W Return vs Nifty]]-AVERAGE(Table2[1W Return vs Nifty]))/_xlfn.STDEV.P(Table2[1W Return vs Nifty])</f>
        <v>1.0202268016764078</v>
      </c>
      <c r="O91">
        <v>60.95</v>
      </c>
      <c r="P91">
        <v>62.198513718147801</v>
      </c>
      <c r="Q91">
        <v>57.274315702178399</v>
      </c>
      <c r="R91">
        <v>59.236965730367601</v>
      </c>
      <c r="S91" s="1">
        <f>(Table2[[#This Row],[Close Price]]-Table2[[#This Row],[20D EMA]])/Table2[[#This Row],[20D EMA]]</f>
        <v>4.4134536505332202E-2</v>
      </c>
      <c r="T91" s="1">
        <f>(Table2[[#This Row],[Close Price]]-Table2[[#This Row],[50D EMA]])/Table2[[#This Row],[50D EMA]]</f>
        <v>2.3175574393695102E-2</v>
      </c>
      <c r="U91" s="1">
        <f>(Table2[[#This Row],[Close Price]]-Table2[[#This Row],[200D EMA]])/Table2[[#This Row],[200D EMA]]</f>
        <v>0.11114378617673273</v>
      </c>
      <c r="V91">
        <v>1.20622904996243</v>
      </c>
      <c r="W91">
        <v>62.16</v>
      </c>
      <c r="X91">
        <v>64.430000000000007</v>
      </c>
      <c r="Y91">
        <v>61.2</v>
      </c>
      <c r="Z91">
        <v>66.790000000000006</v>
      </c>
      <c r="AA91">
        <v>55.86</v>
      </c>
      <c r="AB91">
        <v>69.5</v>
      </c>
      <c r="AC91" s="1">
        <f>(Table2[[#This Row],[Close Price]]/Table2[[#This Row],[Day Low]])-1</f>
        <v>2.3809523809523947E-2</v>
      </c>
      <c r="AD91" s="1">
        <f>(Table2[[#This Row],[Day High]]/Table2[[#This Row],[Close Price]])-1</f>
        <v>1.2413576367064749E-2</v>
      </c>
      <c r="AE91" s="1">
        <f>(Table2[[#This Row],[Close Price]]/Table2[[#This Row],[Current Week Low]])-1</f>
        <v>3.9869281045751492E-2</v>
      </c>
      <c r="AF91" s="1">
        <f>(Table2[[#This Row],[Current Week High]]/Table2[[#This Row],[Close Price]])-1</f>
        <v>4.9497171590194844E-2</v>
      </c>
      <c r="AG91" s="1">
        <f>(Table2[[#This Row],[Close Price]]/Table2[[#This Row],[Current Month Low]])-1</f>
        <v>0.13927676333691363</v>
      </c>
      <c r="AH91" s="1">
        <f>(Table2[[#This Row],[Current Month High]]/Table2[[#This Row],[Close Price]])-1</f>
        <v>9.2080452545568736E-2</v>
      </c>
      <c r="AI91">
        <v>43.620364550597102</v>
      </c>
      <c r="AJ91">
        <v>163.51966873705999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-0.13</v>
      </c>
      <c r="AM91" t="s">
        <v>3182</v>
      </c>
      <c r="AN91">
        <v>-4.8600000000000003</v>
      </c>
      <c r="AO91" t="s">
        <v>3182</v>
      </c>
      <c r="AP91">
        <v>0.13480836225457299</v>
      </c>
      <c r="AQ91">
        <f>(Table2[[#This Row],[Sharpe Ratio]]-AVERAGE(Table2[Sharpe Ratio]))/_xlfn.STDEV.P(Table2[Sharpe Ratio])</f>
        <v>0.89430624205475984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28</v>
      </c>
      <c r="AT91">
        <f>_xlfn.RANK.AVG(Table2[[#This Row],[6M Return vs Nifty Z-Score]],Table2[6M Return vs Nifty Z-Score])</f>
        <v>325</v>
      </c>
      <c r="AU91">
        <f>_xlfn.RANK.AVG(Table2[[#This Row],[Sharpe Ratio Z-Score]],Table2[Sharpe Ratio Z-Score])</f>
        <v>128</v>
      </c>
      <c r="AV91">
        <f>(Table2[[#This Row],[Rank 1Y]]+Table2[[#This Row],[Rank 6M]]+Table2[[#This Row],[Rank Sharpe]])/3</f>
        <v>160.33333333333334</v>
      </c>
    </row>
    <row r="92" spans="1:48" x14ac:dyDescent="0.3">
      <c r="A92" t="s">
        <v>1082</v>
      </c>
      <c r="B92" t="s">
        <v>1083</v>
      </c>
      <c r="C92" t="s">
        <v>3144</v>
      </c>
      <c r="D92" t="s">
        <v>263</v>
      </c>
      <c r="E92">
        <v>11896.878647060001</v>
      </c>
      <c r="F92">
        <v>1788.05</v>
      </c>
      <c r="G92">
        <v>54.208722065180702</v>
      </c>
      <c r="H92">
        <f>(Table2[[#This Row],[1Y Return vs Nifty]]-AVERAGE(Table2[1Y Return vs Nifty]))/_xlfn.STDEV.P(Table2[1Y Return vs Nifty])</f>
        <v>0.78802226074274784</v>
      </c>
      <c r="I92">
        <v>-0.87854359866423803</v>
      </c>
      <c r="J92">
        <f>(Table2[[#This Row],[1M Return vs Nifty]]-AVERAGE(Table2[1M Return vs Nifty]))/_xlfn.STDEV.P(Table2[1M Return vs Nifty])</f>
        <v>-0.21665521840898141</v>
      </c>
      <c r="K92">
        <v>15.968585584865799</v>
      </c>
      <c r="L92">
        <f>(Table2[[#This Row],[6M Return vs Nifty]]-AVERAGE(Table2[6M Return vs Nifty]))/_xlfn.STDEV.P(Table2[6M Return vs Nifty])</f>
        <v>0.37900471275555225</v>
      </c>
      <c r="M92">
        <v>-3.2552965617437</v>
      </c>
      <c r="N92">
        <f>(Table2[[#This Row],[1W Return vs Nifty]]-AVERAGE(Table2[1W Return vs Nifty]))/_xlfn.STDEV.P(Table2[1W Return vs Nifty])</f>
        <v>-0.71458171909667223</v>
      </c>
      <c r="O92">
        <v>1875.97</v>
      </c>
      <c r="P92">
        <v>1873.02882752814</v>
      </c>
      <c r="Q92">
        <v>1632.31701436873</v>
      </c>
      <c r="R92">
        <v>41.089985541170698</v>
      </c>
      <c r="S92" s="1">
        <f>(Table2[[#This Row],[Close Price]]-Table2[[#This Row],[20D EMA]])/Table2[[#This Row],[20D EMA]]</f>
        <v>-4.6866421104815148E-2</v>
      </c>
      <c r="T92" s="1">
        <f>(Table2[[#This Row],[Close Price]]-Table2[[#This Row],[50D EMA]])/Table2[[#This Row],[50D EMA]]</f>
        <v>-4.5369738190462187E-2</v>
      </c>
      <c r="U92" s="1">
        <f>(Table2[[#This Row],[Close Price]]-Table2[[#This Row],[200D EMA]])/Table2[[#This Row],[200D EMA]]</f>
        <v>9.5406091010756824E-2</v>
      </c>
      <c r="V92">
        <v>2.0609743315534499</v>
      </c>
      <c r="W92">
        <v>1755.65</v>
      </c>
      <c r="X92">
        <v>1800.95</v>
      </c>
      <c r="Y92">
        <v>1667.2</v>
      </c>
      <c r="Z92">
        <v>1800.95</v>
      </c>
      <c r="AA92">
        <v>1667.2</v>
      </c>
      <c r="AB92">
        <v>2328.9</v>
      </c>
      <c r="AC92" s="1">
        <f>(Table2[[#This Row],[Close Price]]/Table2[[#This Row],[Day Low]])-1</f>
        <v>1.8454703386210136E-2</v>
      </c>
      <c r="AD92" s="1">
        <f>(Table2[[#This Row],[Day High]]/Table2[[#This Row],[Close Price]])-1</f>
        <v>7.2145633511366825E-3</v>
      </c>
      <c r="AE92" s="1">
        <f>(Table2[[#This Row],[Close Price]]/Table2[[#This Row],[Current Week Low]])-1</f>
        <v>7.2486804222648749E-2</v>
      </c>
      <c r="AF92" s="1">
        <f>(Table2[[#This Row],[Current Week High]]/Table2[[#This Row],[Close Price]])-1</f>
        <v>7.2145633511366825E-3</v>
      </c>
      <c r="AG92" s="1">
        <f>(Table2[[#This Row],[Close Price]]/Table2[[#This Row],[Current Month Low]])-1</f>
        <v>7.2486804222648749E-2</v>
      </c>
      <c r="AH92" s="1">
        <f>(Table2[[#This Row],[Current Month High]]/Table2[[#This Row],[Close Price]])-1</f>
        <v>0.30248035569475129</v>
      </c>
      <c r="AI92">
        <v>30.2480355694751</v>
      </c>
      <c r="AJ92">
        <v>85.491986098864004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</v>
      </c>
      <c r="AM92" t="s">
        <v>3183</v>
      </c>
      <c r="AN92">
        <v>-18.329999999999998</v>
      </c>
      <c r="AO92" t="s">
        <v>3182</v>
      </c>
      <c r="AP92">
        <v>0.119188365198703</v>
      </c>
      <c r="AQ92">
        <f>(Table2[[#This Row],[Sharpe Ratio]]-AVERAGE(Table2[Sharpe Ratio]))/_xlfn.STDEV.P(Table2[Sharpe Ratio])</f>
        <v>0.71359646880457828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0.94938650479722486</v>
      </c>
      <c r="AS92">
        <f>_xlfn.RANK.AVG(Table2[[#This Row],[1Y Return vs Nifty Z-Score]],Table2[1Y Return vs Nifty Z-Score])</f>
        <v>123</v>
      </c>
      <c r="AT92">
        <f>_xlfn.RANK.AVG(Table2[[#This Row],[6M Return vs Nifty Z-Score]],Table2[6M Return vs Nifty Z-Score])</f>
        <v>193</v>
      </c>
      <c r="AU92">
        <f>_xlfn.RANK.AVG(Table2[[#This Row],[Sharpe Ratio Z-Score]],Table2[Sharpe Ratio Z-Score])</f>
        <v>167</v>
      </c>
      <c r="AV92">
        <f>(Table2[[#This Row],[Rank 1Y]]+Table2[[#This Row],[Rank 6M]]+Table2[[#This Row],[Rank Sharpe]])/3</f>
        <v>161</v>
      </c>
    </row>
    <row r="93" spans="1:48" x14ac:dyDescent="0.3">
      <c r="A93" t="s">
        <v>118</v>
      </c>
      <c r="B93" t="s">
        <v>119</v>
      </c>
      <c r="C93" t="s">
        <v>3144</v>
      </c>
      <c r="D93" t="s">
        <v>120</v>
      </c>
      <c r="E93">
        <v>224666.05230931399</v>
      </c>
      <c r="F93">
        <v>307.35000000000002</v>
      </c>
      <c r="G93">
        <v>88.194694333511805</v>
      </c>
      <c r="H93">
        <f>(Table2[[#This Row],[1Y Return vs Nifty]]-AVERAGE(Table2[1Y Return vs Nifty]))/_xlfn.STDEV.P(Table2[1Y Return vs Nifty])</f>
        <v>1.4567197486568801</v>
      </c>
      <c r="I93">
        <v>7.29203388990957</v>
      </c>
      <c r="J93">
        <f>(Table2[[#This Row],[1M Return vs Nifty]]-AVERAGE(Table2[1M Return vs Nifty]))/_xlfn.STDEV.P(Table2[1M Return vs Nifty])</f>
        <v>0.54163792203002081</v>
      </c>
      <c r="K93">
        <v>-4.6822558677163499</v>
      </c>
      <c r="L93">
        <f>(Table2[[#This Row],[6M Return vs Nifty]]-AVERAGE(Table2[6M Return vs Nifty]))/_xlfn.STDEV.P(Table2[6M Return vs Nifty])</f>
        <v>-0.29089991330507192</v>
      </c>
      <c r="M93">
        <v>4.6404341247866201</v>
      </c>
      <c r="N93">
        <f>(Table2[[#This Row],[1W Return vs Nifty]]-AVERAGE(Table2[1W Return vs Nifty]))/_xlfn.STDEV.P(Table2[1W Return vs Nifty])</f>
        <v>1.1945554081654457</v>
      </c>
      <c r="O93">
        <v>288.23</v>
      </c>
      <c r="P93">
        <v>287.49446174154502</v>
      </c>
      <c r="Q93">
        <v>262.46558713135403</v>
      </c>
      <c r="R93">
        <v>73.717603905340098</v>
      </c>
      <c r="S93" s="1">
        <f>(Table2[[#This Row],[Close Price]]-Table2[[#This Row],[20D EMA]])/Table2[[#This Row],[20D EMA]]</f>
        <v>6.6335912292266611E-2</v>
      </c>
      <c r="T93" s="1">
        <f>(Table2[[#This Row],[Close Price]]-Table2[[#This Row],[50D EMA]])/Table2[[#This Row],[50D EMA]]</f>
        <v>6.9064072184823341E-2</v>
      </c>
      <c r="U93" s="1">
        <f>(Table2[[#This Row],[Close Price]]-Table2[[#This Row],[200D EMA]])/Table2[[#This Row],[200D EMA]]</f>
        <v>0.17101065842274804</v>
      </c>
      <c r="V93">
        <v>0.98088742174194798</v>
      </c>
      <c r="W93">
        <v>297.45</v>
      </c>
      <c r="X93">
        <v>307.95</v>
      </c>
      <c r="Y93">
        <v>287.95</v>
      </c>
      <c r="Z93">
        <v>307.95</v>
      </c>
      <c r="AA93">
        <v>270.25</v>
      </c>
      <c r="AB93">
        <v>307.95</v>
      </c>
      <c r="AC93" s="1">
        <f>(Table2[[#This Row],[Close Price]]/Table2[[#This Row],[Day Low]])-1</f>
        <v>3.3282904689863946E-2</v>
      </c>
      <c r="AD93" s="1">
        <f>(Table2[[#This Row],[Day High]]/Table2[[#This Row],[Close Price]])-1</f>
        <v>1.9521717911175074E-3</v>
      </c>
      <c r="AE93" s="1">
        <f>(Table2[[#This Row],[Close Price]]/Table2[[#This Row],[Current Week Low]])-1</f>
        <v>6.7372807779128463E-2</v>
      </c>
      <c r="AF93" s="1">
        <f>(Table2[[#This Row],[Current Week High]]/Table2[[#This Row],[Close Price]])-1</f>
        <v>1.9521717911175074E-3</v>
      </c>
      <c r="AG93" s="1">
        <f>(Table2[[#This Row],[Close Price]]/Table2[[#This Row],[Current Month Low]])-1</f>
        <v>0.13728029602220171</v>
      </c>
      <c r="AH93" s="1">
        <f>(Table2[[#This Row],[Current Month High]]/Table2[[#This Row],[Close Price]])-1</f>
        <v>1.9521717911175074E-3</v>
      </c>
      <c r="AI93">
        <v>10.7857491459248</v>
      </c>
      <c r="AJ93">
        <v>118.910256410256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0.14000000000000001</v>
      </c>
      <c r="AM93" t="s">
        <v>3183</v>
      </c>
      <c r="AN93">
        <v>2.33</v>
      </c>
      <c r="AO93" t="s">
        <v>3183</v>
      </c>
      <c r="AP93">
        <v>0.21266378104203901</v>
      </c>
      <c r="AQ93">
        <f>(Table2[[#This Row],[Sharpe Ratio]]-AVERAGE(Table2[Sharpe Ratio]))/_xlfn.STDEV.P(Table2[Sharpe Ratio])</f>
        <v>1.7950256868189125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4.6970388523661875</v>
      </c>
      <c r="AS93">
        <f>_xlfn.RANK.AVG(Table2[[#This Row],[1Y Return vs Nifty Z-Score]],Table2[1Y Return vs Nifty Z-Score])</f>
        <v>56</v>
      </c>
      <c r="AT93">
        <f>_xlfn.RANK.AVG(Table2[[#This Row],[6M Return vs Nifty Z-Score]],Table2[6M Return vs Nifty Z-Score])</f>
        <v>406</v>
      </c>
      <c r="AU93">
        <f>_xlfn.RANK.AVG(Table2[[#This Row],[Sharpe Ratio Z-Score]],Table2[Sharpe Ratio Z-Score])</f>
        <v>22</v>
      </c>
      <c r="AV93">
        <f>(Table2[[#This Row],[Rank 1Y]]+Table2[[#This Row],[Rank 6M]]+Table2[[#This Row],[Rank Sharpe]])/3</f>
        <v>161.33333333333334</v>
      </c>
    </row>
    <row r="94" spans="1:48" x14ac:dyDescent="0.3">
      <c r="A94" t="s">
        <v>1338</v>
      </c>
      <c r="B94" t="s">
        <v>1339</v>
      </c>
      <c r="C94" t="s">
        <v>3151</v>
      </c>
      <c r="D94" t="s">
        <v>411</v>
      </c>
      <c r="E94">
        <v>8569.4884976159992</v>
      </c>
      <c r="F94">
        <v>105.12</v>
      </c>
      <c r="G94">
        <v>35.626880656107403</v>
      </c>
      <c r="H94">
        <f>(Table2[[#This Row],[1Y Return vs Nifty]]-AVERAGE(Table2[1Y Return vs Nifty]))/_xlfn.STDEV.P(Table2[1Y Return vs Nifty])</f>
        <v>0.42241169138897372</v>
      </c>
      <c r="I94">
        <v>20.198744529920699</v>
      </c>
      <c r="J94">
        <f>(Table2[[#This Row],[1M Return vs Nifty]]-AVERAGE(Table2[1M Return vs Nifty]))/_xlfn.STDEV.P(Table2[1M Return vs Nifty])</f>
        <v>1.739481055840123</v>
      </c>
      <c r="K94">
        <v>47.270612918595802</v>
      </c>
      <c r="L94">
        <f>(Table2[[#This Row],[6M Return vs Nifty]]-AVERAGE(Table2[6M Return vs Nifty]))/_xlfn.STDEV.P(Table2[6M Return vs Nifty])</f>
        <v>1.3944293366911478</v>
      </c>
      <c r="M94">
        <v>-4.0973739988633797</v>
      </c>
      <c r="N94">
        <f>(Table2[[#This Row],[1W Return vs Nifty]]-AVERAGE(Table2[1W Return vs Nifty]))/_xlfn.STDEV.P(Table2[1W Return vs Nifty])</f>
        <v>-0.91819065195673788</v>
      </c>
      <c r="O94">
        <v>103.58</v>
      </c>
      <c r="P94">
        <v>97.382185656050694</v>
      </c>
      <c r="Q94">
        <v>84.456713761392805</v>
      </c>
      <c r="R94">
        <v>50.770805583506899</v>
      </c>
      <c r="S94" s="1">
        <f>(Table2[[#This Row],[Close Price]]-Table2[[#This Row],[20D EMA]])/Table2[[#This Row],[20D EMA]]</f>
        <v>1.4867735083993109E-2</v>
      </c>
      <c r="T94" s="1">
        <f>(Table2[[#This Row],[Close Price]]-Table2[[#This Row],[50D EMA]])/Table2[[#This Row],[50D EMA]]</f>
        <v>7.9458211908273527E-2</v>
      </c>
      <c r="U94" s="1">
        <f>(Table2[[#This Row],[Close Price]]-Table2[[#This Row],[200D EMA]])/Table2[[#This Row],[200D EMA]]</f>
        <v>0.24466126277403044</v>
      </c>
      <c r="V94">
        <v>1.05194696369118</v>
      </c>
      <c r="W94">
        <v>104.66</v>
      </c>
      <c r="X94">
        <v>106.56</v>
      </c>
      <c r="Y94">
        <v>104.3</v>
      </c>
      <c r="Z94">
        <v>109.45</v>
      </c>
      <c r="AA94">
        <v>100.54</v>
      </c>
      <c r="AB94">
        <v>119.55</v>
      </c>
      <c r="AC94" s="1">
        <f>(Table2[[#This Row],[Close Price]]/Table2[[#This Row],[Day Low]])-1</f>
        <v>4.3951844066500989E-3</v>
      </c>
      <c r="AD94" s="1">
        <f>(Table2[[#This Row],[Day High]]/Table2[[#This Row],[Close Price]])-1</f>
        <v>1.3698630136986356E-2</v>
      </c>
      <c r="AE94" s="1">
        <f>(Table2[[#This Row],[Close Price]]/Table2[[#This Row],[Current Week Low]])-1</f>
        <v>7.8619367209971092E-3</v>
      </c>
      <c r="AF94" s="1">
        <f>(Table2[[#This Row],[Current Week High]]/Table2[[#This Row],[Close Price]])-1</f>
        <v>4.1191019786910088E-2</v>
      </c>
      <c r="AG94" s="1">
        <f>(Table2[[#This Row],[Close Price]]/Table2[[#This Row],[Current Month Low]])-1</f>
        <v>4.5554008354883546E-2</v>
      </c>
      <c r="AH94" s="1">
        <f>(Table2[[#This Row],[Current Month High]]/Table2[[#This Row],[Close Price]])-1</f>
        <v>0.13727168949771684</v>
      </c>
      <c r="AI94">
        <v>13.727168949771601</v>
      </c>
      <c r="AJ94">
        <v>69.685230024212999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0.33</v>
      </c>
      <c r="AM94" t="s">
        <v>3183</v>
      </c>
      <c r="AN94">
        <v>-7.09</v>
      </c>
      <c r="AO94" t="s">
        <v>3182</v>
      </c>
      <c r="AP94">
        <v>9.5407122165399996E-2</v>
      </c>
      <c r="AQ94">
        <f>(Table2[[#This Row],[Sharpe Ratio]]-AVERAGE(Table2[Sharpe Ratio]))/_xlfn.STDEV.P(Table2[Sharpe Ratio])</f>
        <v>0.43846818159785006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3.0765996135613567</v>
      </c>
      <c r="AS94">
        <f>_xlfn.RANK.AVG(Table2[[#This Row],[1Y Return vs Nifty Z-Score]],Table2[1Y Return vs Nifty Z-Score])</f>
        <v>184</v>
      </c>
      <c r="AT94">
        <f>_xlfn.RANK.AVG(Table2[[#This Row],[6M Return vs Nifty Z-Score]],Table2[6M Return vs Nifty Z-Score])</f>
        <v>66</v>
      </c>
      <c r="AU94">
        <f>_xlfn.RANK.AVG(Table2[[#This Row],[Sharpe Ratio Z-Score]],Table2[Sharpe Ratio Z-Score])</f>
        <v>234</v>
      </c>
      <c r="AV94">
        <f>(Table2[[#This Row],[Rank 1Y]]+Table2[[#This Row],[Rank 6M]]+Table2[[#This Row],[Rank Sharpe]])/3</f>
        <v>161.33333333333334</v>
      </c>
    </row>
    <row r="95" spans="1:48" x14ac:dyDescent="0.3">
      <c r="A95" t="s">
        <v>655</v>
      </c>
      <c r="B95" t="s">
        <v>656</v>
      </c>
      <c r="C95" t="s">
        <v>3139</v>
      </c>
      <c r="D95" t="s">
        <v>48</v>
      </c>
      <c r="E95">
        <v>27233.591</v>
      </c>
      <c r="F95">
        <v>1024</v>
      </c>
      <c r="G95">
        <v>57.807197490165997</v>
      </c>
      <c r="H95">
        <f>(Table2[[#This Row],[1Y Return vs Nifty]]-AVERAGE(Table2[1Y Return vs Nifty]))/_xlfn.STDEV.P(Table2[1Y Return vs Nifty])</f>
        <v>0.85882475119409929</v>
      </c>
      <c r="I95">
        <v>14.056224079615401</v>
      </c>
      <c r="J95">
        <f>(Table2[[#This Row],[1M Return vs Nifty]]-AVERAGE(Table2[1M Return vs Nifty]))/_xlfn.STDEV.P(Table2[1M Return vs Nifty])</f>
        <v>1.1694073824692295</v>
      </c>
      <c r="K95">
        <v>26.737030187545599</v>
      </c>
      <c r="L95">
        <f>(Table2[[#This Row],[6M Return vs Nifty]]-AVERAGE(Table2[6M Return vs Nifty]))/_xlfn.STDEV.P(Table2[6M Return vs Nifty])</f>
        <v>0.72832853432364397</v>
      </c>
      <c r="M95">
        <v>-0.39462307824689702</v>
      </c>
      <c r="N95">
        <f>(Table2[[#This Row],[1W Return vs Nifty]]-AVERAGE(Table2[1W Return vs Nifty]))/_xlfn.STDEV.P(Table2[1W Return vs Nifty])</f>
        <v>-2.2889186366942808E-2</v>
      </c>
      <c r="O95">
        <v>998.58</v>
      </c>
      <c r="P95">
        <v>976.73329678185701</v>
      </c>
      <c r="Q95">
        <v>858.99339642993402</v>
      </c>
      <c r="R95">
        <v>58.003766475215002</v>
      </c>
      <c r="S95" s="1">
        <f>(Table2[[#This Row],[Close Price]]-Table2[[#This Row],[20D EMA]])/Table2[[#This Row],[20D EMA]]</f>
        <v>2.5456147729776241E-2</v>
      </c>
      <c r="T95" s="1">
        <f>(Table2[[#This Row],[Close Price]]-Table2[[#This Row],[50D EMA]])/Table2[[#This Row],[50D EMA]]</f>
        <v>4.8392640420755008E-2</v>
      </c>
      <c r="U95" s="1">
        <f>(Table2[[#This Row],[Close Price]]-Table2[[#This Row],[200D EMA]])/Table2[[#This Row],[200D EMA]]</f>
        <v>0.19209298261878449</v>
      </c>
      <c r="V95">
        <v>0.45115675316361697</v>
      </c>
      <c r="W95">
        <v>1012.35</v>
      </c>
      <c r="X95">
        <v>1044.8</v>
      </c>
      <c r="Y95">
        <v>996</v>
      </c>
      <c r="Z95">
        <v>1063.8499999999999</v>
      </c>
      <c r="AA95">
        <v>941.05</v>
      </c>
      <c r="AB95">
        <v>1075</v>
      </c>
      <c r="AC95" s="1">
        <f>(Table2[[#This Row],[Close Price]]/Table2[[#This Row],[Day Low]])-1</f>
        <v>1.1507877710277947E-2</v>
      </c>
      <c r="AD95" s="1">
        <f>(Table2[[#This Row],[Day High]]/Table2[[#This Row],[Close Price]])-1</f>
        <v>2.0312499999999956E-2</v>
      </c>
      <c r="AE95" s="1">
        <f>(Table2[[#This Row],[Close Price]]/Table2[[#This Row],[Current Week Low]])-1</f>
        <v>2.8112449799196693E-2</v>
      </c>
      <c r="AF95" s="1">
        <f>(Table2[[#This Row],[Current Week High]]/Table2[[#This Row],[Close Price]])-1</f>
        <v>3.8916015624999911E-2</v>
      </c>
      <c r="AG95" s="1">
        <f>(Table2[[#This Row],[Close Price]]/Table2[[#This Row],[Current Month Low]])-1</f>
        <v>8.8146219648265189E-2</v>
      </c>
      <c r="AH95" s="1">
        <f>(Table2[[#This Row],[Current Month High]]/Table2[[#This Row],[Close Price]])-1</f>
        <v>4.98046875E-2</v>
      </c>
      <c r="AI95">
        <v>4.98046875</v>
      </c>
      <c r="AJ95">
        <v>80.870793959198096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0.09</v>
      </c>
      <c r="AM95" t="s">
        <v>3183</v>
      </c>
      <c r="AN95">
        <v>-2.63</v>
      </c>
      <c r="AO95" t="s">
        <v>3182</v>
      </c>
      <c r="AP95">
        <v>9.2737294339866994E-2</v>
      </c>
      <c r="AQ95">
        <f>(Table2[[#This Row],[Sharpe Ratio]]-AVERAGE(Table2[Sharpe Ratio]))/_xlfn.STDEV.P(Table2[Sharpe Ratio])</f>
        <v>0.40758059696877458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3.1412520785888045</v>
      </c>
      <c r="AS95">
        <f>_xlfn.RANK.AVG(Table2[[#This Row],[1Y Return vs Nifty Z-Score]],Table2[1Y Return vs Nifty Z-Score])</f>
        <v>112</v>
      </c>
      <c r="AT95">
        <f>_xlfn.RANK.AVG(Table2[[#This Row],[6M Return vs Nifty Z-Score]],Table2[6M Return vs Nifty Z-Score])</f>
        <v>131</v>
      </c>
      <c r="AU95">
        <f>_xlfn.RANK.AVG(Table2[[#This Row],[Sharpe Ratio Z-Score]],Table2[Sharpe Ratio Z-Score])</f>
        <v>244</v>
      </c>
      <c r="AV95">
        <f>(Table2[[#This Row],[Rank 1Y]]+Table2[[#This Row],[Rank 6M]]+Table2[[#This Row],[Rank Sharpe]])/3</f>
        <v>162.33333333333334</v>
      </c>
    </row>
    <row r="96" spans="1:48" x14ac:dyDescent="0.3">
      <c r="A96" t="s">
        <v>1771</v>
      </c>
      <c r="B96" t="s">
        <v>1772</v>
      </c>
      <c r="C96" t="s">
        <v>3138</v>
      </c>
      <c r="D96" t="s">
        <v>123</v>
      </c>
      <c r="E96">
        <v>4536.3324599999996</v>
      </c>
      <c r="F96">
        <v>488.85</v>
      </c>
      <c r="G96">
        <v>75.155925054151894</v>
      </c>
      <c r="H96">
        <f>(Table2[[#This Row],[1Y Return vs Nifty]]-AVERAGE(Table2[1Y Return vs Nifty]))/_xlfn.STDEV.P(Table2[1Y Return vs Nifty])</f>
        <v>1.2001729535921266</v>
      </c>
      <c r="I96">
        <v>-9.5378657789155508</v>
      </c>
      <c r="J96">
        <f>(Table2[[#This Row],[1M Return vs Nifty]]-AVERAGE(Table2[1M Return vs Nifty]))/_xlfn.STDEV.P(Table2[1M Return vs Nifty])</f>
        <v>-1.0203076676169551</v>
      </c>
      <c r="K96">
        <v>28.8711611398125</v>
      </c>
      <c r="L96">
        <f>(Table2[[#This Row],[6M Return vs Nifty]]-AVERAGE(Table2[6M Return vs Nifty]))/_xlfn.STDEV.P(Table2[6M Return vs Nifty])</f>
        <v>0.7975588463584109</v>
      </c>
      <c r="M96">
        <v>-0.83116477084430795</v>
      </c>
      <c r="N96">
        <f>(Table2[[#This Row],[1W Return vs Nifty]]-AVERAGE(Table2[1W Return vs Nifty]))/_xlfn.STDEV.P(Table2[1W Return vs Nifty])</f>
        <v>-0.12844217266083055</v>
      </c>
      <c r="O96">
        <v>448.13</v>
      </c>
      <c r="P96">
        <v>533.46373610999501</v>
      </c>
      <c r="Q96">
        <v>479.43996382053399</v>
      </c>
      <c r="R96">
        <v>50.756991581084897</v>
      </c>
      <c r="S96" s="1">
        <f>(Table2[[#This Row],[Close Price]]-Table2[[#This Row],[20D EMA]])/Table2[[#This Row],[20D EMA]]</f>
        <v>9.0866489634704284E-2</v>
      </c>
      <c r="T96" s="1">
        <f>(Table2[[#This Row],[Close Price]]-Table2[[#This Row],[50D EMA]])/Table2[[#This Row],[50D EMA]]</f>
        <v>-8.3630307160740297E-2</v>
      </c>
      <c r="U96" s="1">
        <f>(Table2[[#This Row],[Close Price]]-Table2[[#This Row],[200D EMA]])/Table2[[#This Row],[200D EMA]]</f>
        <v>1.9627141852088987E-2</v>
      </c>
      <c r="V96">
        <v>0.62350833396293404</v>
      </c>
      <c r="W96">
        <v>490.1</v>
      </c>
      <c r="X96">
        <v>501.25</v>
      </c>
      <c r="Y96">
        <v>475.05</v>
      </c>
      <c r="Z96">
        <v>492</v>
      </c>
      <c r="AA96">
        <v>466</v>
      </c>
      <c r="AB96">
        <v>492</v>
      </c>
      <c r="AC96" s="1">
        <f>(Table2[[#This Row],[Close Price]]/Table2[[#This Row],[Day Low]])-1</f>
        <v>-2.550499897979952E-3</v>
      </c>
      <c r="AD96" s="1">
        <f>(Table2[[#This Row],[Day High]]/Table2[[#This Row],[Close Price]])-1</f>
        <v>2.5365654086120459E-2</v>
      </c>
      <c r="AE96" s="1">
        <f>(Table2[[#This Row],[Close Price]]/Table2[[#This Row],[Current Week Low]])-1</f>
        <v>2.9049573729081235E-2</v>
      </c>
      <c r="AF96" s="1">
        <f>(Table2[[#This Row],[Current Week High]]/Table2[[#This Row],[Close Price]])-1</f>
        <v>6.4436943847805406E-3</v>
      </c>
      <c r="AG96" s="1">
        <f>(Table2[[#This Row],[Close Price]]/Table2[[#This Row],[Current Month Low]])-1</f>
        <v>4.9034334763948584E-2</v>
      </c>
      <c r="AH96" s="1">
        <f>(Table2[[#This Row],[Current Month High]]/Table2[[#This Row],[Close Price]])-1</f>
        <v>6.4436943847805406E-3</v>
      </c>
      <c r="AI96">
        <v>48.787971770481697</v>
      </c>
      <c r="AJ96">
        <v>110.48439181916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-0.05</v>
      </c>
      <c r="AM96" t="s">
        <v>3182</v>
      </c>
      <c r="AN96">
        <v>-5.5</v>
      </c>
      <c r="AO96" t="s">
        <v>3182</v>
      </c>
      <c r="AP96">
        <v>7.5282894942000994E-2</v>
      </c>
      <c r="AQ96">
        <f>(Table2[[#This Row],[Sharpe Ratio]]-AVERAGE(Table2[Sharpe Ratio]))/_xlfn.STDEV.P(Table2[Sharpe Ratio])</f>
        <v>0.20564838493797064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75</v>
      </c>
      <c r="AT96">
        <f>_xlfn.RANK.AVG(Table2[[#This Row],[6M Return vs Nifty Z-Score]],Table2[6M Return vs Nifty Z-Score])</f>
        <v>121</v>
      </c>
      <c r="AU96">
        <f>_xlfn.RANK.AVG(Table2[[#This Row],[Sharpe Ratio Z-Score]],Table2[Sharpe Ratio Z-Score])</f>
        <v>294</v>
      </c>
      <c r="AV96">
        <f>(Table2[[#This Row],[Rank 1Y]]+Table2[[#This Row],[Rank 6M]]+Table2[[#This Row],[Rank Sharpe]])/3</f>
        <v>163.33333333333334</v>
      </c>
    </row>
    <row r="97" spans="1:48" x14ac:dyDescent="0.3">
      <c r="A97" t="s">
        <v>1173</v>
      </c>
      <c r="B97" t="s">
        <v>1174</v>
      </c>
      <c r="C97" t="s">
        <v>3136</v>
      </c>
      <c r="D97" t="s">
        <v>418</v>
      </c>
      <c r="E97">
        <v>10345.848769263999</v>
      </c>
      <c r="F97">
        <v>112.51</v>
      </c>
      <c r="G97">
        <v>36.1953657811342</v>
      </c>
      <c r="H97">
        <f>(Table2[[#This Row],[1Y Return vs Nifty]]-AVERAGE(Table2[1Y Return vs Nifty]))/_xlfn.STDEV.P(Table2[1Y Return vs Nifty])</f>
        <v>0.43359702903418207</v>
      </c>
      <c r="I97">
        <v>3.0630702866178399</v>
      </c>
      <c r="J97">
        <f>(Table2[[#This Row],[1M Return vs Nifty]]-AVERAGE(Table2[1M Return vs Nifty]))/_xlfn.STDEV.P(Table2[1M Return vs Nifty])</f>
        <v>0.14915720741384039</v>
      </c>
      <c r="K97">
        <v>29.492293952745701</v>
      </c>
      <c r="L97">
        <f>(Table2[[#This Row],[6M Return vs Nifty]]-AVERAGE(Table2[6M Return vs Nifty]))/_xlfn.STDEV.P(Table2[6M Return vs Nifty])</f>
        <v>0.81770813401516018</v>
      </c>
      <c r="M97">
        <v>-2.2951756003555999</v>
      </c>
      <c r="N97">
        <f>(Table2[[#This Row],[1W Return vs Nifty]]-AVERAGE(Table2[1W Return vs Nifty]))/_xlfn.STDEV.P(Table2[1W Return vs Nifty])</f>
        <v>-0.48243061784702834</v>
      </c>
      <c r="O97">
        <v>109.23</v>
      </c>
      <c r="P97">
        <v>110.686765219298</v>
      </c>
      <c r="Q97">
        <v>91.855064376830299</v>
      </c>
      <c r="R97">
        <v>61.156081289882898</v>
      </c>
      <c r="S97" s="1">
        <f>(Table2[[#This Row],[Close Price]]-Table2[[#This Row],[20D EMA]])/Table2[[#This Row],[20D EMA]]</f>
        <v>3.0028380481552697E-2</v>
      </c>
      <c r="T97" s="1">
        <f>(Table2[[#This Row],[Close Price]]-Table2[[#This Row],[50D EMA]])/Table2[[#This Row],[50D EMA]]</f>
        <v>1.6472021538344966E-2</v>
      </c>
      <c r="U97" s="1">
        <f>(Table2[[#This Row],[Close Price]]-Table2[[#This Row],[200D EMA]])/Table2[[#This Row],[200D EMA]]</f>
        <v>0.22486441834534002</v>
      </c>
      <c r="V97">
        <v>0.43784000984818</v>
      </c>
      <c r="W97">
        <v>107.22</v>
      </c>
      <c r="X97">
        <v>112.95</v>
      </c>
      <c r="Y97">
        <v>105.95</v>
      </c>
      <c r="Z97">
        <v>112.95</v>
      </c>
      <c r="AA97">
        <v>100.32</v>
      </c>
      <c r="AB97">
        <v>115.3</v>
      </c>
      <c r="AC97" s="1">
        <f>(Table2[[#This Row],[Close Price]]/Table2[[#This Row],[Day Low]])-1</f>
        <v>4.9337810110054114E-2</v>
      </c>
      <c r="AD97" s="1">
        <f>(Table2[[#This Row],[Day High]]/Table2[[#This Row],[Close Price]])-1</f>
        <v>3.9107634876900388E-3</v>
      </c>
      <c r="AE97" s="1">
        <f>(Table2[[#This Row],[Close Price]]/Table2[[#This Row],[Current Week Low]])-1</f>
        <v>6.1915998112317183E-2</v>
      </c>
      <c r="AF97" s="1">
        <f>(Table2[[#This Row],[Current Week High]]/Table2[[#This Row],[Close Price]])-1</f>
        <v>3.9107634876900388E-3</v>
      </c>
      <c r="AG97" s="1">
        <f>(Table2[[#This Row],[Close Price]]/Table2[[#This Row],[Current Month Low]])-1</f>
        <v>0.12151116427432229</v>
      </c>
      <c r="AH97" s="1">
        <f>(Table2[[#This Row],[Current Month High]]/Table2[[#This Row],[Close Price]])-1</f>
        <v>2.479779575148866E-2</v>
      </c>
      <c r="AI97">
        <v>29.348502355346099</v>
      </c>
      <c r="AJ97">
        <v>89.378892442349795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-7.0000000000000007E-2</v>
      </c>
      <c r="AM97" t="s">
        <v>3182</v>
      </c>
      <c r="AN97">
        <v>3.71</v>
      </c>
      <c r="AO97" t="s">
        <v>3183</v>
      </c>
      <c r="AP97">
        <v>0.110937473215413</v>
      </c>
      <c r="AQ97">
        <f>(Table2[[#This Row],[Sharpe Ratio]]-AVERAGE(Table2[Sharpe Ratio]))/_xlfn.STDEV.P(Table2[Sharpe Ratio])</f>
        <v>0.61814082857116648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182</v>
      </c>
      <c r="AT97">
        <f>_xlfn.RANK.AVG(Table2[[#This Row],[6M Return vs Nifty Z-Score]],Table2[6M Return vs Nifty Z-Score])</f>
        <v>117</v>
      </c>
      <c r="AU97">
        <f>_xlfn.RANK.AVG(Table2[[#This Row],[Sharpe Ratio Z-Score]],Table2[Sharpe Ratio Z-Score])</f>
        <v>192</v>
      </c>
      <c r="AV97">
        <f>(Table2[[#This Row],[Rank 1Y]]+Table2[[#This Row],[Rank 6M]]+Table2[[#This Row],[Rank Sharpe]])/3</f>
        <v>163.66666666666666</v>
      </c>
    </row>
    <row r="98" spans="1:48" x14ac:dyDescent="0.3">
      <c r="A98" t="s">
        <v>820</v>
      </c>
      <c r="B98" t="s">
        <v>821</v>
      </c>
      <c r="C98" t="s">
        <v>3144</v>
      </c>
      <c r="D98" t="s">
        <v>298</v>
      </c>
      <c r="E98">
        <v>19091.809079999999</v>
      </c>
      <c r="F98">
        <v>1666.65</v>
      </c>
      <c r="G98">
        <v>63.007756323403797</v>
      </c>
      <c r="H98">
        <f>(Table2[[#This Row],[1Y Return vs Nifty]]-AVERAGE(Table2[1Y Return vs Nifty]))/_xlfn.STDEV.P(Table2[1Y Return vs Nifty])</f>
        <v>0.96114933970605643</v>
      </c>
      <c r="I98">
        <v>1.2612311651485999</v>
      </c>
      <c r="J98">
        <f>(Table2[[#This Row],[1M Return vs Nifty]]-AVERAGE(Table2[1M Return vs Nifty]))/_xlfn.STDEV.P(Table2[1M Return vs Nifty])</f>
        <v>-1.8067477487013206E-2</v>
      </c>
      <c r="K98">
        <v>2.4644529877652901</v>
      </c>
      <c r="L98">
        <f>(Table2[[#This Row],[6M Return vs Nifty]]-AVERAGE(Table2[6M Return vs Nifty]))/_xlfn.STDEV.P(Table2[6M Return vs Nifty])</f>
        <v>-5.9063678719243735E-2</v>
      </c>
      <c r="M98">
        <v>7.0451761961645003</v>
      </c>
      <c r="N98">
        <f>(Table2[[#This Row],[1W Return vs Nifty]]-AVERAGE(Table2[1W Return vs Nifty]))/_xlfn.STDEV.P(Table2[1W Return vs Nifty])</f>
        <v>1.7760066445644638</v>
      </c>
      <c r="O98">
        <v>1512.9</v>
      </c>
      <c r="P98">
        <v>1611.0860447871</v>
      </c>
      <c r="Q98">
        <v>1509.58225890483</v>
      </c>
      <c r="R98">
        <v>74.043341748135902</v>
      </c>
      <c r="S98" s="1">
        <f>(Table2[[#This Row],[Close Price]]-Table2[[#This Row],[20D EMA]])/Table2[[#This Row],[20D EMA]]</f>
        <v>0.1016260162601626</v>
      </c>
      <c r="T98" s="1">
        <f>(Table2[[#This Row],[Close Price]]-Table2[[#This Row],[50D EMA]])/Table2[[#This Row],[50D EMA]]</f>
        <v>3.4488508787401645E-2</v>
      </c>
      <c r="U98" s="1">
        <f>(Table2[[#This Row],[Close Price]]-Table2[[#This Row],[200D EMA]])/Table2[[#This Row],[200D EMA]]</f>
        <v>0.10404715620407422</v>
      </c>
      <c r="V98">
        <v>0.734786486430136</v>
      </c>
      <c r="W98">
        <v>1535.6</v>
      </c>
      <c r="X98">
        <v>1700</v>
      </c>
      <c r="Y98">
        <v>1415</v>
      </c>
      <c r="Z98">
        <v>1700</v>
      </c>
      <c r="AA98">
        <v>1370</v>
      </c>
      <c r="AB98">
        <v>1700</v>
      </c>
      <c r="AC98" s="1">
        <f>(Table2[[#This Row],[Close Price]]/Table2[[#This Row],[Day Low]])-1</f>
        <v>8.5341234696535651E-2</v>
      </c>
      <c r="AD98" s="1">
        <f>(Table2[[#This Row],[Day High]]/Table2[[#This Row],[Close Price]])-1</f>
        <v>2.0010200102001052E-2</v>
      </c>
      <c r="AE98" s="1">
        <f>(Table2[[#This Row],[Close Price]]/Table2[[#This Row],[Current Week Low]])-1</f>
        <v>0.17784452296819797</v>
      </c>
      <c r="AF98" s="1">
        <f>(Table2[[#This Row],[Current Week High]]/Table2[[#This Row],[Close Price]])-1</f>
        <v>2.0010200102001052E-2</v>
      </c>
      <c r="AG98" s="1">
        <f>(Table2[[#This Row],[Close Price]]/Table2[[#This Row],[Current Month Low]])-1</f>
        <v>0.21653284671532846</v>
      </c>
      <c r="AH98" s="1">
        <f>(Table2[[#This Row],[Current Month High]]/Table2[[#This Row],[Close Price]])-1</f>
        <v>2.0010200102001052E-2</v>
      </c>
      <c r="AI98">
        <v>70.029700297002904</v>
      </c>
      <c r="AJ98">
        <v>147.479397134159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-0.04</v>
      </c>
      <c r="AM98" t="s">
        <v>3182</v>
      </c>
      <c r="AN98">
        <v>5.77</v>
      </c>
      <c r="AO98" t="s">
        <v>3183</v>
      </c>
      <c r="AP98">
        <v>0.16754193561863701</v>
      </c>
      <c r="AQ98">
        <f>(Table2[[#This Row],[Sharpe Ratio]]-AVERAGE(Table2[Sharpe Ratio]))/_xlfn.STDEV.P(Table2[Sharpe Ratio])</f>
        <v>1.273005200776089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97</v>
      </c>
      <c r="AT98">
        <f>_xlfn.RANK.AVG(Table2[[#This Row],[6M Return vs Nifty Z-Score]],Table2[6M Return vs Nifty Z-Score])</f>
        <v>324</v>
      </c>
      <c r="AU98">
        <f>_xlfn.RANK.AVG(Table2[[#This Row],[Sharpe Ratio Z-Score]],Table2[Sharpe Ratio Z-Score])</f>
        <v>71</v>
      </c>
      <c r="AV98">
        <f>(Table2[[#This Row],[Rank 1Y]]+Table2[[#This Row],[Rank 6M]]+Table2[[#This Row],[Rank Sharpe]])/3</f>
        <v>164</v>
      </c>
    </row>
    <row r="99" spans="1:48" x14ac:dyDescent="0.3">
      <c r="A99" t="s">
        <v>944</v>
      </c>
      <c r="B99" t="s">
        <v>945</v>
      </c>
      <c r="C99" t="s">
        <v>3140</v>
      </c>
      <c r="D99" t="s">
        <v>250</v>
      </c>
      <c r="E99">
        <v>16135.59728</v>
      </c>
      <c r="F99">
        <v>1588.9</v>
      </c>
      <c r="G99">
        <v>28.1229944883681</v>
      </c>
      <c r="H99">
        <f>(Table2[[#This Row],[1Y Return vs Nifty]]-AVERAGE(Table2[1Y Return vs Nifty]))/_xlfn.STDEV.P(Table2[1Y Return vs Nifty])</f>
        <v>0.27476754602384013</v>
      </c>
      <c r="I99">
        <v>13.488484092252699</v>
      </c>
      <c r="J99">
        <f>(Table2[[#This Row],[1M Return vs Nifty]]-AVERAGE(Table2[1M Return vs Nifty]))/_xlfn.STDEV.P(Table2[1M Return vs Nifty])</f>
        <v>1.11671669584737</v>
      </c>
      <c r="K99">
        <v>20.953729738301401</v>
      </c>
      <c r="L99">
        <f>(Table2[[#This Row],[6M Return vs Nifty]]-AVERAGE(Table2[6M Return vs Nifty]))/_xlfn.STDEV.P(Table2[6M Return vs Nifty])</f>
        <v>0.5407206959823766</v>
      </c>
      <c r="M99">
        <v>2.1938915013477098</v>
      </c>
      <c r="N99">
        <f>(Table2[[#This Row],[1W Return vs Nifty]]-AVERAGE(Table2[1W Return vs Nifty]))/_xlfn.STDEV.P(Table2[1W Return vs Nifty])</f>
        <v>0.60299706590782698</v>
      </c>
      <c r="O99">
        <v>1570.89</v>
      </c>
      <c r="P99">
        <v>1485.7878474034101</v>
      </c>
      <c r="Q99">
        <v>1320.5506931714799</v>
      </c>
      <c r="R99">
        <v>49.851904463212897</v>
      </c>
      <c r="S99" s="1">
        <f>(Table2[[#This Row],[Close Price]]-Table2[[#This Row],[20D EMA]])/Table2[[#This Row],[20D EMA]]</f>
        <v>1.1464838403707446E-2</v>
      </c>
      <c r="T99" s="1">
        <f>(Table2[[#This Row],[Close Price]]-Table2[[#This Row],[50D EMA]])/Table2[[#This Row],[50D EMA]]</f>
        <v>6.9398974272666655E-2</v>
      </c>
      <c r="U99" s="1">
        <f>(Table2[[#This Row],[Close Price]]-Table2[[#This Row],[200D EMA]])/Table2[[#This Row],[200D EMA]]</f>
        <v>0.2032101518072307</v>
      </c>
      <c r="V99">
        <v>0.91045926713575398</v>
      </c>
      <c r="W99">
        <v>1564.75</v>
      </c>
      <c r="X99">
        <v>1657</v>
      </c>
      <c r="Y99">
        <v>1564.75</v>
      </c>
      <c r="Z99">
        <v>1709.6</v>
      </c>
      <c r="AA99">
        <v>1521.1</v>
      </c>
      <c r="AB99">
        <v>1709.6</v>
      </c>
      <c r="AC99" s="1">
        <f>(Table2[[#This Row],[Close Price]]/Table2[[#This Row],[Day Low]])-1</f>
        <v>1.5433775363476565E-2</v>
      </c>
      <c r="AD99" s="1">
        <f>(Table2[[#This Row],[Day High]]/Table2[[#This Row],[Close Price]])-1</f>
        <v>4.2859840140977878E-2</v>
      </c>
      <c r="AE99" s="1">
        <f>(Table2[[#This Row],[Close Price]]/Table2[[#This Row],[Current Week Low]])-1</f>
        <v>1.5433775363476565E-2</v>
      </c>
      <c r="AF99" s="1">
        <f>(Table2[[#This Row],[Current Week High]]/Table2[[#This Row],[Close Price]])-1</f>
        <v>7.5964503744728962E-2</v>
      </c>
      <c r="AG99" s="1">
        <f>(Table2[[#This Row],[Close Price]]/Table2[[#This Row],[Current Month Low]])-1</f>
        <v>4.4573006376964264E-2</v>
      </c>
      <c r="AH99" s="1">
        <f>(Table2[[#This Row],[Current Month High]]/Table2[[#This Row],[Close Price]])-1</f>
        <v>7.5964503744728962E-2</v>
      </c>
      <c r="AI99">
        <v>7.59645037447289</v>
      </c>
      <c r="AJ99">
        <v>48.634237605238503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0.31</v>
      </c>
      <c r="AM99" t="s">
        <v>3183</v>
      </c>
      <c r="AN99">
        <v>-0.36</v>
      </c>
      <c r="AO99" t="s">
        <v>3182</v>
      </c>
      <c r="AP99">
        <v>0.15097366007763399</v>
      </c>
      <c r="AQ99">
        <f>(Table2[[#This Row],[Sharpe Ratio]]-AVERAGE(Table2[Sharpe Ratio]))/_xlfn.STDEV.P(Table2[Sharpe Ratio])</f>
        <v>1.0813246706548607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3.6165266744162743</v>
      </c>
      <c r="AS99">
        <f>_xlfn.RANK.AVG(Table2[[#This Row],[1Y Return vs Nifty Z-Score]],Table2[1Y Return vs Nifty Z-Score])</f>
        <v>231</v>
      </c>
      <c r="AT99">
        <f>_xlfn.RANK.AVG(Table2[[#This Row],[6M Return vs Nifty Z-Score]],Table2[6M Return vs Nifty Z-Score])</f>
        <v>156</v>
      </c>
      <c r="AU99">
        <f>_xlfn.RANK.AVG(Table2[[#This Row],[Sharpe Ratio Z-Score]],Table2[Sharpe Ratio Z-Score])</f>
        <v>106</v>
      </c>
      <c r="AV99">
        <f>(Table2[[#This Row],[Rank 1Y]]+Table2[[#This Row],[Rank 6M]]+Table2[[#This Row],[Rank Sharpe]])/3</f>
        <v>164.33333333333334</v>
      </c>
    </row>
    <row r="100" spans="1:48" x14ac:dyDescent="0.3">
      <c r="A100" t="s">
        <v>588</v>
      </c>
      <c r="B100" t="s">
        <v>589</v>
      </c>
      <c r="C100" t="s">
        <v>3140</v>
      </c>
      <c r="D100" t="s">
        <v>51</v>
      </c>
      <c r="E100">
        <v>32863.6904325</v>
      </c>
      <c r="F100">
        <v>249</v>
      </c>
      <c r="G100">
        <v>81.342078691870398</v>
      </c>
      <c r="H100">
        <f>(Table2[[#This Row],[1Y Return vs Nifty]]-AVERAGE(Table2[1Y Return vs Nifty]))/_xlfn.STDEV.P(Table2[1Y Return vs Nifty])</f>
        <v>1.3218898009058602</v>
      </c>
      <c r="I100">
        <v>0.73649847137690205</v>
      </c>
      <c r="J100">
        <f>(Table2[[#This Row],[1M Return vs Nifty]]-AVERAGE(Table2[1M Return vs Nifty]))/_xlfn.STDEV.P(Table2[1M Return vs Nifty])</f>
        <v>-6.6766752759490011E-2</v>
      </c>
      <c r="K100">
        <v>60.478733456831897</v>
      </c>
      <c r="L100">
        <f>(Table2[[#This Row],[6M Return vs Nifty]]-AVERAGE(Table2[6M Return vs Nifty]))/_xlfn.STDEV.P(Table2[6M Return vs Nifty])</f>
        <v>1.8228952212628555</v>
      </c>
      <c r="M100">
        <v>-3.09549144846219</v>
      </c>
      <c r="N100">
        <f>(Table2[[#This Row],[1W Return vs Nifty]]-AVERAGE(Table2[1W Return vs Nifty]))/_xlfn.STDEV.P(Table2[1W Return vs Nifty])</f>
        <v>-0.67594186586402261</v>
      </c>
      <c r="O100">
        <v>253.86</v>
      </c>
      <c r="P100">
        <v>240.59010430310499</v>
      </c>
      <c r="Q100">
        <v>188.74772518971</v>
      </c>
      <c r="R100">
        <v>41.274206161006099</v>
      </c>
      <c r="S100" s="1">
        <f>(Table2[[#This Row],[Close Price]]-Table2[[#This Row],[20D EMA]])/Table2[[#This Row],[20D EMA]]</f>
        <v>-1.9144410304892515E-2</v>
      </c>
      <c r="T100" s="1">
        <f>(Table2[[#This Row],[Close Price]]-Table2[[#This Row],[50D EMA]])/Table2[[#This Row],[50D EMA]]</f>
        <v>3.4955285136332476E-2</v>
      </c>
      <c r="U100" s="1">
        <f>(Table2[[#This Row],[Close Price]]-Table2[[#This Row],[200D EMA]])/Table2[[#This Row],[200D EMA]]</f>
        <v>0.31922119723419473</v>
      </c>
      <c r="V100">
        <v>0.65818421073486799</v>
      </c>
      <c r="W100">
        <v>247.5</v>
      </c>
      <c r="X100">
        <v>252.3</v>
      </c>
      <c r="Y100">
        <v>247.05</v>
      </c>
      <c r="Z100">
        <v>257.25</v>
      </c>
      <c r="AA100">
        <v>244.1</v>
      </c>
      <c r="AB100">
        <v>307.89999999999998</v>
      </c>
      <c r="AC100" s="1">
        <f>(Table2[[#This Row],[Close Price]]/Table2[[#This Row],[Day Low]])-1</f>
        <v>6.0606060606060996E-3</v>
      </c>
      <c r="AD100" s="1">
        <f>(Table2[[#This Row],[Day High]]/Table2[[#This Row],[Close Price]])-1</f>
        <v>1.3253012048192847E-2</v>
      </c>
      <c r="AE100" s="1">
        <f>(Table2[[#This Row],[Close Price]]/Table2[[#This Row],[Current Week Low]])-1</f>
        <v>7.8931390406800084E-3</v>
      </c>
      <c r="AF100" s="1">
        <f>(Table2[[#This Row],[Current Week High]]/Table2[[#This Row],[Close Price]])-1</f>
        <v>3.3132530120481896E-2</v>
      </c>
      <c r="AG100" s="1">
        <f>(Table2[[#This Row],[Close Price]]/Table2[[#This Row],[Current Month Low]])-1</f>
        <v>2.0073740270381002E-2</v>
      </c>
      <c r="AH100" s="1">
        <f>(Table2[[#This Row],[Current Month High]]/Table2[[#This Row],[Close Price]])-1</f>
        <v>0.23654618473895583</v>
      </c>
      <c r="AI100">
        <v>23.6546184738955</v>
      </c>
      <c r="AJ100">
        <v>117.752514210756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0.16</v>
      </c>
      <c r="AM100" t="s">
        <v>3183</v>
      </c>
      <c r="AN100">
        <v>-14.8</v>
      </c>
      <c r="AO100" t="s">
        <v>3182</v>
      </c>
      <c r="AP100">
        <v>4.2254753601000998E-2</v>
      </c>
      <c r="AQ100">
        <f>(Table2[[#This Row],[Sharpe Ratio]]-AVERAGE(Table2[Sharpe Ratio]))/_xlfn.STDEV.P(Table2[Sharpe Ratio])</f>
        <v>-0.17645846894034661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2.2256179346048568</v>
      </c>
      <c r="AS100">
        <f>_xlfn.RANK.AVG(Table2[[#This Row],[1Y Return vs Nifty Z-Score]],Table2[1Y Return vs Nifty Z-Score])</f>
        <v>64</v>
      </c>
      <c r="AT100">
        <f>_xlfn.RANK.AVG(Table2[[#This Row],[6M Return vs Nifty Z-Score]],Table2[6M Return vs Nifty Z-Score])</f>
        <v>38</v>
      </c>
      <c r="AU100">
        <f>_xlfn.RANK.AVG(Table2[[#This Row],[Sharpe Ratio Z-Score]],Table2[Sharpe Ratio Z-Score])</f>
        <v>394</v>
      </c>
      <c r="AV100">
        <f>(Table2[[#This Row],[Rank 1Y]]+Table2[[#This Row],[Rank 6M]]+Table2[[#This Row],[Rank Sharpe]])/3</f>
        <v>165.33333333333334</v>
      </c>
    </row>
    <row r="101" spans="1:48" x14ac:dyDescent="0.3">
      <c r="A101" t="s">
        <v>836</v>
      </c>
      <c r="B101" t="s">
        <v>837</v>
      </c>
      <c r="C101" t="s">
        <v>3136</v>
      </c>
      <c r="D101" t="s">
        <v>24</v>
      </c>
      <c r="E101">
        <v>18514.8620152</v>
      </c>
      <c r="F101">
        <v>230.05</v>
      </c>
      <c r="G101">
        <v>29.408968921898602</v>
      </c>
      <c r="H101">
        <f>(Table2[[#This Row],[1Y Return vs Nifty]]-AVERAGE(Table2[1Y Return vs Nifty]))/_xlfn.STDEV.P(Table2[1Y Return vs Nifty])</f>
        <v>0.30006998158267056</v>
      </c>
      <c r="I101">
        <v>6.1108482763183796</v>
      </c>
      <c r="J101">
        <f>(Table2[[#This Row],[1M Return vs Nifty]]-AVERAGE(Table2[1M Return vs Nifty]))/_xlfn.STDEV.P(Table2[1M Return vs Nifty])</f>
        <v>0.43201471000810321</v>
      </c>
      <c r="K101">
        <v>10.833869292794899</v>
      </c>
      <c r="L101">
        <f>(Table2[[#This Row],[6M Return vs Nifty]]-AVERAGE(Table2[6M Return vs Nifty]))/_xlfn.STDEV.P(Table2[6M Return vs Nifty])</f>
        <v>0.21243667215219725</v>
      </c>
      <c r="M101">
        <v>3.2838084911877701</v>
      </c>
      <c r="N101">
        <f>(Table2[[#This Row],[1W Return vs Nifty]]-AVERAGE(Table2[1W Return vs Nifty]))/_xlfn.STDEV.P(Table2[1W Return vs Nifty])</f>
        <v>0.86653201581273687</v>
      </c>
      <c r="O101">
        <v>220.55</v>
      </c>
      <c r="P101">
        <v>218.04660612959199</v>
      </c>
      <c r="Q101">
        <v>201.15696360051101</v>
      </c>
      <c r="R101">
        <v>67.052356810703998</v>
      </c>
      <c r="S101" s="1">
        <f>(Table2[[#This Row],[Close Price]]-Table2[[#This Row],[20D EMA]])/Table2[[#This Row],[20D EMA]]</f>
        <v>4.3074132849693941E-2</v>
      </c>
      <c r="T101" s="1">
        <f>(Table2[[#This Row],[Close Price]]-Table2[[#This Row],[50D EMA]])/Table2[[#This Row],[50D EMA]]</f>
        <v>5.5049670726239244E-2</v>
      </c>
      <c r="U101" s="1">
        <f>(Table2[[#This Row],[Close Price]]-Table2[[#This Row],[200D EMA]])/Table2[[#This Row],[200D EMA]]</f>
        <v>0.14363428380669596</v>
      </c>
      <c r="V101">
        <v>0.74962198360532994</v>
      </c>
      <c r="W101">
        <v>225.4</v>
      </c>
      <c r="X101">
        <v>230.8</v>
      </c>
      <c r="Y101">
        <v>216.12</v>
      </c>
      <c r="Z101">
        <v>231.06</v>
      </c>
      <c r="AA101">
        <v>208.82</v>
      </c>
      <c r="AB101">
        <v>239.8</v>
      </c>
      <c r="AC101" s="1">
        <f>(Table2[[#This Row],[Close Price]]/Table2[[#This Row],[Day Low]])-1</f>
        <v>2.0629991126885461E-2</v>
      </c>
      <c r="AD101" s="1">
        <f>(Table2[[#This Row],[Day High]]/Table2[[#This Row],[Close Price]])-1</f>
        <v>3.2601608346012334E-3</v>
      </c>
      <c r="AE101" s="1">
        <f>(Table2[[#This Row],[Close Price]]/Table2[[#This Row],[Current Week Low]])-1</f>
        <v>6.445493244493794E-2</v>
      </c>
      <c r="AF101" s="1">
        <f>(Table2[[#This Row],[Current Week High]]/Table2[[#This Row],[Close Price]])-1</f>
        <v>4.3903499239295041E-3</v>
      </c>
      <c r="AG101" s="1">
        <f>(Table2[[#This Row],[Close Price]]/Table2[[#This Row],[Current Month Low]])-1</f>
        <v>0.10166650703955571</v>
      </c>
      <c r="AH101" s="1">
        <f>(Table2[[#This Row],[Current Month High]]/Table2[[#This Row],[Close Price]])-1</f>
        <v>4.2382090849815146E-2</v>
      </c>
      <c r="AI101">
        <v>4.2382090849815102</v>
      </c>
      <c r="AJ101">
        <v>52.553050397877897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0.02</v>
      </c>
      <c r="AM101" t="s">
        <v>3183</v>
      </c>
      <c r="AN101">
        <v>-0.69</v>
      </c>
      <c r="AO101" t="s">
        <v>3182</v>
      </c>
      <c r="AP101">
        <v>0.19338515853209101</v>
      </c>
      <c r="AQ101">
        <f>(Table2[[#This Row],[Sharpe Ratio]]-AVERAGE(Table2[Sharpe Ratio]))/_xlfn.STDEV.P(Table2[Sharpe Ratio])</f>
        <v>1.5719888008395182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3.383042180395226</v>
      </c>
      <c r="AS101">
        <f>_xlfn.RANK.AVG(Table2[[#This Row],[1Y Return vs Nifty Z-Score]],Table2[1Y Return vs Nifty Z-Score])</f>
        <v>222</v>
      </c>
      <c r="AT101">
        <f>_xlfn.RANK.AVG(Table2[[#This Row],[6M Return vs Nifty Z-Score]],Table2[6M Return vs Nifty Z-Score])</f>
        <v>234</v>
      </c>
      <c r="AU101">
        <f>_xlfn.RANK.AVG(Table2[[#This Row],[Sharpe Ratio Z-Score]],Table2[Sharpe Ratio Z-Score])</f>
        <v>40</v>
      </c>
      <c r="AV101">
        <f>(Table2[[#This Row],[Rank 1Y]]+Table2[[#This Row],[Rank 6M]]+Table2[[#This Row],[Rank Sharpe]])/3</f>
        <v>165.33333333333334</v>
      </c>
    </row>
    <row r="102" spans="1:48" x14ac:dyDescent="0.3">
      <c r="A102" t="s">
        <v>1528</v>
      </c>
      <c r="B102" t="s">
        <v>1529</v>
      </c>
      <c r="C102" t="s">
        <v>3139</v>
      </c>
      <c r="D102" t="s">
        <v>48</v>
      </c>
      <c r="E102">
        <v>6598.9606620189998</v>
      </c>
      <c r="F102">
        <v>235.07</v>
      </c>
      <c r="G102">
        <v>54.249690491301699</v>
      </c>
      <c r="H102">
        <f>(Table2[[#This Row],[1Y Return vs Nifty]]-AVERAGE(Table2[1Y Return vs Nifty]))/_xlfn.STDEV.P(Table2[1Y Return vs Nifty])</f>
        <v>0.7888283428349302</v>
      </c>
      <c r="I102">
        <v>9.73367371807905</v>
      </c>
      <c r="J102">
        <f>(Table2[[#This Row],[1M Return vs Nifty]]-AVERAGE(Table2[1M Return vs Nifty]))/_xlfn.STDEV.P(Table2[1M Return vs Nifty])</f>
        <v>0.76824108878448727</v>
      </c>
      <c r="K102">
        <v>29.4124730616725</v>
      </c>
      <c r="L102">
        <f>(Table2[[#This Row],[6M Return vs Nifty]]-AVERAGE(Table2[6M Return vs Nifty]))/_xlfn.STDEV.P(Table2[6M Return vs Nifty])</f>
        <v>0.81511877782311348</v>
      </c>
      <c r="M102">
        <v>0.58410976082411104</v>
      </c>
      <c r="N102">
        <f>(Table2[[#This Row],[1W Return vs Nifty]]-AVERAGE(Table2[1W Return vs Nifty]))/_xlfn.STDEV.P(Table2[1W Return vs Nifty])</f>
        <v>0.21376214774311478</v>
      </c>
      <c r="O102">
        <v>203.85</v>
      </c>
      <c r="P102">
        <v>236.49016747410499</v>
      </c>
      <c r="Q102">
        <v>211.655311758252</v>
      </c>
      <c r="R102">
        <v>51.221855702119498</v>
      </c>
      <c r="S102" s="1">
        <f>(Table2[[#This Row],[Close Price]]-Table2[[#This Row],[20D EMA]])/Table2[[#This Row],[20D EMA]]</f>
        <v>0.15315182732401275</v>
      </c>
      <c r="T102" s="1">
        <f>(Table2[[#This Row],[Close Price]]-Table2[[#This Row],[50D EMA]])/Table2[[#This Row],[50D EMA]]</f>
        <v>-6.0051861321486193E-3</v>
      </c>
      <c r="U102" s="1">
        <f>(Table2[[#This Row],[Close Price]]-Table2[[#This Row],[200D EMA]])/Table2[[#This Row],[200D EMA]]</f>
        <v>0.11062650895571066</v>
      </c>
      <c r="V102">
        <v>1.28841553302691</v>
      </c>
      <c r="W102">
        <v>237.99</v>
      </c>
      <c r="X102">
        <v>242.8</v>
      </c>
      <c r="Y102">
        <v>232.65</v>
      </c>
      <c r="Z102">
        <v>241.49</v>
      </c>
      <c r="AA102">
        <v>232.5</v>
      </c>
      <c r="AB102">
        <v>244.86</v>
      </c>
      <c r="AC102" s="1">
        <f>(Table2[[#This Row],[Close Price]]/Table2[[#This Row],[Day Low]])-1</f>
        <v>-1.2269423085003672E-2</v>
      </c>
      <c r="AD102" s="1">
        <f>(Table2[[#This Row],[Day High]]/Table2[[#This Row],[Close Price]])-1</f>
        <v>3.2883821840302918E-2</v>
      </c>
      <c r="AE102" s="1">
        <f>(Table2[[#This Row],[Close Price]]/Table2[[#This Row],[Current Week Low]])-1</f>
        <v>1.0401891252955098E-2</v>
      </c>
      <c r="AF102" s="1">
        <f>(Table2[[#This Row],[Current Week High]]/Table2[[#This Row],[Close Price]])-1</f>
        <v>2.7311013740588086E-2</v>
      </c>
      <c r="AG102" s="1">
        <f>(Table2[[#This Row],[Close Price]]/Table2[[#This Row],[Current Month Low]])-1</f>
        <v>1.1053763440860287E-2</v>
      </c>
      <c r="AH102" s="1">
        <f>(Table2[[#This Row],[Current Month High]]/Table2[[#This Row],[Close Price]])-1</f>
        <v>4.1647168928404366E-2</v>
      </c>
      <c r="AI102">
        <v>21.1298762070872</v>
      </c>
      <c r="AJ102">
        <v>79.648452426442404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-0.08</v>
      </c>
      <c r="AM102" t="s">
        <v>3182</v>
      </c>
      <c r="AN102">
        <v>-1.8</v>
      </c>
      <c r="AO102" t="s">
        <v>3182</v>
      </c>
      <c r="AP102">
        <v>8.8072378055963005E-2</v>
      </c>
      <c r="AQ102">
        <f>(Table2[[#This Row],[Sharpe Ratio]]-AVERAGE(Table2[Sharpe Ratio]))/_xlfn.STDEV.P(Table2[Sharpe Ratio])</f>
        <v>0.35361157502337204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122</v>
      </c>
      <c r="AT102">
        <f>_xlfn.RANK.AVG(Table2[[#This Row],[6M Return vs Nifty Z-Score]],Table2[6M Return vs Nifty Z-Score])</f>
        <v>118</v>
      </c>
      <c r="AU102">
        <f>_xlfn.RANK.AVG(Table2[[#This Row],[Sharpe Ratio Z-Score]],Table2[Sharpe Ratio Z-Score])</f>
        <v>259</v>
      </c>
      <c r="AV102">
        <f>(Table2[[#This Row],[Rank 1Y]]+Table2[[#This Row],[Rank 6M]]+Table2[[#This Row],[Rank Sharpe]])/3</f>
        <v>166.33333333333334</v>
      </c>
    </row>
    <row r="103" spans="1:48" x14ac:dyDescent="0.3">
      <c r="A103" t="s">
        <v>89</v>
      </c>
      <c r="B103" t="s">
        <v>90</v>
      </c>
      <c r="C103" t="s">
        <v>3144</v>
      </c>
      <c r="D103" t="s">
        <v>91</v>
      </c>
      <c r="E103">
        <v>264839.69715840003</v>
      </c>
      <c r="F103">
        <v>7436.8</v>
      </c>
      <c r="G103">
        <v>81.310176328723998</v>
      </c>
      <c r="H103">
        <f>(Table2[[#This Row],[1Y Return vs Nifty]]-AVERAGE(Table2[1Y Return vs Nifty]))/_xlfn.STDEV.P(Table2[1Y Return vs Nifty])</f>
        <v>1.3212620998671467</v>
      </c>
      <c r="I103">
        <v>6.0329070674343299</v>
      </c>
      <c r="J103">
        <f>(Table2[[#This Row],[1M Return vs Nifty]]-AVERAGE(Table2[1M Return vs Nifty]))/_xlfn.STDEV.P(Table2[1M Return vs Nifty])</f>
        <v>0.42478115960888724</v>
      </c>
      <c r="K103">
        <v>-2.7819236688718099</v>
      </c>
      <c r="L103">
        <f>(Table2[[#This Row],[6M Return vs Nifty]]-AVERAGE(Table2[6M Return vs Nifty]))/_xlfn.STDEV.P(Table2[6M Return vs Nifty])</f>
        <v>-0.22925393466633046</v>
      </c>
      <c r="M103">
        <v>5.7755315912630198</v>
      </c>
      <c r="N103">
        <f>(Table2[[#This Row],[1W Return vs Nifty]]-AVERAGE(Table2[1W Return vs Nifty]))/_xlfn.STDEV.P(Table2[1W Return vs Nifty])</f>
        <v>1.4690147080511602</v>
      </c>
      <c r="O103">
        <v>7020.86</v>
      </c>
      <c r="P103">
        <v>7052.5489570301097</v>
      </c>
      <c r="Q103">
        <v>6417.4063514258696</v>
      </c>
      <c r="R103">
        <v>71.665407493332495</v>
      </c>
      <c r="S103" s="1">
        <f>(Table2[[#This Row],[Close Price]]-Table2[[#This Row],[20D EMA]])/Table2[[#This Row],[20D EMA]]</f>
        <v>5.9243454505573466E-2</v>
      </c>
      <c r="T103" s="1">
        <f>(Table2[[#This Row],[Close Price]]-Table2[[#This Row],[50D EMA]])/Table2[[#This Row],[50D EMA]]</f>
        <v>5.4483995121630741E-2</v>
      </c>
      <c r="U103" s="1">
        <f>(Table2[[#This Row],[Close Price]]-Table2[[#This Row],[200D EMA]])/Table2[[#This Row],[200D EMA]]</f>
        <v>0.15884823131819192</v>
      </c>
      <c r="V103">
        <v>1.4996883134077099</v>
      </c>
      <c r="W103">
        <v>7374.05</v>
      </c>
      <c r="X103">
        <v>7622.95</v>
      </c>
      <c r="Y103">
        <v>6971.4</v>
      </c>
      <c r="Z103">
        <v>7622.95</v>
      </c>
      <c r="AA103">
        <v>6551.45</v>
      </c>
      <c r="AB103">
        <v>7622.95</v>
      </c>
      <c r="AC103" s="1">
        <f>(Table2[[#This Row],[Close Price]]/Table2[[#This Row],[Day Low]])-1</f>
        <v>8.5095707243645347E-3</v>
      </c>
      <c r="AD103" s="1">
        <f>(Table2[[#This Row],[Day High]]/Table2[[#This Row],[Close Price]])-1</f>
        <v>2.5030927280550674E-2</v>
      </c>
      <c r="AE103" s="1">
        <f>(Table2[[#This Row],[Close Price]]/Table2[[#This Row],[Current Week Low]])-1</f>
        <v>6.6758470321599761E-2</v>
      </c>
      <c r="AF103" s="1">
        <f>(Table2[[#This Row],[Current Week High]]/Table2[[#This Row],[Close Price]])-1</f>
        <v>2.5030927280550674E-2</v>
      </c>
      <c r="AG103" s="1">
        <f>(Table2[[#This Row],[Close Price]]/Table2[[#This Row],[Current Month Low]])-1</f>
        <v>0.13513802288043109</v>
      </c>
      <c r="AH103" s="1">
        <f>(Table2[[#This Row],[Current Month High]]/Table2[[#This Row],[Close Price]])-1</f>
        <v>2.5030927280550674E-2</v>
      </c>
      <c r="AI103">
        <v>9.3198687607572896</v>
      </c>
      <c r="AJ103">
        <v>107.99037910251501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0.19</v>
      </c>
      <c r="AM103" t="s">
        <v>3183</v>
      </c>
      <c r="AN103">
        <v>5.14</v>
      </c>
      <c r="AO103" t="s">
        <v>3183</v>
      </c>
      <c r="AP103">
        <v>0.17152396725333399</v>
      </c>
      <c r="AQ103">
        <f>(Table2[[#This Row],[Sharpe Ratio]]-AVERAGE(Table2[Sharpe Ratio]))/_xlfn.STDEV.P(Table2[Sharpe Ratio])</f>
        <v>1.319073841583593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65</v>
      </c>
      <c r="AT103">
        <f>_xlfn.RANK.AVG(Table2[[#This Row],[6M Return vs Nifty Z-Score]],Table2[6M Return vs Nifty Z-Score])</f>
        <v>375</v>
      </c>
      <c r="AU103">
        <f>_xlfn.RANK.AVG(Table2[[#This Row],[Sharpe Ratio Z-Score]],Table2[Sharpe Ratio Z-Score])</f>
        <v>63</v>
      </c>
      <c r="AV103">
        <f>(Table2[[#This Row],[Rank 1Y]]+Table2[[#This Row],[Rank 6M]]+Table2[[#This Row],[Rank Sharpe]])/3</f>
        <v>167.66666666666666</v>
      </c>
    </row>
    <row r="104" spans="1:48" x14ac:dyDescent="0.3">
      <c r="A104" t="s">
        <v>635</v>
      </c>
      <c r="B104" t="s">
        <v>636</v>
      </c>
      <c r="C104" t="s">
        <v>3134</v>
      </c>
      <c r="D104" t="s">
        <v>458</v>
      </c>
      <c r="E104">
        <v>28734.615000000002</v>
      </c>
      <c r="F104">
        <v>818.65</v>
      </c>
      <c r="G104">
        <v>116.222484160001</v>
      </c>
      <c r="H104">
        <f>(Table2[[#This Row],[1Y Return vs Nifty]]-AVERAGE(Table2[1Y Return vs Nifty]))/_xlfn.STDEV.P(Table2[1Y Return vs Nifty])</f>
        <v>2.0081858800590684</v>
      </c>
      <c r="I104">
        <v>11.295280349099899</v>
      </c>
      <c r="J104">
        <f>(Table2[[#This Row],[1M Return vs Nifty]]-AVERAGE(Table2[1M Return vs Nifty]))/_xlfn.STDEV.P(Table2[1M Return vs Nifty])</f>
        <v>0.9131703300802414</v>
      </c>
      <c r="K104">
        <v>4.6006441014609596</v>
      </c>
      <c r="L104">
        <f>(Table2[[#This Row],[6M Return vs Nifty]]-AVERAGE(Table2[6M Return vs Nifty]))/_xlfn.STDEV.P(Table2[6M Return vs Nifty])</f>
        <v>1.0233464087273245E-2</v>
      </c>
      <c r="M104">
        <v>-5.7635848737411202</v>
      </c>
      <c r="N104">
        <f>(Table2[[#This Row],[1W Return vs Nifty]]-AVERAGE(Table2[1W Return vs Nifty]))/_xlfn.STDEV.P(Table2[1W Return vs Nifty])</f>
        <v>-1.3210697735184247</v>
      </c>
      <c r="O104">
        <v>799.49</v>
      </c>
      <c r="P104">
        <v>780.74384583989297</v>
      </c>
      <c r="Q104">
        <v>685.35854770552498</v>
      </c>
      <c r="R104">
        <v>54.5114646860984</v>
      </c>
      <c r="S104" s="1">
        <f>(Table2[[#This Row],[Close Price]]-Table2[[#This Row],[20D EMA]])/Table2[[#This Row],[20D EMA]]</f>
        <v>2.3965277864638666E-2</v>
      </c>
      <c r="T104" s="1">
        <f>(Table2[[#This Row],[Close Price]]-Table2[[#This Row],[50D EMA]])/Table2[[#This Row],[50D EMA]]</f>
        <v>4.8551332632445002E-2</v>
      </c>
      <c r="U104" s="1">
        <f>(Table2[[#This Row],[Close Price]]-Table2[[#This Row],[200D EMA]])/Table2[[#This Row],[200D EMA]]</f>
        <v>0.19448426336946445</v>
      </c>
      <c r="V104">
        <v>1.2612397977397301</v>
      </c>
      <c r="W104">
        <v>809.55</v>
      </c>
      <c r="X104">
        <v>828.25</v>
      </c>
      <c r="Y104">
        <v>803.05</v>
      </c>
      <c r="Z104">
        <v>855.5</v>
      </c>
      <c r="AA104">
        <v>747.25</v>
      </c>
      <c r="AB104">
        <v>858</v>
      </c>
      <c r="AC104" s="1">
        <f>(Table2[[#This Row],[Close Price]]/Table2[[#This Row],[Day Low]])-1</f>
        <v>1.1240812797232991E-2</v>
      </c>
      <c r="AD104" s="1">
        <f>(Table2[[#This Row],[Day High]]/Table2[[#This Row],[Close Price]])-1</f>
        <v>1.1726623099004518E-2</v>
      </c>
      <c r="AE104" s="1">
        <f>(Table2[[#This Row],[Close Price]]/Table2[[#This Row],[Current Week Low]])-1</f>
        <v>1.9425938609052951E-2</v>
      </c>
      <c r="AF104" s="1">
        <f>(Table2[[#This Row],[Current Week High]]/Table2[[#This Row],[Close Price]])-1</f>
        <v>4.5013131374824544E-2</v>
      </c>
      <c r="AG104" s="1">
        <f>(Table2[[#This Row],[Close Price]]/Table2[[#This Row],[Current Month Low]])-1</f>
        <v>9.5550351288056223E-2</v>
      </c>
      <c r="AH104" s="1">
        <f>(Table2[[#This Row],[Current Month High]]/Table2[[#This Row],[Close Price]])-1</f>
        <v>4.8066939473523584E-2</v>
      </c>
      <c r="AI104">
        <v>18.487754229524199</v>
      </c>
      <c r="AJ104">
        <v>147.775423728813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3183</v>
      </c>
      <c r="AN104">
        <v>2.27</v>
      </c>
      <c r="AO104" t="s">
        <v>3183</v>
      </c>
      <c r="AP104">
        <v>0.12008452534325301</v>
      </c>
      <c r="AQ104">
        <f>(Table2[[#This Row],[Sharpe Ratio]]-AVERAGE(Table2[Sharpe Ratio]))/_xlfn.STDEV.P(Table2[Sharpe Ratio])</f>
        <v>0.72396426182900919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2.3344841625371675</v>
      </c>
      <c r="AS104">
        <f>_xlfn.RANK.AVG(Table2[[#This Row],[1Y Return vs Nifty Z-Score]],Table2[1Y Return vs Nifty Z-Score])</f>
        <v>40</v>
      </c>
      <c r="AT104">
        <f>_xlfn.RANK.AVG(Table2[[#This Row],[6M Return vs Nifty Z-Score]],Table2[6M Return vs Nifty Z-Score])</f>
        <v>300</v>
      </c>
      <c r="AU104">
        <f>_xlfn.RANK.AVG(Table2[[#This Row],[Sharpe Ratio Z-Score]],Table2[Sharpe Ratio Z-Score])</f>
        <v>163</v>
      </c>
      <c r="AV104">
        <f>(Table2[[#This Row],[Rank 1Y]]+Table2[[#This Row],[Rank 6M]]+Table2[[#This Row],[Rank Sharpe]])/3</f>
        <v>167.66666666666666</v>
      </c>
    </row>
    <row r="105" spans="1:48" x14ac:dyDescent="0.3">
      <c r="A105" t="s">
        <v>1086</v>
      </c>
      <c r="B105" t="s">
        <v>1087</v>
      </c>
      <c r="C105" t="s">
        <v>3140</v>
      </c>
      <c r="D105" t="s">
        <v>250</v>
      </c>
      <c r="E105">
        <v>11869.0972803</v>
      </c>
      <c r="F105">
        <v>1156.5</v>
      </c>
      <c r="G105">
        <v>57.675368575168697</v>
      </c>
      <c r="H105">
        <f>(Table2[[#This Row],[1Y Return vs Nifty]]-AVERAGE(Table2[1Y Return vs Nifty]))/_xlfn.STDEV.P(Table2[1Y Return vs Nifty])</f>
        <v>0.85623092620074215</v>
      </c>
      <c r="I105">
        <v>28.745672842615001</v>
      </c>
      <c r="J105">
        <f>(Table2[[#This Row],[1M Return vs Nifty]]-AVERAGE(Table2[1M Return vs Nifty]))/_xlfn.STDEV.P(Table2[1M Return vs Nifty])</f>
        <v>2.5327024799565314</v>
      </c>
      <c r="K105">
        <v>43.121979500639199</v>
      </c>
      <c r="L105">
        <f>(Table2[[#This Row],[6M Return vs Nifty]]-AVERAGE(Table2[6M Return vs Nifty]))/_xlfn.STDEV.P(Table2[6M Return vs Nifty])</f>
        <v>1.25984941049781</v>
      </c>
      <c r="M105">
        <v>4.9613785846457201</v>
      </c>
      <c r="N105">
        <f>(Table2[[#This Row],[1W Return vs Nifty]]-AVERAGE(Table2[1W Return vs Nifty]))/_xlfn.STDEV.P(Table2[1W Return vs Nifty])</f>
        <v>1.2721577236992536</v>
      </c>
      <c r="O105">
        <v>1072.73</v>
      </c>
      <c r="P105">
        <v>1004.92741281011</v>
      </c>
      <c r="Q105">
        <v>837.28310733128103</v>
      </c>
      <c r="R105">
        <v>62.844522722451401</v>
      </c>
      <c r="S105" s="1">
        <f>(Table2[[#This Row],[Close Price]]-Table2[[#This Row],[20D EMA]])/Table2[[#This Row],[20D EMA]]</f>
        <v>7.8090479430984475E-2</v>
      </c>
      <c r="T105" s="1">
        <f>(Table2[[#This Row],[Close Price]]-Table2[[#This Row],[50D EMA]])/Table2[[#This Row],[50D EMA]]</f>
        <v>0.15082938852871255</v>
      </c>
      <c r="U105" s="1">
        <f>(Table2[[#This Row],[Close Price]]-Table2[[#This Row],[200D EMA]])/Table2[[#This Row],[200D EMA]]</f>
        <v>0.3812532342688445</v>
      </c>
      <c r="V105">
        <v>1.6869881670645801</v>
      </c>
      <c r="W105">
        <v>1133.55</v>
      </c>
      <c r="X105">
        <v>1177</v>
      </c>
      <c r="Y105">
        <v>1132.2</v>
      </c>
      <c r="Z105">
        <v>1244.25</v>
      </c>
      <c r="AA105">
        <v>951.9</v>
      </c>
      <c r="AB105">
        <v>1249.95</v>
      </c>
      <c r="AC105" s="1">
        <f>(Table2[[#This Row],[Close Price]]/Table2[[#This Row],[Day Low]])-1</f>
        <v>2.024612941643511E-2</v>
      </c>
      <c r="AD105" s="1">
        <f>(Table2[[#This Row],[Day High]]/Table2[[#This Row],[Close Price]])-1</f>
        <v>1.7725897103328947E-2</v>
      </c>
      <c r="AE105" s="1">
        <f>(Table2[[#This Row],[Close Price]]/Table2[[#This Row],[Current Week Low]])-1</f>
        <v>2.1462639109697923E-2</v>
      </c>
      <c r="AF105" s="1">
        <f>(Table2[[#This Row],[Current Week High]]/Table2[[#This Row],[Close Price]])-1</f>
        <v>7.587548638132291E-2</v>
      </c>
      <c r="AG105" s="1">
        <f>(Table2[[#This Row],[Close Price]]/Table2[[#This Row],[Current Month Low]])-1</f>
        <v>0.21493854396470224</v>
      </c>
      <c r="AH105" s="1">
        <f>(Table2[[#This Row],[Current Month High]]/Table2[[#This Row],[Close Price]])-1</f>
        <v>8.0804150453955836E-2</v>
      </c>
      <c r="AI105">
        <v>8.0804150453955792</v>
      </c>
      <c r="AJ105">
        <v>94.337086203999306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0.33</v>
      </c>
      <c r="AM105" t="s">
        <v>3183</v>
      </c>
      <c r="AN105">
        <v>12.81</v>
      </c>
      <c r="AO105" t="s">
        <v>3183</v>
      </c>
      <c r="AP105">
        <v>6.4545028208215005E-2</v>
      </c>
      <c r="AQ105">
        <f>(Table2[[#This Row],[Sharpe Ratio]]-AVERAGE(Table2[Sharpe Ratio]))/_xlfn.STDEV.P(Table2[Sharpe Ratio])</f>
        <v>8.1420611032986506E-2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6.0023611513873236</v>
      </c>
      <c r="AS105">
        <f>_xlfn.RANK.AVG(Table2[[#This Row],[1Y Return vs Nifty Z-Score]],Table2[1Y Return vs Nifty Z-Score])</f>
        <v>113</v>
      </c>
      <c r="AT105">
        <f>_xlfn.RANK.AVG(Table2[[#This Row],[6M Return vs Nifty Z-Score]],Table2[6M Return vs Nifty Z-Score])</f>
        <v>73</v>
      </c>
      <c r="AU105">
        <f>_xlfn.RANK.AVG(Table2[[#This Row],[Sharpe Ratio Z-Score]],Table2[Sharpe Ratio Z-Score])</f>
        <v>326</v>
      </c>
      <c r="AV105">
        <f>(Table2[[#This Row],[Rank 1Y]]+Table2[[#This Row],[Rank 6M]]+Table2[[#This Row],[Rank Sharpe]])/3</f>
        <v>170.66666666666666</v>
      </c>
    </row>
    <row r="106" spans="1:48" x14ac:dyDescent="0.3">
      <c r="A106" t="s">
        <v>1512</v>
      </c>
      <c r="B106" t="s">
        <v>1513</v>
      </c>
      <c r="C106" t="s">
        <v>3143</v>
      </c>
      <c r="D106" t="s">
        <v>425</v>
      </c>
      <c r="E106">
        <v>6691.6953010199904</v>
      </c>
      <c r="F106">
        <v>212.92</v>
      </c>
      <c r="G106">
        <v>45.616372530241797</v>
      </c>
      <c r="H106">
        <f>(Table2[[#This Row],[1Y Return vs Nifty]]-AVERAGE(Table2[1Y Return vs Nifty]))/_xlfn.STDEV.P(Table2[1Y Return vs Nifty])</f>
        <v>0.61896184652450392</v>
      </c>
      <c r="I106">
        <v>1.9319593340337899</v>
      </c>
      <c r="J106">
        <f>(Table2[[#This Row],[1M Return vs Nifty]]-AVERAGE(Table2[1M Return vs Nifty]))/_xlfn.STDEV.P(Table2[1M Return vs Nifty])</f>
        <v>4.4181313406423499E-2</v>
      </c>
      <c r="K106">
        <v>8.2816886032544303</v>
      </c>
      <c r="L106">
        <f>(Table2[[#This Row],[6M Return vs Nifty]]-AVERAGE(Table2[6M Return vs Nifty]))/_xlfn.STDEV.P(Table2[6M Return vs Nifty])</f>
        <v>0.12964500216666386</v>
      </c>
      <c r="M106">
        <v>1.2075456172299499</v>
      </c>
      <c r="N106">
        <f>(Table2[[#This Row],[1W Return vs Nifty]]-AVERAGE(Table2[1W Return vs Nifty]))/_xlfn.STDEV.P(Table2[1W Return vs Nifty])</f>
        <v>0.36450494624829921</v>
      </c>
      <c r="O106">
        <v>192.12</v>
      </c>
      <c r="P106">
        <v>211.819160412287</v>
      </c>
      <c r="Q106">
        <v>191.78267185870601</v>
      </c>
      <c r="R106">
        <v>58.961404700895699</v>
      </c>
      <c r="S106" s="1">
        <f>(Table2[[#This Row],[Close Price]]-Table2[[#This Row],[20D EMA]])/Table2[[#This Row],[20D EMA]]</f>
        <v>0.10826566729127619</v>
      </c>
      <c r="T106" s="1">
        <f>(Table2[[#This Row],[Close Price]]-Table2[[#This Row],[50D EMA]])/Table2[[#This Row],[50D EMA]]</f>
        <v>5.197072755695459E-3</v>
      </c>
      <c r="U106" s="1">
        <f>(Table2[[#This Row],[Close Price]]-Table2[[#This Row],[200D EMA]])/Table2[[#This Row],[200D EMA]]</f>
        <v>0.11021500501811078</v>
      </c>
      <c r="V106">
        <v>0.81713784462508798</v>
      </c>
      <c r="W106">
        <v>214.79</v>
      </c>
      <c r="X106">
        <v>216.99</v>
      </c>
      <c r="Y106">
        <v>210.53</v>
      </c>
      <c r="Z106">
        <v>216.11</v>
      </c>
      <c r="AA106">
        <v>210.53</v>
      </c>
      <c r="AB106">
        <v>222.96</v>
      </c>
      <c r="AC106" s="1">
        <f>(Table2[[#This Row],[Close Price]]/Table2[[#This Row],[Day Low]])-1</f>
        <v>-8.7061781274733185E-3</v>
      </c>
      <c r="AD106" s="1">
        <f>(Table2[[#This Row],[Day High]]/Table2[[#This Row],[Close Price]])-1</f>
        <v>1.9115160623708549E-2</v>
      </c>
      <c r="AE106" s="1">
        <f>(Table2[[#This Row],[Close Price]]/Table2[[#This Row],[Current Week Low]])-1</f>
        <v>1.1352301334726533E-2</v>
      </c>
      <c r="AF106" s="1">
        <f>(Table2[[#This Row],[Current Week High]]/Table2[[#This Row],[Close Price]])-1</f>
        <v>1.4982152921285019E-2</v>
      </c>
      <c r="AG106" s="1">
        <f>(Table2[[#This Row],[Close Price]]/Table2[[#This Row],[Current Month Low]])-1</f>
        <v>1.1352301334726533E-2</v>
      </c>
      <c r="AH106" s="1">
        <f>(Table2[[#This Row],[Current Month High]]/Table2[[#This Row],[Close Price]])-1</f>
        <v>4.7153860604922215E-2</v>
      </c>
      <c r="AI106">
        <v>7.8621078339282402</v>
      </c>
      <c r="AJ106">
        <v>68.249703674436901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7.0000000000000007E-2</v>
      </c>
      <c r="AM106" t="s">
        <v>3183</v>
      </c>
      <c r="AN106">
        <v>1.68</v>
      </c>
      <c r="AO106" t="s">
        <v>3183</v>
      </c>
      <c r="AP106">
        <v>0.149014157000812</v>
      </c>
      <c r="AQ106">
        <f>(Table2[[#This Row],[Sharpe Ratio]]-AVERAGE(Table2[Sharpe Ratio]))/_xlfn.STDEV.P(Table2[Sharpe Ratio])</f>
        <v>1.0586549252362811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146</v>
      </c>
      <c r="AT106">
        <f>_xlfn.RANK.AVG(Table2[[#This Row],[6M Return vs Nifty Z-Score]],Table2[6M Return vs Nifty Z-Score])</f>
        <v>258</v>
      </c>
      <c r="AU106">
        <f>_xlfn.RANK.AVG(Table2[[#This Row],[Sharpe Ratio Z-Score]],Table2[Sharpe Ratio Z-Score])</f>
        <v>112</v>
      </c>
      <c r="AV106">
        <f>(Table2[[#This Row],[Rank 1Y]]+Table2[[#This Row],[Rank 6M]]+Table2[[#This Row],[Rank Sharpe]])/3</f>
        <v>172</v>
      </c>
    </row>
    <row r="107" spans="1:48" x14ac:dyDescent="0.3">
      <c r="A107" t="s">
        <v>558</v>
      </c>
      <c r="B107" t="s">
        <v>559</v>
      </c>
      <c r="C107" t="s">
        <v>3142</v>
      </c>
      <c r="D107" t="s">
        <v>150</v>
      </c>
      <c r="E107">
        <v>36080.284566180002</v>
      </c>
      <c r="F107">
        <v>260.2</v>
      </c>
      <c r="G107">
        <v>36.800340754850701</v>
      </c>
      <c r="H107">
        <f>(Table2[[#This Row],[1Y Return vs Nifty]]-AVERAGE(Table2[1Y Return vs Nifty]))/_xlfn.STDEV.P(Table2[1Y Return vs Nifty])</f>
        <v>0.44550032966601677</v>
      </c>
      <c r="I107">
        <v>9.9644912247632202</v>
      </c>
      <c r="J107">
        <f>(Table2[[#This Row],[1M Return vs Nifty]]-AVERAGE(Table2[1M Return vs Nifty]))/_xlfn.STDEV.P(Table2[1M Return vs Nifty])</f>
        <v>0.78966274866796649</v>
      </c>
      <c r="K107">
        <v>8.7463764283066396</v>
      </c>
      <c r="L107">
        <f>(Table2[[#This Row],[6M Return vs Nifty]]-AVERAGE(Table2[6M Return vs Nifty]))/_xlfn.STDEV.P(Table2[6M Return vs Nifty])</f>
        <v>0.14471928010305279</v>
      </c>
      <c r="M107">
        <v>4.6779972018730502</v>
      </c>
      <c r="N107">
        <f>(Table2[[#This Row],[1W Return vs Nifty]]-AVERAGE(Table2[1W Return vs Nifty]))/_xlfn.STDEV.P(Table2[1W Return vs Nifty])</f>
        <v>1.2036379197057965</v>
      </c>
      <c r="O107">
        <v>252.53</v>
      </c>
      <c r="P107">
        <v>257.33415336163102</v>
      </c>
      <c r="Q107">
        <v>242.74068573330001</v>
      </c>
      <c r="R107">
        <v>64.249954254837107</v>
      </c>
      <c r="S107" s="1">
        <f>(Table2[[#This Row],[Close Price]]-Table2[[#This Row],[20D EMA]])/Table2[[#This Row],[20D EMA]]</f>
        <v>3.0372628994574852E-2</v>
      </c>
      <c r="T107" s="1">
        <f>(Table2[[#This Row],[Close Price]]-Table2[[#This Row],[50D EMA]])/Table2[[#This Row],[50D EMA]]</f>
        <v>1.1136674246039924E-2</v>
      </c>
      <c r="U107" s="1">
        <f>(Table2[[#This Row],[Close Price]]-Table2[[#This Row],[200D EMA]])/Table2[[#This Row],[200D EMA]]</f>
        <v>7.1925784562883635E-2</v>
      </c>
      <c r="V107">
        <v>0.92417757692471503</v>
      </c>
      <c r="W107">
        <v>257.75</v>
      </c>
      <c r="X107">
        <v>261.89999999999998</v>
      </c>
      <c r="Y107">
        <v>256.5</v>
      </c>
      <c r="Z107">
        <v>266</v>
      </c>
      <c r="AA107">
        <v>226.25</v>
      </c>
      <c r="AB107">
        <v>266</v>
      </c>
      <c r="AC107" s="1">
        <f>(Table2[[#This Row],[Close Price]]/Table2[[#This Row],[Day Low]])-1</f>
        <v>9.5053346265761007E-3</v>
      </c>
      <c r="AD107" s="1">
        <f>(Table2[[#This Row],[Day High]]/Table2[[#This Row],[Close Price]])-1</f>
        <v>6.5334358186011077E-3</v>
      </c>
      <c r="AE107" s="1">
        <f>(Table2[[#This Row],[Close Price]]/Table2[[#This Row],[Current Week Low]])-1</f>
        <v>1.4424951267056452E-2</v>
      </c>
      <c r="AF107" s="1">
        <f>(Table2[[#This Row],[Current Week High]]/Table2[[#This Row],[Close Price]])-1</f>
        <v>2.229054573405076E-2</v>
      </c>
      <c r="AG107" s="1">
        <f>(Table2[[#This Row],[Close Price]]/Table2[[#This Row],[Current Month Low]])-1</f>
        <v>0.1500552486187845</v>
      </c>
      <c r="AH107" s="1">
        <f>(Table2[[#This Row],[Current Month High]]/Table2[[#This Row],[Close Price]])-1</f>
        <v>2.229054573405076E-2</v>
      </c>
      <c r="AI107">
        <v>19.830899308224399</v>
      </c>
      <c r="AJ107">
        <v>62.219451371570997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0.1</v>
      </c>
      <c r="AM107" t="s">
        <v>3183</v>
      </c>
      <c r="AN107">
        <v>-0.1</v>
      </c>
      <c r="AO107" t="s">
        <v>3182</v>
      </c>
      <c r="AP107">
        <v>0.16349496665912699</v>
      </c>
      <c r="AQ107">
        <f>(Table2[[#This Row],[Sharpe Ratio]]-AVERAGE(Table2[Sharpe Ratio]))/_xlfn.STDEV.P(Table2[Sharpe Ratio])</f>
        <v>1.2261852916296436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181</v>
      </c>
      <c r="AT107">
        <f>_xlfn.RANK.AVG(Table2[[#This Row],[6M Return vs Nifty Z-Score]],Table2[6M Return vs Nifty Z-Score])</f>
        <v>254</v>
      </c>
      <c r="AU107">
        <f>_xlfn.RANK.AVG(Table2[[#This Row],[Sharpe Ratio Z-Score]],Table2[Sharpe Ratio Z-Score])</f>
        <v>82</v>
      </c>
      <c r="AV107">
        <f>(Table2[[#This Row],[Rank 1Y]]+Table2[[#This Row],[Rank 6M]]+Table2[[#This Row],[Rank Sharpe]])/3</f>
        <v>172.33333333333334</v>
      </c>
    </row>
    <row r="108" spans="1:48" x14ac:dyDescent="0.3">
      <c r="A108" t="s">
        <v>859</v>
      </c>
      <c r="B108" t="s">
        <v>860</v>
      </c>
      <c r="C108" t="s">
        <v>3141</v>
      </c>
      <c r="D108" t="s">
        <v>788</v>
      </c>
      <c r="E108">
        <v>17629.893961365</v>
      </c>
      <c r="F108">
        <v>975.35</v>
      </c>
      <c r="G108">
        <v>4.3488326365625403</v>
      </c>
      <c r="H108">
        <f>(Table2[[#This Row],[1Y Return vs Nifty]]-AVERAGE(Table2[1Y Return vs Nifty]))/_xlfn.STDEV.P(Table2[1Y Return vs Nifty])</f>
        <v>-0.19300551581615402</v>
      </c>
      <c r="I108">
        <v>5.8034962240078096</v>
      </c>
      <c r="J108">
        <f>(Table2[[#This Row],[1M Return vs Nifty]]-AVERAGE(Table2[1M Return vs Nifty]))/_xlfn.STDEV.P(Table2[1M Return vs Nifty])</f>
        <v>0.40349004901652913</v>
      </c>
      <c r="K108">
        <v>33.851002595840399</v>
      </c>
      <c r="L108">
        <f>(Table2[[#This Row],[6M Return vs Nifty]]-AVERAGE(Table2[6M Return vs Nifty]))/_xlfn.STDEV.P(Table2[6M Return vs Nifty])</f>
        <v>0.95910281230777095</v>
      </c>
      <c r="M108">
        <v>-0.66379034139380899</v>
      </c>
      <c r="N108">
        <f>(Table2[[#This Row],[1W Return vs Nifty]]-AVERAGE(Table2[1W Return vs Nifty]))/_xlfn.STDEV.P(Table2[1W Return vs Nifty])</f>
        <v>-8.7972107241377925E-2</v>
      </c>
      <c r="O108">
        <v>954.26</v>
      </c>
      <c r="P108">
        <v>953.09035511366994</v>
      </c>
      <c r="Q108">
        <v>857.41732469052897</v>
      </c>
      <c r="R108">
        <v>64.392885079710098</v>
      </c>
      <c r="S108" s="1">
        <f>(Table2[[#This Row],[Close Price]]-Table2[[#This Row],[20D EMA]])/Table2[[#This Row],[20D EMA]]</f>
        <v>2.2100894934294669E-2</v>
      </c>
      <c r="T108" s="1">
        <f>(Table2[[#This Row],[Close Price]]-Table2[[#This Row],[50D EMA]])/Table2[[#This Row],[50D EMA]]</f>
        <v>2.3355230453124553E-2</v>
      </c>
      <c r="U108" s="1">
        <f>(Table2[[#This Row],[Close Price]]-Table2[[#This Row],[200D EMA]])/Table2[[#This Row],[200D EMA]]</f>
        <v>0.13754407791099504</v>
      </c>
      <c r="V108">
        <v>0.50411294418925301</v>
      </c>
      <c r="W108">
        <v>961.4</v>
      </c>
      <c r="X108">
        <v>981.15</v>
      </c>
      <c r="Y108">
        <v>952.9</v>
      </c>
      <c r="Z108">
        <v>981.15</v>
      </c>
      <c r="AA108">
        <v>904.75</v>
      </c>
      <c r="AB108">
        <v>983.7</v>
      </c>
      <c r="AC108" s="1">
        <f>(Table2[[#This Row],[Close Price]]/Table2[[#This Row],[Day Low]])-1</f>
        <v>1.4510089452881347E-2</v>
      </c>
      <c r="AD108" s="1">
        <f>(Table2[[#This Row],[Day High]]/Table2[[#This Row],[Close Price]])-1</f>
        <v>5.9465832777976235E-3</v>
      </c>
      <c r="AE108" s="1">
        <f>(Table2[[#This Row],[Close Price]]/Table2[[#This Row],[Current Week Low]])-1</f>
        <v>2.3559659985308068E-2</v>
      </c>
      <c r="AF108" s="1">
        <f>(Table2[[#This Row],[Current Week High]]/Table2[[#This Row],[Close Price]])-1</f>
        <v>5.9465832777976235E-3</v>
      </c>
      <c r="AG108" s="1">
        <f>(Table2[[#This Row],[Close Price]]/Table2[[#This Row],[Current Month Low]])-1</f>
        <v>7.803260569218029E-2</v>
      </c>
      <c r="AH108" s="1">
        <f>(Table2[[#This Row],[Current Month High]]/Table2[[#This Row],[Close Price]])-1</f>
        <v>8.5610293740707721E-3</v>
      </c>
      <c r="AI108">
        <v>9.0941713231147592</v>
      </c>
      <c r="AJ108">
        <v>62.004816875674699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0.09</v>
      </c>
      <c r="AM108" t="s">
        <v>3183</v>
      </c>
      <c r="AN108">
        <v>1.41</v>
      </c>
      <c r="AO108" t="s">
        <v>3183</v>
      </c>
      <c r="AP108">
        <v>0.19155781356573601</v>
      </c>
      <c r="AQ108">
        <f>(Table2[[#This Row],[Sharpe Ratio]]-AVERAGE(Table2[Sharpe Ratio]))/_xlfn.STDEV.P(Table2[Sharpe Ratio])</f>
        <v>1.5508480097536597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2.6324632480204282</v>
      </c>
      <c r="AS108">
        <f>_xlfn.RANK.AVG(Table2[[#This Row],[1Y Return vs Nifty Z-Score]],Table2[1Y Return vs Nifty Z-Score])</f>
        <v>372</v>
      </c>
      <c r="AT108">
        <f>_xlfn.RANK.AVG(Table2[[#This Row],[6M Return vs Nifty Z-Score]],Table2[6M Return vs Nifty Z-Score])</f>
        <v>103</v>
      </c>
      <c r="AU108">
        <f>_xlfn.RANK.AVG(Table2[[#This Row],[Sharpe Ratio Z-Score]],Table2[Sharpe Ratio Z-Score])</f>
        <v>42</v>
      </c>
      <c r="AV108">
        <f>(Table2[[#This Row],[Rank 1Y]]+Table2[[#This Row],[Rank 6M]]+Table2[[#This Row],[Rank Sharpe]])/3</f>
        <v>172.33333333333334</v>
      </c>
    </row>
    <row r="109" spans="1:48" x14ac:dyDescent="0.3">
      <c r="A109" t="s">
        <v>1276</v>
      </c>
      <c r="B109" t="s">
        <v>1277</v>
      </c>
      <c r="C109" t="s">
        <v>3141</v>
      </c>
      <c r="D109" t="s">
        <v>214</v>
      </c>
      <c r="E109">
        <v>9124.0400451200003</v>
      </c>
      <c r="F109">
        <v>2071.3000000000002</v>
      </c>
      <c r="G109">
        <v>65.427318937519004</v>
      </c>
      <c r="H109">
        <f>(Table2[[#This Row],[1Y Return vs Nifty]]-AVERAGE(Table2[1Y Return vs Nifty]))/_xlfn.STDEV.P(Table2[1Y Return vs Nifty])</f>
        <v>1.0087559060015701</v>
      </c>
      <c r="I109">
        <v>8.9830000431994605</v>
      </c>
      <c r="J109">
        <f>(Table2[[#This Row],[1M Return vs Nifty]]-AVERAGE(Table2[1M Return vs Nifty]))/_xlfn.STDEV.P(Table2[1M Return vs Nifty])</f>
        <v>0.69857273313087842</v>
      </c>
      <c r="K109">
        <v>2.6621126579321799</v>
      </c>
      <c r="L109">
        <f>(Table2[[#This Row],[6M Return vs Nifty]]-AVERAGE(Table2[6M Return vs Nifty]))/_xlfn.STDEV.P(Table2[6M Return vs Nifty])</f>
        <v>-5.2651682010322227E-2</v>
      </c>
      <c r="M109">
        <v>0.86786876081506703</v>
      </c>
      <c r="N109">
        <f>(Table2[[#This Row],[1W Return vs Nifty]]-AVERAGE(Table2[1W Return vs Nifty]))/_xlfn.STDEV.P(Table2[1W Return vs Nifty])</f>
        <v>0.28237325716224365</v>
      </c>
      <c r="O109">
        <v>2047.71</v>
      </c>
      <c r="P109">
        <v>2073.3983762644898</v>
      </c>
      <c r="Q109">
        <v>1906.38003650511</v>
      </c>
      <c r="R109">
        <v>55.515672642772103</v>
      </c>
      <c r="S109" s="1">
        <f>(Table2[[#This Row],[Close Price]]-Table2[[#This Row],[20D EMA]])/Table2[[#This Row],[20D EMA]]</f>
        <v>1.152018596383284E-2</v>
      </c>
      <c r="T109" s="1">
        <f>(Table2[[#This Row],[Close Price]]-Table2[[#This Row],[50D EMA]])/Table2[[#This Row],[50D EMA]]</f>
        <v>-1.0120468350467832E-3</v>
      </c>
      <c r="U109" s="1">
        <f>(Table2[[#This Row],[Close Price]]-Table2[[#This Row],[200D EMA]])/Table2[[#This Row],[200D EMA]]</f>
        <v>8.650948936563109E-2</v>
      </c>
      <c r="V109">
        <v>0.60025825690374601</v>
      </c>
      <c r="W109">
        <v>2053.0500000000002</v>
      </c>
      <c r="X109">
        <v>2121.6</v>
      </c>
      <c r="Y109">
        <v>1989.95</v>
      </c>
      <c r="Z109">
        <v>2121.6</v>
      </c>
      <c r="AA109">
        <v>1950.1</v>
      </c>
      <c r="AB109">
        <v>2170</v>
      </c>
      <c r="AC109" s="1">
        <f>(Table2[[#This Row],[Close Price]]/Table2[[#This Row],[Day Low]])-1</f>
        <v>8.8892136090206186E-3</v>
      </c>
      <c r="AD109" s="1">
        <f>(Table2[[#This Row],[Day High]]/Table2[[#This Row],[Close Price]])-1</f>
        <v>2.4284265919953585E-2</v>
      </c>
      <c r="AE109" s="1">
        <f>(Table2[[#This Row],[Close Price]]/Table2[[#This Row],[Current Week Low]])-1</f>
        <v>4.0880424131259696E-2</v>
      </c>
      <c r="AF109" s="1">
        <f>(Table2[[#This Row],[Current Week High]]/Table2[[#This Row],[Close Price]])-1</f>
        <v>2.4284265919953585E-2</v>
      </c>
      <c r="AG109" s="1">
        <f>(Table2[[#This Row],[Close Price]]/Table2[[#This Row],[Current Month Low]])-1</f>
        <v>6.2150658940567372E-2</v>
      </c>
      <c r="AH109" s="1">
        <f>(Table2[[#This Row],[Current Month High]]/Table2[[#This Row],[Close Price]])-1</f>
        <v>4.7651233524839354E-2</v>
      </c>
      <c r="AI109">
        <v>15.820981991985599</v>
      </c>
      <c r="AJ109">
        <v>108.590130916414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-0.02</v>
      </c>
      <c r="AM109" t="s">
        <v>3182</v>
      </c>
      <c r="AN109">
        <v>1.53</v>
      </c>
      <c r="AO109" t="s">
        <v>3183</v>
      </c>
      <c r="AP109">
        <v>0.152537468348313</v>
      </c>
      <c r="AQ109">
        <f>(Table2[[#This Row],[Sharpe Ratio]]-AVERAGE(Table2[Sharpe Ratio]))/_xlfn.STDEV.P(Table2[Sharpe Ratio])</f>
        <v>1.0994165715041611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94</v>
      </c>
      <c r="AT109">
        <f>_xlfn.RANK.AVG(Table2[[#This Row],[6M Return vs Nifty Z-Score]],Table2[6M Return vs Nifty Z-Score])</f>
        <v>319</v>
      </c>
      <c r="AU109">
        <f>_xlfn.RANK.AVG(Table2[[#This Row],[Sharpe Ratio Z-Score]],Table2[Sharpe Ratio Z-Score])</f>
        <v>104</v>
      </c>
      <c r="AV109">
        <f>(Table2[[#This Row],[Rank 1Y]]+Table2[[#This Row],[Rank 6M]]+Table2[[#This Row],[Rank Sharpe]])/3</f>
        <v>172.33333333333334</v>
      </c>
    </row>
    <row r="110" spans="1:48" x14ac:dyDescent="0.3">
      <c r="A110" t="s">
        <v>1328</v>
      </c>
      <c r="B110" t="s">
        <v>1329</v>
      </c>
      <c r="C110" t="s">
        <v>3144</v>
      </c>
      <c r="D110" t="s">
        <v>263</v>
      </c>
      <c r="E110">
        <v>8612.0016552859997</v>
      </c>
      <c r="F110">
        <v>74.11</v>
      </c>
      <c r="G110">
        <v>29.7669293133659</v>
      </c>
      <c r="H110">
        <f>(Table2[[#This Row],[1Y Return vs Nifty]]-AVERAGE(Table2[1Y Return vs Nifty]))/_xlfn.STDEV.P(Table2[1Y Return vs Nifty])</f>
        <v>0.30711309962728778</v>
      </c>
      <c r="I110">
        <v>-3.8471219232879998</v>
      </c>
      <c r="J110">
        <f>(Table2[[#This Row],[1M Return vs Nifty]]-AVERAGE(Table2[1M Return vs Nifty]))/_xlfn.STDEV.P(Table2[1M Return vs Nifty])</f>
        <v>-0.49216237608126373</v>
      </c>
      <c r="K110">
        <v>11.7809887610911</v>
      </c>
      <c r="L110">
        <f>(Table2[[#This Row],[6M Return vs Nifty]]-AVERAGE(Table2[6M Return vs Nifty]))/_xlfn.STDEV.P(Table2[6M Return vs Nifty])</f>
        <v>0.24316083003702615</v>
      </c>
      <c r="M110">
        <v>-3.31800969063038</v>
      </c>
      <c r="N110">
        <f>(Table2[[#This Row],[1W Return vs Nifty]]-AVERAGE(Table2[1W Return vs Nifty]))/_xlfn.STDEV.P(Table2[1W Return vs Nifty])</f>
        <v>-0.72974535213808078</v>
      </c>
      <c r="O110">
        <v>71.42</v>
      </c>
      <c r="P110">
        <v>74.047004581123005</v>
      </c>
      <c r="Q110">
        <v>68.062763293713303</v>
      </c>
      <c r="R110">
        <v>64.675296287845597</v>
      </c>
      <c r="S110" s="1">
        <f>(Table2[[#This Row],[Close Price]]-Table2[[#This Row],[20D EMA]])/Table2[[#This Row],[20D EMA]]</f>
        <v>3.7664519742369049E-2</v>
      </c>
      <c r="T110" s="1">
        <f>(Table2[[#This Row],[Close Price]]-Table2[[#This Row],[50D EMA]])/Table2[[#This Row],[50D EMA]]</f>
        <v>8.5074905100285345E-4</v>
      </c>
      <c r="U110" s="1">
        <f>(Table2[[#This Row],[Close Price]]-Table2[[#This Row],[200D EMA]])/Table2[[#This Row],[200D EMA]]</f>
        <v>8.8847945831862174E-2</v>
      </c>
      <c r="V110">
        <v>0.70985492978553</v>
      </c>
      <c r="W110">
        <v>68.209999999999994</v>
      </c>
      <c r="X110">
        <v>75.66</v>
      </c>
      <c r="Y110">
        <v>67.540000000000006</v>
      </c>
      <c r="Z110">
        <v>75.66</v>
      </c>
      <c r="AA110">
        <v>65.599999999999994</v>
      </c>
      <c r="AB110">
        <v>78.260000000000005</v>
      </c>
      <c r="AC110" s="1">
        <f>(Table2[[#This Row],[Close Price]]/Table2[[#This Row],[Day Low]])-1</f>
        <v>8.6497580999853385E-2</v>
      </c>
      <c r="AD110" s="1">
        <f>(Table2[[#This Row],[Day High]]/Table2[[#This Row],[Close Price]])-1</f>
        <v>2.0914856294697026E-2</v>
      </c>
      <c r="AE110" s="1">
        <f>(Table2[[#This Row],[Close Price]]/Table2[[#This Row],[Current Week Low]])-1</f>
        <v>9.7275688480900069E-2</v>
      </c>
      <c r="AF110" s="1">
        <f>(Table2[[#This Row],[Current Week High]]/Table2[[#This Row],[Close Price]])-1</f>
        <v>2.0914856294697026E-2</v>
      </c>
      <c r="AG110" s="1">
        <f>(Table2[[#This Row],[Close Price]]/Table2[[#This Row],[Current Month Low]])-1</f>
        <v>0.1297256097560977</v>
      </c>
      <c r="AH110" s="1">
        <f>(Table2[[#This Row],[Current Month High]]/Table2[[#This Row],[Close Price]])-1</f>
        <v>5.5997841047092267E-2</v>
      </c>
      <c r="AI110">
        <v>26.0288759951423</v>
      </c>
      <c r="AJ110">
        <v>87.146464646464594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0.04</v>
      </c>
      <c r="AM110" t="s">
        <v>3183</v>
      </c>
      <c r="AN110">
        <v>-3.23</v>
      </c>
      <c r="AO110" t="s">
        <v>3182</v>
      </c>
      <c r="AP110">
        <v>0.16675888812217801</v>
      </c>
      <c r="AQ110">
        <f>(Table2[[#This Row],[Sharpe Ratio]]-AVERAGE(Table2[Sharpe Ratio]))/_xlfn.STDEV.P(Table2[Sharpe Ratio])</f>
        <v>1.2639460226582513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220</v>
      </c>
      <c r="AT110">
        <f>_xlfn.RANK.AVG(Table2[[#This Row],[6M Return vs Nifty Z-Score]],Table2[6M Return vs Nifty Z-Score])</f>
        <v>227</v>
      </c>
      <c r="AU110">
        <f>_xlfn.RANK.AVG(Table2[[#This Row],[Sharpe Ratio Z-Score]],Table2[Sharpe Ratio Z-Score])</f>
        <v>72</v>
      </c>
      <c r="AV110">
        <f>(Table2[[#This Row],[Rank 1Y]]+Table2[[#This Row],[Rank 6M]]+Table2[[#This Row],[Rank Sharpe]])/3</f>
        <v>173</v>
      </c>
    </row>
    <row r="111" spans="1:48" x14ac:dyDescent="0.3">
      <c r="A111" t="s">
        <v>311</v>
      </c>
      <c r="B111" t="s">
        <v>312</v>
      </c>
      <c r="C111" t="s">
        <v>3136</v>
      </c>
      <c r="D111" t="s">
        <v>105</v>
      </c>
      <c r="E111">
        <v>84162.192736640005</v>
      </c>
      <c r="F111">
        <v>1843.9</v>
      </c>
      <c r="G111">
        <v>103.29440323080399</v>
      </c>
      <c r="H111">
        <f>(Table2[[#This Row],[1Y Return vs Nifty]]-AVERAGE(Table2[1Y Return vs Nifty]))/_xlfn.STDEV.P(Table2[1Y Return vs Nifty])</f>
        <v>1.7538169547669051</v>
      </c>
      <c r="I111">
        <v>12.5126966262238</v>
      </c>
      <c r="J111">
        <f>(Table2[[#This Row],[1M Return vs Nifty]]-AVERAGE(Table2[1M Return vs Nifty]))/_xlfn.STDEV.P(Table2[1M Return vs Nifty])</f>
        <v>1.0261560294745422</v>
      </c>
      <c r="K111">
        <v>41.3989031365522</v>
      </c>
      <c r="L111">
        <f>(Table2[[#This Row],[6M Return vs Nifty]]-AVERAGE(Table2[6M Return vs Nifty]))/_xlfn.STDEV.P(Table2[6M Return vs Nifty])</f>
        <v>1.2039535367142615</v>
      </c>
      <c r="M111">
        <v>5.9562263523333003</v>
      </c>
      <c r="N111">
        <f>(Table2[[#This Row],[1W Return vs Nifty]]-AVERAGE(Table2[1W Return vs Nifty]))/_xlfn.STDEV.P(Table2[1W Return vs Nifty])</f>
        <v>1.5127055443723041</v>
      </c>
      <c r="O111">
        <v>1732.22</v>
      </c>
      <c r="P111">
        <v>1698.8376917697201</v>
      </c>
      <c r="Q111">
        <v>1443.3915868987399</v>
      </c>
      <c r="R111">
        <v>74.283463704020093</v>
      </c>
      <c r="S111" s="1">
        <f>(Table2[[#This Row],[Close Price]]-Table2[[#This Row],[20D EMA]])/Table2[[#This Row],[20D EMA]]</f>
        <v>6.4472180208056742E-2</v>
      </c>
      <c r="T111" s="1">
        <f>(Table2[[#This Row],[Close Price]]-Table2[[#This Row],[50D EMA]])/Table2[[#This Row],[50D EMA]]</f>
        <v>8.5389151025466764E-2</v>
      </c>
      <c r="U111" s="1">
        <f>(Table2[[#This Row],[Close Price]]-Table2[[#This Row],[200D EMA]])/Table2[[#This Row],[200D EMA]]</f>
        <v>0.27747730881665278</v>
      </c>
      <c r="V111">
        <v>0.84142712274278497</v>
      </c>
      <c r="W111">
        <v>1806.7</v>
      </c>
      <c r="X111">
        <v>1865</v>
      </c>
      <c r="Y111">
        <v>1712.4</v>
      </c>
      <c r="Z111">
        <v>1865</v>
      </c>
      <c r="AA111">
        <v>1596.6</v>
      </c>
      <c r="AB111">
        <v>1865</v>
      </c>
      <c r="AC111" s="1">
        <f>(Table2[[#This Row],[Close Price]]/Table2[[#This Row],[Day Low]])-1</f>
        <v>2.0590026014280172E-2</v>
      </c>
      <c r="AD111" s="1">
        <f>(Table2[[#This Row],[Day High]]/Table2[[#This Row],[Close Price]])-1</f>
        <v>1.1443136829546008E-2</v>
      </c>
      <c r="AE111" s="1">
        <f>(Table2[[#This Row],[Close Price]]/Table2[[#This Row],[Current Week Low]])-1</f>
        <v>7.6792805419294563E-2</v>
      </c>
      <c r="AF111" s="1">
        <f>(Table2[[#This Row],[Current Week High]]/Table2[[#This Row],[Close Price]])-1</f>
        <v>1.1443136829546008E-2</v>
      </c>
      <c r="AG111" s="1">
        <f>(Table2[[#This Row],[Close Price]]/Table2[[#This Row],[Current Month Low]])-1</f>
        <v>0.15489164474508343</v>
      </c>
      <c r="AH111" s="1">
        <f>(Table2[[#This Row],[Current Month High]]/Table2[[#This Row],[Close Price]])-1</f>
        <v>1.1443136829546008E-2</v>
      </c>
      <c r="AI111">
        <v>6.6489505938499702</v>
      </c>
      <c r="AJ111">
        <v>154.243364357118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0.03</v>
      </c>
      <c r="AM111" t="s">
        <v>3183</v>
      </c>
      <c r="AN111">
        <v>6.03</v>
      </c>
      <c r="AO111" t="s">
        <v>3183</v>
      </c>
      <c r="AP111">
        <v>4.0872725095100003E-2</v>
      </c>
      <c r="AQ111">
        <f>(Table2[[#This Row],[Sharpe Ratio]]-AVERAGE(Table2[Sharpe Ratio]))/_xlfn.STDEV.P(Table2[Sharpe Ratio])</f>
        <v>-0.19244733609783443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5.3041847292301787</v>
      </c>
      <c r="AS111">
        <f>_xlfn.RANK.AVG(Table2[[#This Row],[1Y Return vs Nifty Z-Score]],Table2[1Y Return vs Nifty Z-Score])</f>
        <v>44</v>
      </c>
      <c r="AT111">
        <f>_xlfn.RANK.AVG(Table2[[#This Row],[6M Return vs Nifty Z-Score]],Table2[6M Return vs Nifty Z-Score])</f>
        <v>79</v>
      </c>
      <c r="AU111">
        <f>_xlfn.RANK.AVG(Table2[[#This Row],[Sharpe Ratio Z-Score]],Table2[Sharpe Ratio Z-Score])</f>
        <v>398</v>
      </c>
      <c r="AV111">
        <f>(Table2[[#This Row],[Rank 1Y]]+Table2[[#This Row],[Rank 6M]]+Table2[[#This Row],[Rank Sharpe]])/3</f>
        <v>173.66666666666666</v>
      </c>
    </row>
    <row r="112" spans="1:48" x14ac:dyDescent="0.3">
      <c r="A112" t="s">
        <v>793</v>
      </c>
      <c r="B112" t="s">
        <v>794</v>
      </c>
      <c r="C112" t="s">
        <v>3144</v>
      </c>
      <c r="D112" t="s">
        <v>117</v>
      </c>
      <c r="E112">
        <v>19909.671200370001</v>
      </c>
      <c r="F112">
        <v>759.15</v>
      </c>
      <c r="G112">
        <v>23.5397698474289</v>
      </c>
      <c r="H112">
        <f>(Table2[[#This Row],[1Y Return vs Nifty]]-AVERAGE(Table2[1Y Return vs Nifty]))/_xlfn.STDEV.P(Table2[1Y Return vs Nifty])</f>
        <v>0.18458943430925975</v>
      </c>
      <c r="I112">
        <v>8.4261165514354293</v>
      </c>
      <c r="J112">
        <f>(Table2[[#This Row],[1M Return vs Nifty]]-AVERAGE(Table2[1M Return vs Nifty]))/_xlfn.STDEV.P(Table2[1M Return vs Nifty])</f>
        <v>0.64688961374073428</v>
      </c>
      <c r="K112">
        <v>19.078183653200899</v>
      </c>
      <c r="L112">
        <f>(Table2[[#This Row],[6M Return vs Nifty]]-AVERAGE(Table2[6M Return vs Nifty]))/_xlfn.STDEV.P(Table2[6M Return vs Nifty])</f>
        <v>0.47987876846655536</v>
      </c>
      <c r="M112">
        <v>7.4238202076494204</v>
      </c>
      <c r="N112">
        <f>(Table2[[#This Row],[1W Return vs Nifty]]-AVERAGE(Table2[1W Return vs Nifty]))/_xlfn.STDEV.P(Table2[1W Return vs Nifty])</f>
        <v>1.867560342257639</v>
      </c>
      <c r="O112">
        <v>725.69</v>
      </c>
      <c r="P112">
        <v>714.74288960442505</v>
      </c>
      <c r="Q112">
        <v>629.65271837489001</v>
      </c>
      <c r="R112">
        <v>66.024589615429207</v>
      </c>
      <c r="S112" s="1">
        <f>(Table2[[#This Row],[Close Price]]-Table2[[#This Row],[20D EMA]])/Table2[[#This Row],[20D EMA]]</f>
        <v>4.6107842191569291E-2</v>
      </c>
      <c r="T112" s="1">
        <f>(Table2[[#This Row],[Close Price]]-Table2[[#This Row],[50D EMA]])/Table2[[#This Row],[50D EMA]]</f>
        <v>6.2130188409642073E-2</v>
      </c>
      <c r="U112" s="1">
        <f>(Table2[[#This Row],[Close Price]]-Table2[[#This Row],[200D EMA]])/Table2[[#This Row],[200D EMA]]</f>
        <v>0.20566461137392938</v>
      </c>
      <c r="V112">
        <v>0.93332431252512904</v>
      </c>
      <c r="W112">
        <v>745.8</v>
      </c>
      <c r="X112">
        <v>761.35</v>
      </c>
      <c r="Y112">
        <v>717.05</v>
      </c>
      <c r="Z112">
        <v>770.4</v>
      </c>
      <c r="AA112">
        <v>650.15</v>
      </c>
      <c r="AB112">
        <v>806</v>
      </c>
      <c r="AC112" s="1">
        <f>(Table2[[#This Row],[Close Price]]/Table2[[#This Row],[Day Low]])-1</f>
        <v>1.7900241351568758E-2</v>
      </c>
      <c r="AD112" s="1">
        <f>(Table2[[#This Row],[Day High]]/Table2[[#This Row],[Close Price]])-1</f>
        <v>2.8979780017124313E-3</v>
      </c>
      <c r="AE112" s="1">
        <f>(Table2[[#This Row],[Close Price]]/Table2[[#This Row],[Current Week Low]])-1</f>
        <v>5.8712781535457781E-2</v>
      </c>
      <c r="AF112" s="1">
        <f>(Table2[[#This Row],[Current Week High]]/Table2[[#This Row],[Close Price]])-1</f>
        <v>1.4819205690574933E-2</v>
      </c>
      <c r="AG112" s="1">
        <f>(Table2[[#This Row],[Close Price]]/Table2[[#This Row],[Current Month Low]])-1</f>
        <v>0.16765361839575488</v>
      </c>
      <c r="AH112" s="1">
        <f>(Table2[[#This Row],[Current Month High]]/Table2[[#This Row],[Close Price]])-1</f>
        <v>6.1713758809194497E-2</v>
      </c>
      <c r="AI112">
        <v>6.1713758809194497</v>
      </c>
      <c r="AJ112">
        <v>72.475292513915704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0.14000000000000001</v>
      </c>
      <c r="AM112" t="s">
        <v>3183</v>
      </c>
      <c r="AN112">
        <v>-4.95</v>
      </c>
      <c r="AO112" t="s">
        <v>3182</v>
      </c>
      <c r="AP112">
        <v>0.15352300099819099</v>
      </c>
      <c r="AQ112">
        <f>(Table2[[#This Row],[Sharpe Ratio]]-AVERAGE(Table2[Sharpe Ratio]))/_xlfn.STDEV.P(Table2[Sharpe Ratio])</f>
        <v>1.1108183266423399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4.2897364854165287</v>
      </c>
      <c r="AS112">
        <f>_xlfn.RANK.AVG(Table2[[#This Row],[1Y Return vs Nifty Z-Score]],Table2[1Y Return vs Nifty Z-Score])</f>
        <v>251</v>
      </c>
      <c r="AT112">
        <f>_xlfn.RANK.AVG(Table2[[#This Row],[6M Return vs Nifty Z-Score]],Table2[6M Return vs Nifty Z-Score])</f>
        <v>168</v>
      </c>
      <c r="AU112">
        <f>_xlfn.RANK.AVG(Table2[[#This Row],[Sharpe Ratio Z-Score]],Table2[Sharpe Ratio Z-Score])</f>
        <v>102</v>
      </c>
      <c r="AV112">
        <f>(Table2[[#This Row],[Rank 1Y]]+Table2[[#This Row],[Rank 6M]]+Table2[[#This Row],[Rank Sharpe]])/3</f>
        <v>173.66666666666666</v>
      </c>
    </row>
    <row r="113" spans="1:48" x14ac:dyDescent="0.3">
      <c r="A113" t="s">
        <v>257</v>
      </c>
      <c r="B113" t="s">
        <v>258</v>
      </c>
      <c r="C113" t="s">
        <v>3140</v>
      </c>
      <c r="D113" t="s">
        <v>250</v>
      </c>
      <c r="E113">
        <v>97811.066512594902</v>
      </c>
      <c r="F113">
        <v>1006.15</v>
      </c>
      <c r="G113">
        <v>41.207772487484299</v>
      </c>
      <c r="H113">
        <f>(Table2[[#This Row],[1Y Return vs Nifty]]-AVERAGE(Table2[1Y Return vs Nifty]))/_xlfn.STDEV.P(Table2[1Y Return vs Nifty])</f>
        <v>0.5322195944407786</v>
      </c>
      <c r="I113">
        <v>4.0943927142854202</v>
      </c>
      <c r="J113">
        <f>(Table2[[#This Row],[1M Return vs Nifty]]-AVERAGE(Table2[1M Return vs Nifty]))/_xlfn.STDEV.P(Table2[1M Return vs Nifty])</f>
        <v>0.2448719501691573</v>
      </c>
      <c r="K113">
        <v>19.2579805857577</v>
      </c>
      <c r="L113">
        <f>(Table2[[#This Row],[6M Return vs Nifty]]-AVERAGE(Table2[6M Return vs Nifty]))/_xlfn.STDEV.P(Table2[6M Return vs Nifty])</f>
        <v>0.48571130546742664</v>
      </c>
      <c r="M113">
        <v>-3.3832970384860999</v>
      </c>
      <c r="N113">
        <f>(Table2[[#This Row],[1W Return vs Nifty]]-AVERAGE(Table2[1W Return vs Nifty]))/_xlfn.STDEV.P(Table2[1W Return vs Nifty])</f>
        <v>-0.74553141484466035</v>
      </c>
      <c r="O113">
        <v>1000.18</v>
      </c>
      <c r="P113">
        <v>977.99890631329595</v>
      </c>
      <c r="Q113">
        <v>876.43943034692904</v>
      </c>
      <c r="R113">
        <v>52.165632052989402</v>
      </c>
      <c r="S113" s="1">
        <f>(Table2[[#This Row],[Close Price]]-Table2[[#This Row],[20D EMA]])/Table2[[#This Row],[20D EMA]]</f>
        <v>5.9689255933932164E-3</v>
      </c>
      <c r="T113" s="1">
        <f>(Table2[[#This Row],[Close Price]]-Table2[[#This Row],[50D EMA]])/Table2[[#This Row],[50D EMA]]</f>
        <v>2.8784381562167106E-2</v>
      </c>
      <c r="U113" s="1">
        <f>(Table2[[#This Row],[Close Price]]-Table2[[#This Row],[200D EMA]])/Table2[[#This Row],[200D EMA]]</f>
        <v>0.14799718629925904</v>
      </c>
      <c r="V113">
        <v>0.88174820690599898</v>
      </c>
      <c r="W113">
        <v>970.15</v>
      </c>
      <c r="X113">
        <v>1018.85</v>
      </c>
      <c r="Y113">
        <v>964.05</v>
      </c>
      <c r="Z113">
        <v>1018.85</v>
      </c>
      <c r="AA113">
        <v>936.25</v>
      </c>
      <c r="AB113">
        <v>1109</v>
      </c>
      <c r="AC113" s="1">
        <f>(Table2[[#This Row],[Close Price]]/Table2[[#This Row],[Day Low]])-1</f>
        <v>3.710766376333563E-2</v>
      </c>
      <c r="AD113" s="1">
        <f>(Table2[[#This Row],[Day High]]/Table2[[#This Row],[Close Price]])-1</f>
        <v>1.262237240968056E-2</v>
      </c>
      <c r="AE113" s="1">
        <f>(Table2[[#This Row],[Close Price]]/Table2[[#This Row],[Current Week Low]])-1</f>
        <v>4.3669934132047228E-2</v>
      </c>
      <c r="AF113" s="1">
        <f>(Table2[[#This Row],[Current Week High]]/Table2[[#This Row],[Close Price]])-1</f>
        <v>1.262237240968056E-2</v>
      </c>
      <c r="AG113" s="1">
        <f>(Table2[[#This Row],[Close Price]]/Table2[[#This Row],[Current Month Low]])-1</f>
        <v>7.4659546061415227E-2</v>
      </c>
      <c r="AH113" s="1">
        <f>(Table2[[#This Row],[Current Month High]]/Table2[[#This Row],[Close Price]])-1</f>
        <v>0.10222133876658557</v>
      </c>
      <c r="AI113">
        <v>11.1166327088406</v>
      </c>
      <c r="AJ113">
        <v>67.929566886422407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0.18</v>
      </c>
      <c r="AM113" t="s">
        <v>3183</v>
      </c>
      <c r="AN113">
        <v>-6.73</v>
      </c>
      <c r="AO113" t="s">
        <v>3182</v>
      </c>
      <c r="AP113">
        <v>0.108972669834996</v>
      </c>
      <c r="AQ113">
        <f>(Table2[[#This Row],[Sharpe Ratio]]-AVERAGE(Table2[Sharpe Ratio]))/_xlfn.STDEV.P(Table2[Sharpe Ratio])</f>
        <v>0.59540976325237271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1.1126811984850751</v>
      </c>
      <c r="AS113">
        <f>_xlfn.RANK.AVG(Table2[[#This Row],[1Y Return vs Nifty Z-Score]],Table2[1Y Return vs Nifty Z-Score])</f>
        <v>162</v>
      </c>
      <c r="AT113">
        <f>_xlfn.RANK.AVG(Table2[[#This Row],[6M Return vs Nifty Z-Score]],Table2[6M Return vs Nifty Z-Score])</f>
        <v>165</v>
      </c>
      <c r="AU113">
        <f>_xlfn.RANK.AVG(Table2[[#This Row],[Sharpe Ratio Z-Score]],Table2[Sharpe Ratio Z-Score])</f>
        <v>199</v>
      </c>
      <c r="AV113">
        <f>(Table2[[#This Row],[Rank 1Y]]+Table2[[#This Row],[Rank 6M]]+Table2[[#This Row],[Rank Sharpe]])/3</f>
        <v>175.33333333333334</v>
      </c>
    </row>
    <row r="114" spans="1:48" x14ac:dyDescent="0.3">
      <c r="A114" t="s">
        <v>797</v>
      </c>
      <c r="B114" t="s">
        <v>798</v>
      </c>
      <c r="C114" t="s">
        <v>3144</v>
      </c>
      <c r="D114" t="s">
        <v>163</v>
      </c>
      <c r="E114">
        <v>19845.634904999999</v>
      </c>
      <c r="F114">
        <v>803</v>
      </c>
      <c r="G114">
        <v>117.13973544284499</v>
      </c>
      <c r="H114">
        <f>(Table2[[#This Row],[1Y Return vs Nifty]]-AVERAGE(Table2[1Y Return vs Nifty]))/_xlfn.STDEV.P(Table2[1Y Return vs Nifty])</f>
        <v>2.0262334328488216</v>
      </c>
      <c r="I114">
        <v>9.5882501800368001</v>
      </c>
      <c r="J114">
        <f>(Table2[[#This Row],[1M Return vs Nifty]]-AVERAGE(Table2[1M Return vs Nifty]))/_xlfn.STDEV.P(Table2[1M Return vs Nifty])</f>
        <v>0.75474465337217755</v>
      </c>
      <c r="K114">
        <v>-8.7970635593313506</v>
      </c>
      <c r="L114">
        <f>(Table2[[#This Row],[6M Return vs Nifty]]-AVERAGE(Table2[6M Return vs Nifty]))/_xlfn.STDEV.P(Table2[6M Return vs Nifty])</f>
        <v>-0.42438254713828333</v>
      </c>
      <c r="M114">
        <v>6.7838084911877798</v>
      </c>
      <c r="N114">
        <f>(Table2[[#This Row],[1W Return vs Nifty]]-AVERAGE(Table2[1W Return vs Nifty]))/_xlfn.STDEV.P(Table2[1W Return vs Nifty])</f>
        <v>1.7128096069185885</v>
      </c>
      <c r="O114">
        <v>776.92</v>
      </c>
      <c r="P114">
        <v>783.82369799951096</v>
      </c>
      <c r="Q114">
        <v>725.52837305518597</v>
      </c>
      <c r="R114">
        <v>68.263465163476695</v>
      </c>
      <c r="S114" s="1">
        <f>(Table2[[#This Row],[Close Price]]-Table2[[#This Row],[20D EMA]])/Table2[[#This Row],[20D EMA]]</f>
        <v>3.3568449776038768E-2</v>
      </c>
      <c r="T114" s="1">
        <f>(Table2[[#This Row],[Close Price]]-Table2[[#This Row],[50D EMA]])/Table2[[#This Row],[50D EMA]]</f>
        <v>2.4465070460909961E-2</v>
      </c>
      <c r="U114" s="1">
        <f>(Table2[[#This Row],[Close Price]]-Table2[[#This Row],[200D EMA]])/Table2[[#This Row],[200D EMA]]</f>
        <v>0.10677959652850309</v>
      </c>
      <c r="V114">
        <v>1.1092165928378701</v>
      </c>
      <c r="W114">
        <v>798</v>
      </c>
      <c r="X114">
        <v>833.45</v>
      </c>
      <c r="Y114">
        <v>790.7</v>
      </c>
      <c r="Z114">
        <v>833.45</v>
      </c>
      <c r="AA114">
        <v>678.05</v>
      </c>
      <c r="AB114">
        <v>833.45</v>
      </c>
      <c r="AC114" s="1">
        <f>(Table2[[#This Row],[Close Price]]/Table2[[#This Row],[Day Low]])-1</f>
        <v>6.2656641604010854E-3</v>
      </c>
      <c r="AD114" s="1">
        <f>(Table2[[#This Row],[Day High]]/Table2[[#This Row],[Close Price]])-1</f>
        <v>3.7920298879203118E-2</v>
      </c>
      <c r="AE114" s="1">
        <f>(Table2[[#This Row],[Close Price]]/Table2[[#This Row],[Current Week Low]])-1</f>
        <v>1.5555836600480433E-2</v>
      </c>
      <c r="AF114" s="1">
        <f>(Table2[[#This Row],[Current Week High]]/Table2[[#This Row],[Close Price]])-1</f>
        <v>3.7920298879203118E-2</v>
      </c>
      <c r="AG114" s="1">
        <f>(Table2[[#This Row],[Close Price]]/Table2[[#This Row],[Current Month Low]])-1</f>
        <v>0.18427844554236428</v>
      </c>
      <c r="AH114" s="1">
        <f>(Table2[[#This Row],[Current Month High]]/Table2[[#This Row],[Close Price]])-1</f>
        <v>3.7920298879203118E-2</v>
      </c>
      <c r="AI114">
        <v>22.042341220423399</v>
      </c>
      <c r="AJ114">
        <v>142.52491694352099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0.08</v>
      </c>
      <c r="AM114" t="s">
        <v>3183</v>
      </c>
      <c r="AN114">
        <v>4.66</v>
      </c>
      <c r="AO114" t="s">
        <v>3183</v>
      </c>
      <c r="AP114">
        <v>0.197764704950076</v>
      </c>
      <c r="AQ114">
        <f>(Table2[[#This Row],[Sharpe Ratio]]-AVERAGE(Table2[Sharpe Ratio]))/_xlfn.STDEV.P(Table2[Sharpe Ratio])</f>
        <v>1.6226563417681059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38</v>
      </c>
      <c r="AT114">
        <f>_xlfn.RANK.AVG(Table2[[#This Row],[6M Return vs Nifty Z-Score]],Table2[6M Return vs Nifty Z-Score])</f>
        <v>459</v>
      </c>
      <c r="AU114">
        <f>_xlfn.RANK.AVG(Table2[[#This Row],[Sharpe Ratio Z-Score]],Table2[Sharpe Ratio Z-Score])</f>
        <v>36</v>
      </c>
      <c r="AV114">
        <f>(Table2[[#This Row],[Rank 1Y]]+Table2[[#This Row],[Rank 6M]]+Table2[[#This Row],[Rank Sharpe]])/3</f>
        <v>177.66666666666666</v>
      </c>
    </row>
    <row r="115" spans="1:48" x14ac:dyDescent="0.3">
      <c r="A115" t="s">
        <v>818</v>
      </c>
      <c r="B115" t="s">
        <v>819</v>
      </c>
      <c r="C115" t="s">
        <v>3148</v>
      </c>
      <c r="D115" t="s">
        <v>222</v>
      </c>
      <c r="E115">
        <v>19193.248413509998</v>
      </c>
      <c r="F115">
        <v>878.7</v>
      </c>
      <c r="G115">
        <v>28.985603163614801</v>
      </c>
      <c r="H115">
        <f>(Table2[[#This Row],[1Y Return vs Nifty]]-AVERAGE(Table2[1Y Return vs Nifty]))/_xlfn.STDEV.P(Table2[1Y Return vs Nifty])</f>
        <v>0.2917399677523162</v>
      </c>
      <c r="I115">
        <v>5.7946359206464297</v>
      </c>
      <c r="J115">
        <f>(Table2[[#This Row],[1M Return vs Nifty]]-AVERAGE(Table2[1M Return vs Nifty]))/_xlfn.STDEV.P(Table2[1M Return vs Nifty])</f>
        <v>0.40266774395051164</v>
      </c>
      <c r="K115">
        <v>8.8570563599518106</v>
      </c>
      <c r="L115">
        <f>(Table2[[#This Row],[6M Return vs Nifty]]-AVERAGE(Table2[6M Return vs Nifty]))/_xlfn.STDEV.P(Table2[6M Return vs Nifty])</f>
        <v>0.14830969061448029</v>
      </c>
      <c r="M115">
        <v>2.7216981651976302</v>
      </c>
      <c r="N115">
        <f>(Table2[[#This Row],[1W Return vs Nifty]]-AVERAGE(Table2[1W Return vs Nifty]))/_xlfn.STDEV.P(Table2[1W Return vs Nifty])</f>
        <v>0.73061733792283423</v>
      </c>
      <c r="O115">
        <v>863.96</v>
      </c>
      <c r="P115">
        <v>860.96046237037103</v>
      </c>
      <c r="Q115">
        <v>806.39920017532597</v>
      </c>
      <c r="R115">
        <v>56.871858299596902</v>
      </c>
      <c r="S115" s="1">
        <f>(Table2[[#This Row],[Close Price]]-Table2[[#This Row],[20D EMA]])/Table2[[#This Row],[20D EMA]]</f>
        <v>1.7060975045140987E-2</v>
      </c>
      <c r="T115" s="1">
        <f>(Table2[[#This Row],[Close Price]]-Table2[[#This Row],[50D EMA]])/Table2[[#This Row],[50D EMA]]</f>
        <v>2.060435804541946E-2</v>
      </c>
      <c r="U115" s="1">
        <f>(Table2[[#This Row],[Close Price]]-Table2[[#This Row],[200D EMA]])/Table2[[#This Row],[200D EMA]]</f>
        <v>8.9658818869059589E-2</v>
      </c>
      <c r="V115">
        <v>1.2845611641655199</v>
      </c>
      <c r="W115">
        <v>876</v>
      </c>
      <c r="X115">
        <v>903</v>
      </c>
      <c r="Y115">
        <v>847.35</v>
      </c>
      <c r="Z115">
        <v>927</v>
      </c>
      <c r="AA115">
        <v>810.8</v>
      </c>
      <c r="AB115">
        <v>947</v>
      </c>
      <c r="AC115" s="1">
        <f>(Table2[[#This Row],[Close Price]]/Table2[[#This Row],[Day Low]])-1</f>
        <v>3.082191780821919E-3</v>
      </c>
      <c r="AD115" s="1">
        <f>(Table2[[#This Row],[Day High]]/Table2[[#This Row],[Close Price]])-1</f>
        <v>2.7654489586889763E-2</v>
      </c>
      <c r="AE115" s="1">
        <f>(Table2[[#This Row],[Close Price]]/Table2[[#This Row],[Current Week Low]])-1</f>
        <v>3.6997698707735838E-2</v>
      </c>
      <c r="AF115" s="1">
        <f>(Table2[[#This Row],[Current Week High]]/Table2[[#This Row],[Close Price]])-1</f>
        <v>5.4967565722089384E-2</v>
      </c>
      <c r="AG115" s="1">
        <f>(Table2[[#This Row],[Close Price]]/Table2[[#This Row],[Current Month Low]])-1</f>
        <v>8.3744449925999165E-2</v>
      </c>
      <c r="AH115" s="1">
        <f>(Table2[[#This Row],[Current Month High]]/Table2[[#This Row],[Close Price]])-1</f>
        <v>7.7728462501422513E-2</v>
      </c>
      <c r="AI115">
        <v>9.0246955730055802</v>
      </c>
      <c r="AJ115">
        <v>56.617057303270599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-0.02</v>
      </c>
      <c r="AM115" t="s">
        <v>3182</v>
      </c>
      <c r="AN115">
        <v>-0.28000000000000003</v>
      </c>
      <c r="AO115" t="s">
        <v>3182</v>
      </c>
      <c r="AP115">
        <v>0.1762566587944</v>
      </c>
      <c r="AQ115">
        <f>(Table2[[#This Row],[Sharpe Ratio]]-AVERAGE(Table2[Sharpe Ratio]))/_xlfn.STDEV.P(Table2[Sharpe Ratio])</f>
        <v>1.3738269642756162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2.947161704515759</v>
      </c>
      <c r="AS115">
        <f>_xlfn.RANK.AVG(Table2[[#This Row],[1Y Return vs Nifty Z-Score]],Table2[1Y Return vs Nifty Z-Score])</f>
        <v>225</v>
      </c>
      <c r="AT115">
        <f>_xlfn.RANK.AVG(Table2[[#This Row],[6M Return vs Nifty Z-Score]],Table2[6M Return vs Nifty Z-Score])</f>
        <v>252</v>
      </c>
      <c r="AU115">
        <f>_xlfn.RANK.AVG(Table2[[#This Row],[Sharpe Ratio Z-Score]],Table2[Sharpe Ratio Z-Score])</f>
        <v>57</v>
      </c>
      <c r="AV115">
        <f>(Table2[[#This Row],[Rank 1Y]]+Table2[[#This Row],[Rank 6M]]+Table2[[#This Row],[Rank Sharpe]])/3</f>
        <v>178</v>
      </c>
    </row>
    <row r="116" spans="1:48" x14ac:dyDescent="0.3">
      <c r="A116" t="s">
        <v>701</v>
      </c>
      <c r="B116" t="s">
        <v>702</v>
      </c>
      <c r="C116" t="s">
        <v>3151</v>
      </c>
      <c r="D116" t="s">
        <v>171</v>
      </c>
      <c r="E116">
        <v>25224.9231382</v>
      </c>
      <c r="F116">
        <v>5827.55</v>
      </c>
      <c r="G116">
        <v>72.288742809151003</v>
      </c>
      <c r="H116">
        <f>(Table2[[#This Row],[1Y Return vs Nifty]]-AVERAGE(Table2[1Y Return vs Nifty]))/_xlfn.STDEV.P(Table2[1Y Return vs Nifty])</f>
        <v>1.1437591617639418</v>
      </c>
      <c r="I116">
        <v>-19.0370745755001</v>
      </c>
      <c r="J116">
        <f>(Table2[[#This Row],[1M Return vs Nifty]]-AVERAGE(Table2[1M Return vs Nifty]))/_xlfn.STDEV.P(Table2[1M Return vs Nifty])</f>
        <v>-1.9019081273300205</v>
      </c>
      <c r="K116">
        <v>23.140742642495201</v>
      </c>
      <c r="L116">
        <f>(Table2[[#This Row],[6M Return vs Nifty]]-AVERAGE(Table2[6M Return vs Nifty]))/_xlfn.STDEV.P(Table2[6M Return vs Nifty])</f>
        <v>0.61166647633412663</v>
      </c>
      <c r="M116">
        <v>-5.4871970331097701</v>
      </c>
      <c r="N116">
        <f>(Table2[[#This Row],[1W Return vs Nifty]]-AVERAGE(Table2[1W Return vs Nifty]))/_xlfn.STDEV.P(Table2[1W Return vs Nifty])</f>
        <v>-1.2542409632382971</v>
      </c>
      <c r="O116">
        <v>6666.97</v>
      </c>
      <c r="P116">
        <v>6999.8592452705498</v>
      </c>
      <c r="Q116">
        <v>5725.4058870978397</v>
      </c>
      <c r="R116">
        <v>26.896711166086099</v>
      </c>
      <c r="S116" s="1">
        <f>(Table2[[#This Row],[Close Price]]-Table2[[#This Row],[20D EMA]])/Table2[[#This Row],[20D EMA]]</f>
        <v>-0.12590727121915954</v>
      </c>
      <c r="T116" s="1">
        <f>(Table2[[#This Row],[Close Price]]-Table2[[#This Row],[50D EMA]])/Table2[[#This Row],[50D EMA]]</f>
        <v>-0.16747611690372483</v>
      </c>
      <c r="U116" s="1">
        <f>(Table2[[#This Row],[Close Price]]-Table2[[#This Row],[200D EMA]])/Table2[[#This Row],[200D EMA]]</f>
        <v>1.7840501602225528E-2</v>
      </c>
      <c r="V116">
        <v>1.29573754151817</v>
      </c>
      <c r="W116">
        <v>5682.05</v>
      </c>
      <c r="X116">
        <v>5890</v>
      </c>
      <c r="Y116">
        <v>5500.55</v>
      </c>
      <c r="Z116">
        <v>5915</v>
      </c>
      <c r="AA116">
        <v>5500.55</v>
      </c>
      <c r="AB116">
        <v>8508.9500000000007</v>
      </c>
      <c r="AC116" s="1">
        <f>(Table2[[#This Row],[Close Price]]/Table2[[#This Row],[Day Low]])-1</f>
        <v>2.5606955236226359E-2</v>
      </c>
      <c r="AD116" s="1">
        <f>(Table2[[#This Row],[Day High]]/Table2[[#This Row],[Close Price]])-1</f>
        <v>1.0716338770152101E-2</v>
      </c>
      <c r="AE116" s="1">
        <f>(Table2[[#This Row],[Close Price]]/Table2[[#This Row],[Current Week Low]])-1</f>
        <v>5.944860059448609E-2</v>
      </c>
      <c r="AF116" s="1">
        <f>(Table2[[#This Row],[Current Week High]]/Table2[[#This Row],[Close Price]])-1</f>
        <v>1.5006306252198565E-2</v>
      </c>
      <c r="AG116" s="1">
        <f>(Table2[[#This Row],[Close Price]]/Table2[[#This Row],[Current Month Low]])-1</f>
        <v>5.944860059448609E-2</v>
      </c>
      <c r="AH116" s="1">
        <f>(Table2[[#This Row],[Current Month High]]/Table2[[#This Row],[Close Price]])-1</f>
        <v>0.4601247522543781</v>
      </c>
      <c r="AI116">
        <v>50.148861871626998</v>
      </c>
      <c r="AJ116">
        <v>103.192119944211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-0.05</v>
      </c>
      <c r="AM116" t="s">
        <v>3182</v>
      </c>
      <c r="AN116">
        <v>-30.03</v>
      </c>
      <c r="AO116" t="s">
        <v>3182</v>
      </c>
      <c r="AP116">
        <v>6.8523470815094994E-2</v>
      </c>
      <c r="AQ116">
        <f>(Table2[[#This Row],[Sharpe Ratio]]-AVERAGE(Table2[Sharpe Ratio]))/_xlfn.STDEV.P(Table2[Sharpe Ratio])</f>
        <v>0.1274477299118576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78</v>
      </c>
      <c r="AT116">
        <f>_xlfn.RANK.AVG(Table2[[#This Row],[6M Return vs Nifty Z-Score]],Table2[6M Return vs Nifty Z-Score])</f>
        <v>148</v>
      </c>
      <c r="AU116">
        <f>_xlfn.RANK.AVG(Table2[[#This Row],[Sharpe Ratio Z-Score]],Table2[Sharpe Ratio Z-Score])</f>
        <v>313</v>
      </c>
      <c r="AV116">
        <f>(Table2[[#This Row],[Rank 1Y]]+Table2[[#This Row],[Rank 6M]]+Table2[[#This Row],[Rank Sharpe]])/3</f>
        <v>179.66666666666666</v>
      </c>
    </row>
    <row r="117" spans="1:48" x14ac:dyDescent="0.3">
      <c r="A117" t="s">
        <v>1116</v>
      </c>
      <c r="B117" t="s">
        <v>1117</v>
      </c>
      <c r="C117" t="s">
        <v>3143</v>
      </c>
      <c r="D117" t="s">
        <v>69</v>
      </c>
      <c r="E117">
        <v>11160.947694015</v>
      </c>
      <c r="F117">
        <v>360.15</v>
      </c>
      <c r="G117">
        <v>33.962228281142202</v>
      </c>
      <c r="H117">
        <f>(Table2[[#This Row],[1Y Return vs Nifty]]-AVERAGE(Table2[1Y Return vs Nifty]))/_xlfn.STDEV.P(Table2[1Y Return vs Nifty])</f>
        <v>0.38965850567456117</v>
      </c>
      <c r="I117">
        <v>1.4367506117748601</v>
      </c>
      <c r="J117">
        <f>(Table2[[#This Row],[1M Return vs Nifty]]-AVERAGE(Table2[1M Return vs Nifty]))/_xlfn.STDEV.P(Table2[1M Return vs Nifty])</f>
        <v>-1.7779076767433181E-3</v>
      </c>
      <c r="K117">
        <v>62.834592716334399</v>
      </c>
      <c r="L117">
        <f>(Table2[[#This Row],[6M Return vs Nifty]]-AVERAGE(Table2[6M Return vs Nifty]))/_xlfn.STDEV.P(Table2[6M Return vs Nifty])</f>
        <v>1.8993183064873633</v>
      </c>
      <c r="M117">
        <v>-2.1768656661155901</v>
      </c>
      <c r="N117">
        <f>(Table2[[#This Row],[1W Return vs Nifty]]-AVERAGE(Table2[1W Return vs Nifty]))/_xlfn.STDEV.P(Table2[1W Return vs Nifty])</f>
        <v>-0.45382403323202064</v>
      </c>
      <c r="O117">
        <v>358.64</v>
      </c>
      <c r="P117">
        <v>357.56982249542602</v>
      </c>
      <c r="Q117">
        <v>310.34411432376902</v>
      </c>
      <c r="R117">
        <v>60.209691505160997</v>
      </c>
      <c r="S117" s="1">
        <f>(Table2[[#This Row],[Close Price]]-Table2[[#This Row],[20D EMA]])/Table2[[#This Row],[20D EMA]]</f>
        <v>4.2103502119116409E-3</v>
      </c>
      <c r="T117" s="1">
        <f>(Table2[[#This Row],[Close Price]]-Table2[[#This Row],[50D EMA]])/Table2[[#This Row],[50D EMA]]</f>
        <v>7.2158704181669534E-3</v>
      </c>
      <c r="U117" s="1">
        <f>(Table2[[#This Row],[Close Price]]-Table2[[#This Row],[200D EMA]])/Table2[[#This Row],[200D EMA]]</f>
        <v>0.16048600046679332</v>
      </c>
      <c r="V117">
        <v>0.41888576594812199</v>
      </c>
      <c r="W117">
        <v>358</v>
      </c>
      <c r="X117">
        <v>361.8</v>
      </c>
      <c r="Y117">
        <v>356</v>
      </c>
      <c r="Z117">
        <v>362.75</v>
      </c>
      <c r="AA117">
        <v>351.25</v>
      </c>
      <c r="AB117">
        <v>366</v>
      </c>
      <c r="AC117" s="1">
        <f>(Table2[[#This Row],[Close Price]]/Table2[[#This Row],[Day Low]])-1</f>
        <v>6.0055865921786467E-3</v>
      </c>
      <c r="AD117" s="1">
        <f>(Table2[[#This Row],[Day High]]/Table2[[#This Row],[Close Price]])-1</f>
        <v>4.5814244064974474E-3</v>
      </c>
      <c r="AE117" s="1">
        <f>(Table2[[#This Row],[Close Price]]/Table2[[#This Row],[Current Week Low]])-1</f>
        <v>1.165730337078652E-2</v>
      </c>
      <c r="AF117" s="1">
        <f>(Table2[[#This Row],[Current Week High]]/Table2[[#This Row],[Close Price]])-1</f>
        <v>7.219214216298786E-3</v>
      </c>
      <c r="AG117" s="1">
        <f>(Table2[[#This Row],[Close Price]]/Table2[[#This Row],[Current Month Low]])-1</f>
        <v>2.5338078291814892E-2</v>
      </c>
      <c r="AH117" s="1">
        <f>(Table2[[#This Row],[Current Month High]]/Table2[[#This Row],[Close Price]])-1</f>
        <v>1.6243231986672324E-2</v>
      </c>
      <c r="AI117">
        <v>6.8999028182701698</v>
      </c>
      <c r="AJ117">
        <v>108.722109533468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0.05</v>
      </c>
      <c r="AM117" t="s">
        <v>3183</v>
      </c>
      <c r="AN117">
        <v>-0.03</v>
      </c>
      <c r="AO117" t="s">
        <v>3182</v>
      </c>
      <c r="AP117">
        <v>6.8586643275440007E-2</v>
      </c>
      <c r="AQ117">
        <f>(Table2[[#This Row],[Sharpe Ratio]]-AVERAGE(Table2[Sharpe Ratio]))/_xlfn.STDEV.P(Table2[Sharpe Ratio])</f>
        <v>0.12817858030470791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1.9615534515578683</v>
      </c>
      <c r="AS117">
        <f>_xlfn.RANK.AVG(Table2[[#This Row],[1Y Return vs Nifty Z-Score]],Table2[1Y Return vs Nifty Z-Score])</f>
        <v>193</v>
      </c>
      <c r="AT117">
        <f>_xlfn.RANK.AVG(Table2[[#This Row],[6M Return vs Nifty Z-Score]],Table2[6M Return vs Nifty Z-Score])</f>
        <v>34</v>
      </c>
      <c r="AU117">
        <f>_xlfn.RANK.AVG(Table2[[#This Row],[Sharpe Ratio Z-Score]],Table2[Sharpe Ratio Z-Score])</f>
        <v>312</v>
      </c>
      <c r="AV117">
        <f>(Table2[[#This Row],[Rank 1Y]]+Table2[[#This Row],[Rank 6M]]+Table2[[#This Row],[Rank Sharpe]])/3</f>
        <v>179.66666666666666</v>
      </c>
    </row>
    <row r="118" spans="1:48" x14ac:dyDescent="0.3">
      <c r="A118" t="s">
        <v>1053</v>
      </c>
      <c r="B118" t="s">
        <v>1054</v>
      </c>
      <c r="C118" t="s">
        <v>3136</v>
      </c>
      <c r="D118" t="s">
        <v>489</v>
      </c>
      <c r="E118">
        <v>12803.438871136001</v>
      </c>
      <c r="F118">
        <v>133.96</v>
      </c>
      <c r="G118">
        <v>35.323913511386699</v>
      </c>
      <c r="H118">
        <f>(Table2[[#This Row],[1Y Return vs Nifty]]-AVERAGE(Table2[1Y Return vs Nifty]))/_xlfn.STDEV.P(Table2[1Y Return vs Nifty])</f>
        <v>0.41645060347317991</v>
      </c>
      <c r="I118">
        <v>-2.7673079186316998</v>
      </c>
      <c r="J118">
        <f>(Table2[[#This Row],[1M Return vs Nifty]]-AVERAGE(Table2[1M Return vs Nifty]))/_xlfn.STDEV.P(Table2[1M Return vs Nifty])</f>
        <v>-0.39194723782134039</v>
      </c>
      <c r="K118">
        <v>57.1144379558542</v>
      </c>
      <c r="L118">
        <f>(Table2[[#This Row],[6M Return vs Nifty]]-AVERAGE(Table2[6M Return vs Nifty]))/_xlfn.STDEV.P(Table2[6M Return vs Nifty])</f>
        <v>1.7137588877766432</v>
      </c>
      <c r="M118">
        <v>-2.4738797378684199</v>
      </c>
      <c r="N118">
        <f>(Table2[[#This Row],[1W Return vs Nifty]]-AVERAGE(Table2[1W Return vs Nifty]))/_xlfn.STDEV.P(Table2[1W Return vs Nifty])</f>
        <v>-0.5256401341370277</v>
      </c>
      <c r="O118">
        <v>135.97999999999999</v>
      </c>
      <c r="P118">
        <v>134.14567084917601</v>
      </c>
      <c r="Q118">
        <v>110.81916789036801</v>
      </c>
      <c r="R118">
        <v>46.369971500410898</v>
      </c>
      <c r="S118" s="1">
        <f>(Table2[[#This Row],[Close Price]]-Table2[[#This Row],[20D EMA]])/Table2[[#This Row],[20D EMA]]</f>
        <v>-1.4855125753787189E-2</v>
      </c>
      <c r="T118" s="1">
        <f>(Table2[[#This Row],[Close Price]]-Table2[[#This Row],[50D EMA]])/Table2[[#This Row],[50D EMA]]</f>
        <v>-1.3840987040480885E-3</v>
      </c>
      <c r="U118" s="1">
        <f>(Table2[[#This Row],[Close Price]]-Table2[[#This Row],[200D EMA]])/Table2[[#This Row],[200D EMA]]</f>
        <v>0.20881615112400889</v>
      </c>
      <c r="V118">
        <v>0.30179614970774998</v>
      </c>
      <c r="W118">
        <v>131.46</v>
      </c>
      <c r="X118">
        <v>135.34</v>
      </c>
      <c r="Y118">
        <v>131.46</v>
      </c>
      <c r="Z118">
        <v>136.80000000000001</v>
      </c>
      <c r="AA118">
        <v>125.35</v>
      </c>
      <c r="AB118">
        <v>151.49</v>
      </c>
      <c r="AC118" s="1">
        <f>(Table2[[#This Row],[Close Price]]/Table2[[#This Row],[Day Low]])-1</f>
        <v>1.9017191541153222E-2</v>
      </c>
      <c r="AD118" s="1">
        <f>(Table2[[#This Row],[Day High]]/Table2[[#This Row],[Close Price]])-1</f>
        <v>1.0301582561958789E-2</v>
      </c>
      <c r="AE118" s="1">
        <f>(Table2[[#This Row],[Close Price]]/Table2[[#This Row],[Current Week Low]])-1</f>
        <v>1.9017191541153222E-2</v>
      </c>
      <c r="AF118" s="1">
        <f>(Table2[[#This Row],[Current Week High]]/Table2[[#This Row],[Close Price]])-1</f>
        <v>2.1200358315915269E-2</v>
      </c>
      <c r="AG118" s="1">
        <f>(Table2[[#This Row],[Close Price]]/Table2[[#This Row],[Current Month Low]])-1</f>
        <v>6.8687674511368257E-2</v>
      </c>
      <c r="AH118" s="1">
        <f>(Table2[[#This Row],[Current Month High]]/Table2[[#This Row],[Close Price]])-1</f>
        <v>0.13085995819647667</v>
      </c>
      <c r="AI118">
        <v>25.9704389369961</v>
      </c>
      <c r="AJ118">
        <v>94.144927536231805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0.05</v>
      </c>
      <c r="AM118" t="s">
        <v>3183</v>
      </c>
      <c r="AN118">
        <v>-9.61</v>
      </c>
      <c r="AO118" t="s">
        <v>3182</v>
      </c>
      <c r="AP118">
        <v>6.7157548488231994E-2</v>
      </c>
      <c r="AQ118">
        <f>(Table2[[#This Row],[Sharpe Ratio]]-AVERAGE(Table2[Sharpe Ratio]))/_xlfn.STDEV.P(Table2[Sharpe Ratio])</f>
        <v>0.11164519723007245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1.3242673165215275</v>
      </c>
      <c r="AS118">
        <f>_xlfn.RANK.AVG(Table2[[#This Row],[1Y Return vs Nifty Z-Score]],Table2[1Y Return vs Nifty Z-Score])</f>
        <v>187</v>
      </c>
      <c r="AT118">
        <f>_xlfn.RANK.AVG(Table2[[#This Row],[6M Return vs Nifty Z-Score]],Table2[6M Return vs Nifty Z-Score])</f>
        <v>45</v>
      </c>
      <c r="AU118">
        <f>_xlfn.RANK.AVG(Table2[[#This Row],[Sharpe Ratio Z-Score]],Table2[Sharpe Ratio Z-Score])</f>
        <v>317</v>
      </c>
      <c r="AV118">
        <f>(Table2[[#This Row],[Rank 1Y]]+Table2[[#This Row],[Rank 6M]]+Table2[[#This Row],[Rank Sharpe]])/3</f>
        <v>183</v>
      </c>
    </row>
    <row r="119" spans="1:48" x14ac:dyDescent="0.3">
      <c r="A119" t="s">
        <v>290</v>
      </c>
      <c r="B119" t="s">
        <v>291</v>
      </c>
      <c r="C119" t="s">
        <v>3140</v>
      </c>
      <c r="D119" t="s">
        <v>51</v>
      </c>
      <c r="E119">
        <v>91529.198052505002</v>
      </c>
      <c r="F119">
        <v>2006.35</v>
      </c>
      <c r="G119">
        <v>38.525751549888902</v>
      </c>
      <c r="H119">
        <f>(Table2[[#This Row],[1Y Return vs Nifty]]-AVERAGE(Table2[1Y Return vs Nifty]))/_xlfn.STDEV.P(Table2[1Y Return vs Nifty])</f>
        <v>0.47944897927805352</v>
      </c>
      <c r="I119">
        <v>-6.3844884275161196</v>
      </c>
      <c r="J119">
        <f>(Table2[[#This Row],[1M Return vs Nifty]]-AVERAGE(Table2[1M Return vs Nifty]))/_xlfn.STDEV.P(Table2[1M Return vs Nifty])</f>
        <v>-0.72764972292138574</v>
      </c>
      <c r="K119">
        <v>18.293707504921802</v>
      </c>
      <c r="L119">
        <f>(Table2[[#This Row],[6M Return vs Nifty]]-AVERAGE(Table2[6M Return vs Nifty]))/_xlfn.STDEV.P(Table2[6M Return vs Nifty])</f>
        <v>0.45443069159409083</v>
      </c>
      <c r="M119">
        <v>-2.4914283554740901</v>
      </c>
      <c r="N119">
        <f>(Table2[[#This Row],[1W Return vs Nifty]]-AVERAGE(Table2[1W Return vs Nifty]))/_xlfn.STDEV.P(Table2[1W Return vs Nifty])</f>
        <v>-0.52988327751833175</v>
      </c>
      <c r="O119">
        <v>2088.29</v>
      </c>
      <c r="P119">
        <v>2113.75981289831</v>
      </c>
      <c r="Q119">
        <v>1860.6244805674</v>
      </c>
      <c r="R119">
        <v>32.8507530288556</v>
      </c>
      <c r="S119" s="1">
        <f>(Table2[[#This Row],[Close Price]]-Table2[[#This Row],[20D EMA]])/Table2[[#This Row],[20D EMA]]</f>
        <v>-3.9237845318418445E-2</v>
      </c>
      <c r="T119" s="1">
        <f>(Table2[[#This Row],[Close Price]]-Table2[[#This Row],[50D EMA]])/Table2[[#This Row],[50D EMA]]</f>
        <v>-5.0814578005924746E-2</v>
      </c>
      <c r="U119" s="1">
        <f>(Table2[[#This Row],[Close Price]]-Table2[[#This Row],[200D EMA]])/Table2[[#This Row],[200D EMA]]</f>
        <v>7.8320757871658583E-2</v>
      </c>
      <c r="V119">
        <v>0.66477674337387704</v>
      </c>
      <c r="W119">
        <v>2000.55</v>
      </c>
      <c r="X119">
        <v>2041.85</v>
      </c>
      <c r="Y119">
        <v>2000.55</v>
      </c>
      <c r="Z119">
        <v>2119</v>
      </c>
      <c r="AA119">
        <v>2000</v>
      </c>
      <c r="AB119">
        <v>2218.85</v>
      </c>
      <c r="AC119" s="1">
        <f>(Table2[[#This Row],[Close Price]]/Table2[[#This Row],[Day Low]])-1</f>
        <v>2.8992027192522585E-3</v>
      </c>
      <c r="AD119" s="1">
        <f>(Table2[[#This Row],[Day High]]/Table2[[#This Row],[Close Price]])-1</f>
        <v>1.769382211478554E-2</v>
      </c>
      <c r="AE119" s="1">
        <f>(Table2[[#This Row],[Close Price]]/Table2[[#This Row],[Current Week Low]])-1</f>
        <v>2.8992027192522585E-3</v>
      </c>
      <c r="AF119" s="1">
        <f>(Table2[[#This Row],[Current Week High]]/Table2[[#This Row],[Close Price]])-1</f>
        <v>5.6146734119171704E-2</v>
      </c>
      <c r="AG119" s="1">
        <f>(Table2[[#This Row],[Close Price]]/Table2[[#This Row],[Current Month Low]])-1</f>
        <v>3.1749999999999279E-3</v>
      </c>
      <c r="AH119" s="1">
        <f>(Table2[[#This Row],[Current Month High]]/Table2[[#This Row],[Close Price]])-1</f>
        <v>0.10591372392653331</v>
      </c>
      <c r="AI119">
        <v>15.234131632068101</v>
      </c>
      <c r="AJ119">
        <v>67.174936466275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-0.06</v>
      </c>
      <c r="AM119" t="s">
        <v>3182</v>
      </c>
      <c r="AN119">
        <v>-4.9800000000000004</v>
      </c>
      <c r="AO119" t="s">
        <v>3182</v>
      </c>
      <c r="AP119">
        <v>0.107924242387475</v>
      </c>
      <c r="AQ119">
        <f>(Table2[[#This Row],[Sharpe Ratio]]-AVERAGE(Table2[Sharpe Ratio]))/_xlfn.STDEV.P(Table2[Sharpe Ratio])</f>
        <v>0.58328037003718081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173</v>
      </c>
      <c r="AT119">
        <f>_xlfn.RANK.AVG(Table2[[#This Row],[6M Return vs Nifty Z-Score]],Table2[6M Return vs Nifty Z-Score])</f>
        <v>174</v>
      </c>
      <c r="AU119">
        <f>_xlfn.RANK.AVG(Table2[[#This Row],[Sharpe Ratio Z-Score]],Table2[Sharpe Ratio Z-Score])</f>
        <v>203</v>
      </c>
      <c r="AV119">
        <f>(Table2[[#This Row],[Rank 1Y]]+Table2[[#This Row],[Rank 6M]]+Table2[[#This Row],[Rank Sharpe]])/3</f>
        <v>183.33333333333334</v>
      </c>
    </row>
    <row r="120" spans="1:48" x14ac:dyDescent="0.3">
      <c r="A120" t="s">
        <v>822</v>
      </c>
      <c r="B120" t="s">
        <v>823</v>
      </c>
      <c r="C120" t="s">
        <v>3139</v>
      </c>
      <c r="D120" t="s">
        <v>48</v>
      </c>
      <c r="E120">
        <v>18888.764599979899</v>
      </c>
      <c r="F120">
        <v>300.85000000000002</v>
      </c>
      <c r="G120">
        <v>56.701010762007499</v>
      </c>
      <c r="H120">
        <f>(Table2[[#This Row],[1Y Return vs Nifty]]-AVERAGE(Table2[1Y Return vs Nifty]))/_xlfn.STDEV.P(Table2[1Y Return vs Nifty])</f>
        <v>0.83705976296768292</v>
      </c>
      <c r="I120">
        <v>6.1732359066671796</v>
      </c>
      <c r="J120">
        <f>(Table2[[#This Row],[1M Return vs Nifty]]-AVERAGE(Table2[1M Return vs Nifty]))/_xlfn.STDEV.P(Table2[1M Return vs Nifty])</f>
        <v>0.43780476734589818</v>
      </c>
      <c r="K120">
        <v>-0.34805777247926101</v>
      </c>
      <c r="L120">
        <f>(Table2[[#This Row],[6M Return vs Nifty]]-AVERAGE(Table2[6M Return vs Nifty]))/_xlfn.STDEV.P(Table2[6M Return vs Nifty])</f>
        <v>-0.15030034689372729</v>
      </c>
      <c r="M120">
        <v>3.0214854942349301</v>
      </c>
      <c r="N120">
        <f>(Table2[[#This Row],[1W Return vs Nifty]]-AVERAGE(Table2[1W Return vs Nifty]))/_xlfn.STDEV.P(Table2[1W Return vs Nifty])</f>
        <v>0.80310399468333216</v>
      </c>
      <c r="O120">
        <v>293.55</v>
      </c>
      <c r="P120">
        <v>299.42246511109602</v>
      </c>
      <c r="Q120">
        <v>279.38856134205298</v>
      </c>
      <c r="R120">
        <v>59.692615856927901</v>
      </c>
      <c r="S120" s="1">
        <f>(Table2[[#This Row],[Close Price]]-Table2[[#This Row],[20D EMA]])/Table2[[#This Row],[20D EMA]]</f>
        <v>2.4867995230795473E-2</v>
      </c>
      <c r="T120" s="1">
        <f>(Table2[[#This Row],[Close Price]]-Table2[[#This Row],[50D EMA]])/Table2[[#This Row],[50D EMA]]</f>
        <v>4.7676278677832055E-3</v>
      </c>
      <c r="U120" s="1">
        <f>(Table2[[#This Row],[Close Price]]-Table2[[#This Row],[200D EMA]])/Table2[[#This Row],[200D EMA]]</f>
        <v>7.6815738464224348E-2</v>
      </c>
      <c r="V120">
        <v>0.94511118819032003</v>
      </c>
      <c r="W120">
        <v>293.14999999999998</v>
      </c>
      <c r="X120">
        <v>303.35000000000002</v>
      </c>
      <c r="Y120">
        <v>289.14999999999998</v>
      </c>
      <c r="Z120">
        <v>305.85000000000002</v>
      </c>
      <c r="AA120">
        <v>269.25</v>
      </c>
      <c r="AB120">
        <v>321.89999999999998</v>
      </c>
      <c r="AC120" s="1">
        <f>(Table2[[#This Row],[Close Price]]/Table2[[#This Row],[Day Low]])-1</f>
        <v>2.6266416510319024E-2</v>
      </c>
      <c r="AD120" s="1">
        <f>(Table2[[#This Row],[Day High]]/Table2[[#This Row],[Close Price]])-1</f>
        <v>8.3097889313612505E-3</v>
      </c>
      <c r="AE120" s="1">
        <f>(Table2[[#This Row],[Close Price]]/Table2[[#This Row],[Current Week Low]])-1</f>
        <v>4.0463427286875575E-2</v>
      </c>
      <c r="AF120" s="1">
        <f>(Table2[[#This Row],[Current Week High]]/Table2[[#This Row],[Close Price]])-1</f>
        <v>1.6619577862722279E-2</v>
      </c>
      <c r="AG120" s="1">
        <f>(Table2[[#This Row],[Close Price]]/Table2[[#This Row],[Current Month Low]])-1</f>
        <v>0.11736304549675025</v>
      </c>
      <c r="AH120" s="1">
        <f>(Table2[[#This Row],[Current Month High]]/Table2[[#This Row],[Close Price]])-1</f>
        <v>6.9968422802060726E-2</v>
      </c>
      <c r="AI120">
        <v>21.1567226192454</v>
      </c>
      <c r="AJ120">
        <v>94.536049143226606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</v>
      </c>
      <c r="AM120" t="s">
        <v>3181</v>
      </c>
      <c r="AN120">
        <v>-4.87</v>
      </c>
      <c r="AO120" t="s">
        <v>3182</v>
      </c>
      <c r="AP120">
        <v>0.162835788096555</v>
      </c>
      <c r="AQ120">
        <f>(Table2[[#This Row],[Sharpe Ratio]]-AVERAGE(Table2[Sharpe Ratio]))/_xlfn.STDEV.P(Table2[Sharpe Ratio])</f>
        <v>1.2185591692848254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115</v>
      </c>
      <c r="AT120">
        <f>_xlfn.RANK.AVG(Table2[[#This Row],[6M Return vs Nifty Z-Score]],Table2[6M Return vs Nifty Z-Score])</f>
        <v>352</v>
      </c>
      <c r="AU120">
        <f>_xlfn.RANK.AVG(Table2[[#This Row],[Sharpe Ratio Z-Score]],Table2[Sharpe Ratio Z-Score])</f>
        <v>84</v>
      </c>
      <c r="AV120">
        <f>(Table2[[#This Row],[Rank 1Y]]+Table2[[#This Row],[Rank 6M]]+Table2[[#This Row],[Rank Sharpe]])/3</f>
        <v>183.66666666666666</v>
      </c>
    </row>
    <row r="121" spans="1:48" x14ac:dyDescent="0.3">
      <c r="A121" t="s">
        <v>1603</v>
      </c>
      <c r="B121" t="s">
        <v>1604</v>
      </c>
      <c r="C121" t="s">
        <v>3141</v>
      </c>
      <c r="D121" t="s">
        <v>214</v>
      </c>
      <c r="E121">
        <v>5851.2804340499997</v>
      </c>
      <c r="F121">
        <v>2038.5</v>
      </c>
      <c r="G121">
        <v>37.029876218248504</v>
      </c>
      <c r="H121">
        <f>(Table2[[#This Row],[1Y Return vs Nifty]]-AVERAGE(Table2[1Y Return vs Nifty]))/_xlfn.STDEV.P(Table2[1Y Return vs Nifty])</f>
        <v>0.45001659851215897</v>
      </c>
      <c r="I121">
        <v>1.78117794664806</v>
      </c>
      <c r="J121">
        <f>(Table2[[#This Row],[1M Return vs Nifty]]-AVERAGE(Table2[1M Return vs Nifty]))/_xlfn.STDEV.P(Table2[1M Return vs Nifty])</f>
        <v>3.0187627902507837E-2</v>
      </c>
      <c r="K121">
        <v>24.2977041995943</v>
      </c>
      <c r="L121">
        <f>(Table2[[#This Row],[6M Return vs Nifty]]-AVERAGE(Table2[6M Return vs Nifty]))/_xlfn.STDEV.P(Table2[6M Return vs Nifty])</f>
        <v>0.64919782347340149</v>
      </c>
      <c r="M121">
        <v>1.96726052625835</v>
      </c>
      <c r="N121">
        <f>(Table2[[#This Row],[1W Return vs Nifty]]-AVERAGE(Table2[1W Return vs Nifty]))/_xlfn.STDEV.P(Table2[1W Return vs Nifty])</f>
        <v>0.54819914714537177</v>
      </c>
      <c r="O121">
        <v>1870.69</v>
      </c>
      <c r="P121">
        <v>2180.8409004274199</v>
      </c>
      <c r="Q121">
        <v>1985.50239070936</v>
      </c>
      <c r="R121">
        <v>51.032638597380902</v>
      </c>
      <c r="S121" s="1">
        <f>(Table2[[#This Row],[Close Price]]-Table2[[#This Row],[20D EMA]])/Table2[[#This Row],[20D EMA]]</f>
        <v>8.9704868257167114E-2</v>
      </c>
      <c r="T121" s="1">
        <f>(Table2[[#This Row],[Close Price]]-Table2[[#This Row],[50D EMA]])/Table2[[#This Row],[50D EMA]]</f>
        <v>-6.5268814611612755E-2</v>
      </c>
      <c r="U121" s="1">
        <f>(Table2[[#This Row],[Close Price]]-Table2[[#This Row],[200D EMA]])/Table2[[#This Row],[200D EMA]]</f>
        <v>2.6692291854509182E-2</v>
      </c>
      <c r="V121">
        <v>1.00253930524255</v>
      </c>
      <c r="W121">
        <v>2020.55</v>
      </c>
      <c r="X121">
        <v>2054.5</v>
      </c>
      <c r="Y121">
        <v>2028</v>
      </c>
      <c r="Z121">
        <v>2071.9499999999998</v>
      </c>
      <c r="AA121">
        <v>1917</v>
      </c>
      <c r="AB121">
        <v>2101.4</v>
      </c>
      <c r="AC121" s="1">
        <f>(Table2[[#This Row],[Close Price]]/Table2[[#This Row],[Day Low]])-1</f>
        <v>8.8837197792679401E-3</v>
      </c>
      <c r="AD121" s="1">
        <f>(Table2[[#This Row],[Day High]]/Table2[[#This Row],[Close Price]])-1</f>
        <v>7.8489085111601575E-3</v>
      </c>
      <c r="AE121" s="1">
        <f>(Table2[[#This Row],[Close Price]]/Table2[[#This Row],[Current Week Low]])-1</f>
        <v>5.177514792899407E-3</v>
      </c>
      <c r="AF121" s="1">
        <f>(Table2[[#This Row],[Current Week High]]/Table2[[#This Row],[Close Price]])-1</f>
        <v>1.6409124356144167E-2</v>
      </c>
      <c r="AG121" s="1">
        <f>(Table2[[#This Row],[Close Price]]/Table2[[#This Row],[Current Month Low]])-1</f>
        <v>6.3380281690140761E-2</v>
      </c>
      <c r="AH121" s="1">
        <f>(Table2[[#This Row],[Current Month High]]/Table2[[#This Row],[Close Price]])-1</f>
        <v>3.0856021584498405E-2</v>
      </c>
      <c r="AI121">
        <v>44.817267598724499</v>
      </c>
      <c r="AJ121">
        <v>82.008928571428498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-0.15</v>
      </c>
      <c r="AM121" t="s">
        <v>3182</v>
      </c>
      <c r="AN121">
        <v>-11.54</v>
      </c>
      <c r="AO121" t="s">
        <v>3182</v>
      </c>
      <c r="AP121">
        <v>9.6283265935363002E-2</v>
      </c>
      <c r="AQ121">
        <f>(Table2[[#This Row],[Sharpe Ratio]]-AVERAGE(Table2[Sharpe Ratio]))/_xlfn.STDEV.P(Table2[Sharpe Ratio])</f>
        <v>0.44860440258676981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179</v>
      </c>
      <c r="AT121">
        <f>_xlfn.RANK.AVG(Table2[[#This Row],[6M Return vs Nifty Z-Score]],Table2[6M Return vs Nifty Z-Score])</f>
        <v>145</v>
      </c>
      <c r="AU121">
        <f>_xlfn.RANK.AVG(Table2[[#This Row],[Sharpe Ratio Z-Score]],Table2[Sharpe Ratio Z-Score])</f>
        <v>232</v>
      </c>
      <c r="AV121">
        <f>(Table2[[#This Row],[Rank 1Y]]+Table2[[#This Row],[Rank 6M]]+Table2[[#This Row],[Rank Sharpe]])/3</f>
        <v>185.33333333333334</v>
      </c>
    </row>
    <row r="122" spans="1:48" x14ac:dyDescent="0.3">
      <c r="A122" t="s">
        <v>25</v>
      </c>
      <c r="B122" t="s">
        <v>26</v>
      </c>
      <c r="C122" t="s">
        <v>3137</v>
      </c>
      <c r="D122" t="s">
        <v>27</v>
      </c>
      <c r="E122">
        <v>943871.85702103004</v>
      </c>
      <c r="F122">
        <v>1577.65</v>
      </c>
      <c r="G122">
        <v>37.509830598113602</v>
      </c>
      <c r="H122">
        <f>(Table2[[#This Row],[1Y Return vs Nifty]]-AVERAGE(Table2[1Y Return vs Nifty]))/_xlfn.STDEV.P(Table2[1Y Return vs Nifty])</f>
        <v>0.45946003257357731</v>
      </c>
      <c r="I122">
        <v>-5.4312950108580003</v>
      </c>
      <c r="J122">
        <f>(Table2[[#This Row],[1M Return vs Nifty]]-AVERAGE(Table2[1M Return vs Nifty]))/_xlfn.STDEV.P(Table2[1M Return vs Nifty])</f>
        <v>-0.63918596006321915</v>
      </c>
      <c r="K122">
        <v>8.0804055408416993</v>
      </c>
      <c r="L122">
        <f>(Table2[[#This Row],[6M Return vs Nifty]]-AVERAGE(Table2[6M Return vs Nifty]))/_xlfn.STDEV.P(Table2[6M Return vs Nifty])</f>
        <v>0.12311546413463963</v>
      </c>
      <c r="M122">
        <v>-0.53732945556046996</v>
      </c>
      <c r="N122">
        <f>(Table2[[#This Row],[1W Return vs Nifty]]-AVERAGE(Table2[1W Return vs Nifty]))/_xlfn.STDEV.P(Table2[1W Return vs Nifty])</f>
        <v>-5.7394674717906505E-2</v>
      </c>
      <c r="O122">
        <v>1582.48</v>
      </c>
      <c r="P122">
        <v>1599.8091530016</v>
      </c>
      <c r="Q122">
        <v>1434.0467229982701</v>
      </c>
      <c r="R122">
        <v>54.215234740859003</v>
      </c>
      <c r="S122" s="1">
        <f>(Table2[[#This Row],[Close Price]]-Table2[[#This Row],[20D EMA]])/Table2[[#This Row],[20D EMA]]</f>
        <v>-3.0521712754663106E-3</v>
      </c>
      <c r="T122" s="1">
        <f>(Table2[[#This Row],[Close Price]]-Table2[[#This Row],[50D EMA]])/Table2[[#This Row],[50D EMA]]</f>
        <v>-1.3851122779254221E-2</v>
      </c>
      <c r="U122" s="1">
        <f>(Table2[[#This Row],[Close Price]]-Table2[[#This Row],[200D EMA]])/Table2[[#This Row],[200D EMA]]</f>
        <v>0.10013849249031982</v>
      </c>
      <c r="V122">
        <v>1.0703501993954001</v>
      </c>
      <c r="W122">
        <v>1554.15</v>
      </c>
      <c r="X122">
        <v>1583.75</v>
      </c>
      <c r="Y122">
        <v>1554.15</v>
      </c>
      <c r="Z122">
        <v>1609.25</v>
      </c>
      <c r="AA122">
        <v>1511</v>
      </c>
      <c r="AB122">
        <v>1626.35</v>
      </c>
      <c r="AC122" s="1">
        <f>(Table2[[#This Row],[Close Price]]/Table2[[#This Row],[Day Low]])-1</f>
        <v>1.5120805585046471E-2</v>
      </c>
      <c r="AD122" s="1">
        <f>(Table2[[#This Row],[Day High]]/Table2[[#This Row],[Close Price]])-1</f>
        <v>3.8665103159762904E-3</v>
      </c>
      <c r="AE122" s="1">
        <f>(Table2[[#This Row],[Close Price]]/Table2[[#This Row],[Current Week Low]])-1</f>
        <v>1.5120805585046471E-2</v>
      </c>
      <c r="AF122" s="1">
        <f>(Table2[[#This Row],[Current Week High]]/Table2[[#This Row],[Close Price]])-1</f>
        <v>2.0029791145057541E-2</v>
      </c>
      <c r="AG122" s="1">
        <f>(Table2[[#This Row],[Close Price]]/Table2[[#This Row],[Current Month Low]])-1</f>
        <v>4.4109861019192564E-2</v>
      </c>
      <c r="AH122" s="1">
        <f>(Table2[[#This Row],[Current Month High]]/Table2[[#This Row],[Close Price]])-1</f>
        <v>3.0868697112794274E-2</v>
      </c>
      <c r="AI122">
        <v>12.7626533134725</v>
      </c>
      <c r="AJ122">
        <v>64.3385416666666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0.01</v>
      </c>
      <c r="AM122" t="s">
        <v>3183</v>
      </c>
      <c r="AN122">
        <v>0.12</v>
      </c>
      <c r="AO122" t="s">
        <v>3183</v>
      </c>
      <c r="AP122">
        <v>0.14409271883795</v>
      </c>
      <c r="AQ122">
        <f>(Table2[[#This Row],[Sharpe Ratio]]-AVERAGE(Table2[Sharpe Ratio]))/_xlfn.STDEV.P(Table2[Sharpe Ratio])</f>
        <v>1.0017181683793799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177</v>
      </c>
      <c r="AT122">
        <f>_xlfn.RANK.AVG(Table2[[#This Row],[6M Return vs Nifty Z-Score]],Table2[6M Return vs Nifty Z-Score])</f>
        <v>261</v>
      </c>
      <c r="AU122">
        <f>_xlfn.RANK.AVG(Table2[[#This Row],[Sharpe Ratio Z-Score]],Table2[Sharpe Ratio Z-Score])</f>
        <v>120</v>
      </c>
      <c r="AV122">
        <f>(Table2[[#This Row],[Rank 1Y]]+Table2[[#This Row],[Rank 6M]]+Table2[[#This Row],[Rank Sharpe]])/3</f>
        <v>186</v>
      </c>
    </row>
    <row r="123" spans="1:48" x14ac:dyDescent="0.3">
      <c r="A123" t="s">
        <v>814</v>
      </c>
      <c r="B123" t="s">
        <v>815</v>
      </c>
      <c r="C123" t="s">
        <v>3137</v>
      </c>
      <c r="D123" t="s">
        <v>680</v>
      </c>
      <c r="E123">
        <v>19255.958037447999</v>
      </c>
      <c r="F123">
        <v>133.54</v>
      </c>
      <c r="G123">
        <v>77.576563908278501</v>
      </c>
      <c r="H123">
        <f>(Table2[[#This Row],[1Y Return vs Nifty]]-AVERAGE(Table2[1Y Return vs Nifty]))/_xlfn.STDEV.P(Table2[1Y Return vs Nifty])</f>
        <v>1.2478006956535219</v>
      </c>
      <c r="I123">
        <v>11.8864808829202</v>
      </c>
      <c r="J123">
        <f>(Table2[[#This Row],[1M Return vs Nifty]]-AVERAGE(Table2[1M Return vs Nifty]))/_xlfn.STDEV.P(Table2[1M Return vs Nifty])</f>
        <v>0.96803833788590044</v>
      </c>
      <c r="K123">
        <v>20.067803156816399</v>
      </c>
      <c r="L123">
        <f>(Table2[[#This Row],[6M Return vs Nifty]]-AVERAGE(Table2[6M Return vs Nifty]))/_xlfn.STDEV.P(Table2[6M Return vs Nifty])</f>
        <v>0.51198160965266826</v>
      </c>
      <c r="M123">
        <v>-3.0521546395730499</v>
      </c>
      <c r="N123">
        <f>(Table2[[#This Row],[1W Return vs Nifty]]-AVERAGE(Table2[1W Return vs Nifty]))/_xlfn.STDEV.P(Table2[1W Return vs Nifty])</f>
        <v>-0.66546330294033229</v>
      </c>
      <c r="O123">
        <v>127.42</v>
      </c>
      <c r="P123">
        <v>130.69963229089799</v>
      </c>
      <c r="Q123">
        <v>119.069282838801</v>
      </c>
      <c r="R123">
        <v>68.205425046937606</v>
      </c>
      <c r="S123" s="1">
        <f>(Table2[[#This Row],[Close Price]]-Table2[[#This Row],[20D EMA]])/Table2[[#This Row],[20D EMA]]</f>
        <v>4.8030136556270524E-2</v>
      </c>
      <c r="T123" s="1">
        <f>(Table2[[#This Row],[Close Price]]-Table2[[#This Row],[50D EMA]])/Table2[[#This Row],[50D EMA]]</f>
        <v>2.1732025249927213E-2</v>
      </c>
      <c r="U123" s="1">
        <f>(Table2[[#This Row],[Close Price]]-Table2[[#This Row],[200D EMA]])/Table2[[#This Row],[200D EMA]]</f>
        <v>0.12153190828225456</v>
      </c>
      <c r="V123">
        <v>0.64827928279962699</v>
      </c>
      <c r="W123">
        <v>127.49</v>
      </c>
      <c r="X123">
        <v>134.15</v>
      </c>
      <c r="Y123">
        <v>126.3</v>
      </c>
      <c r="Z123">
        <v>134.15</v>
      </c>
      <c r="AA123">
        <v>117.35</v>
      </c>
      <c r="AB123">
        <v>134.15</v>
      </c>
      <c r="AC123" s="1">
        <f>(Table2[[#This Row],[Close Price]]/Table2[[#This Row],[Day Low]])-1</f>
        <v>4.7454702329594367E-2</v>
      </c>
      <c r="AD123" s="1">
        <f>(Table2[[#This Row],[Day High]]/Table2[[#This Row],[Close Price]])-1</f>
        <v>4.5679197244272718E-3</v>
      </c>
      <c r="AE123" s="1">
        <f>(Table2[[#This Row],[Close Price]]/Table2[[#This Row],[Current Week Low]])-1</f>
        <v>5.7323832145684817E-2</v>
      </c>
      <c r="AF123" s="1">
        <f>(Table2[[#This Row],[Current Week High]]/Table2[[#This Row],[Close Price]])-1</f>
        <v>4.5679197244272718E-3</v>
      </c>
      <c r="AG123" s="1">
        <f>(Table2[[#This Row],[Close Price]]/Table2[[#This Row],[Current Month Low]])-1</f>
        <v>0.13796335747763111</v>
      </c>
      <c r="AH123" s="1">
        <f>(Table2[[#This Row],[Current Month High]]/Table2[[#This Row],[Close Price]])-1</f>
        <v>4.5679197244272718E-3</v>
      </c>
      <c r="AI123">
        <v>28.0515201437771</v>
      </c>
      <c r="AJ123">
        <v>102.486732373009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-0.14000000000000001</v>
      </c>
      <c r="AM123" t="s">
        <v>3182</v>
      </c>
      <c r="AN123">
        <v>6.89</v>
      </c>
      <c r="AO123" t="s">
        <v>3183</v>
      </c>
      <c r="AP123">
        <v>6.3790810892077998E-2</v>
      </c>
      <c r="AQ123">
        <f>(Table2[[#This Row],[Sharpe Ratio]]-AVERAGE(Table2[Sharpe Ratio]))/_xlfn.STDEV.P(Table2[Sharpe Ratio])</f>
        <v>7.2694973013147077E-2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71</v>
      </c>
      <c r="AT123">
        <f>_xlfn.RANK.AVG(Table2[[#This Row],[6M Return vs Nifty Z-Score]],Table2[6M Return vs Nifty Z-Score])</f>
        <v>162</v>
      </c>
      <c r="AU123">
        <f>_xlfn.RANK.AVG(Table2[[#This Row],[Sharpe Ratio Z-Score]],Table2[Sharpe Ratio Z-Score])</f>
        <v>329</v>
      </c>
      <c r="AV123">
        <f>(Table2[[#This Row],[Rank 1Y]]+Table2[[#This Row],[Rank 6M]]+Table2[[#This Row],[Rank Sharpe]])/3</f>
        <v>187.33333333333334</v>
      </c>
    </row>
    <row r="124" spans="1:48" x14ac:dyDescent="0.3">
      <c r="A124" t="s">
        <v>428</v>
      </c>
      <c r="B124" t="s">
        <v>429</v>
      </c>
      <c r="C124" t="s">
        <v>3136</v>
      </c>
      <c r="D124" t="s">
        <v>24</v>
      </c>
      <c r="E124">
        <v>52227.770684039999</v>
      </c>
      <c r="F124">
        <v>212.88</v>
      </c>
      <c r="G124">
        <v>19.840826908488999</v>
      </c>
      <c r="H124">
        <f>(Table2[[#This Row],[1Y Return vs Nifty]]-AVERAGE(Table2[1Y Return vs Nifty]))/_xlfn.STDEV.P(Table2[1Y Return vs Nifty])</f>
        <v>0.11181017610008186</v>
      </c>
      <c r="I124">
        <v>14.015903433221</v>
      </c>
      <c r="J124">
        <f>(Table2[[#This Row],[1M Return vs Nifty]]-AVERAGE(Table2[1M Return vs Nifty]))/_xlfn.STDEV.P(Table2[1M Return vs Nifty])</f>
        <v>1.1656653128760217</v>
      </c>
      <c r="K124">
        <v>24.692966995709099</v>
      </c>
      <c r="L124">
        <f>(Table2[[#This Row],[6M Return vs Nifty]]-AVERAGE(Table2[6M Return vs Nifty]))/_xlfn.STDEV.P(Table2[6M Return vs Nifty])</f>
        <v>0.66201998262052208</v>
      </c>
      <c r="M124">
        <v>0.89686892003768304</v>
      </c>
      <c r="N124">
        <f>(Table2[[#This Row],[1W Return vs Nifty]]-AVERAGE(Table2[1W Return vs Nifty]))/_xlfn.STDEV.P(Table2[1W Return vs Nifty])</f>
        <v>0.28938530998755835</v>
      </c>
      <c r="O124">
        <v>205.13</v>
      </c>
      <c r="P124">
        <v>199.188628303386</v>
      </c>
      <c r="Q124">
        <v>180.91963979786101</v>
      </c>
      <c r="R124">
        <v>68.026150603273095</v>
      </c>
      <c r="S124" s="1">
        <f>(Table2[[#This Row],[Close Price]]-Table2[[#This Row],[20D EMA]])/Table2[[#This Row],[20D EMA]]</f>
        <v>3.7780919416955105E-2</v>
      </c>
      <c r="T124" s="1">
        <f>(Table2[[#This Row],[Close Price]]-Table2[[#This Row],[50D EMA]])/Table2[[#This Row],[50D EMA]]</f>
        <v>6.8735709529364031E-2</v>
      </c>
      <c r="U124" s="1">
        <f>(Table2[[#This Row],[Close Price]]-Table2[[#This Row],[200D EMA]])/Table2[[#This Row],[200D EMA]]</f>
        <v>0.17665500681876137</v>
      </c>
      <c r="V124">
        <v>1.1750922737455201</v>
      </c>
      <c r="W124">
        <v>210.85</v>
      </c>
      <c r="X124">
        <v>214.44</v>
      </c>
      <c r="Y124">
        <v>209.42</v>
      </c>
      <c r="Z124">
        <v>214.44</v>
      </c>
      <c r="AA124">
        <v>195.04</v>
      </c>
      <c r="AB124">
        <v>214.44</v>
      </c>
      <c r="AC124" s="1">
        <f>(Table2[[#This Row],[Close Price]]/Table2[[#This Row],[Day Low]])-1</f>
        <v>9.627697415224068E-3</v>
      </c>
      <c r="AD124" s="1">
        <f>(Table2[[#This Row],[Day High]]/Table2[[#This Row],[Close Price]])-1</f>
        <v>7.3280721533257598E-3</v>
      </c>
      <c r="AE124" s="1">
        <f>(Table2[[#This Row],[Close Price]]/Table2[[#This Row],[Current Week Low]])-1</f>
        <v>1.6521822175532552E-2</v>
      </c>
      <c r="AF124" s="1">
        <f>(Table2[[#This Row],[Current Week High]]/Table2[[#This Row],[Close Price]])-1</f>
        <v>7.3280721533257598E-3</v>
      </c>
      <c r="AG124" s="1">
        <f>(Table2[[#This Row],[Close Price]]/Table2[[#This Row],[Current Month Low]])-1</f>
        <v>9.1468416735028812E-2</v>
      </c>
      <c r="AH124" s="1">
        <f>(Table2[[#This Row],[Current Month High]]/Table2[[#This Row],[Close Price]])-1</f>
        <v>7.3280721533257598E-3</v>
      </c>
      <c r="AI124">
        <v>0.73280721533257598</v>
      </c>
      <c r="AJ124">
        <v>52.711621233859397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0.12</v>
      </c>
      <c r="AM124" t="s">
        <v>3183</v>
      </c>
      <c r="AN124">
        <v>3.33</v>
      </c>
      <c r="AO124" t="s">
        <v>3183</v>
      </c>
      <c r="AP124">
        <v>0.12264164763072399</v>
      </c>
      <c r="AQ124">
        <f>(Table2[[#This Row],[Sharpe Ratio]]-AVERAGE(Table2[Sharpe Ratio]))/_xlfn.STDEV.P(Table2[Sharpe Ratio])</f>
        <v>0.7535479414602555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2.9824287230444395</v>
      </c>
      <c r="AS124">
        <f>_xlfn.RANK.AVG(Table2[[#This Row],[1Y Return vs Nifty Z-Score]],Table2[1Y Return vs Nifty Z-Score])</f>
        <v>275</v>
      </c>
      <c r="AT124">
        <f>_xlfn.RANK.AVG(Table2[[#This Row],[6M Return vs Nifty Z-Score]],Table2[6M Return vs Nifty Z-Score])</f>
        <v>143</v>
      </c>
      <c r="AU124">
        <f>_xlfn.RANK.AVG(Table2[[#This Row],[Sharpe Ratio Z-Score]],Table2[Sharpe Ratio Z-Score])</f>
        <v>153</v>
      </c>
      <c r="AV124">
        <f>(Table2[[#This Row],[Rank 1Y]]+Table2[[#This Row],[Rank 6M]]+Table2[[#This Row],[Rank Sharpe]])/3</f>
        <v>190.33333333333334</v>
      </c>
    </row>
    <row r="125" spans="1:48" x14ac:dyDescent="0.3">
      <c r="A125" t="s">
        <v>631</v>
      </c>
      <c r="B125" t="s">
        <v>632</v>
      </c>
      <c r="C125" t="s">
        <v>3136</v>
      </c>
      <c r="D125" t="s">
        <v>418</v>
      </c>
      <c r="E125">
        <v>28855.76258554</v>
      </c>
      <c r="F125">
        <v>1536.7</v>
      </c>
      <c r="G125">
        <v>29.881969646967601</v>
      </c>
      <c r="H125">
        <f>(Table2[[#This Row],[1Y Return vs Nifty]]-AVERAGE(Table2[1Y Return vs Nifty]))/_xlfn.STDEV.P(Table2[1Y Return vs Nifty])</f>
        <v>0.30937659768115816</v>
      </c>
      <c r="I125">
        <v>-14.2690651849499</v>
      </c>
      <c r="J125">
        <f>(Table2[[#This Row],[1M Return vs Nifty]]-AVERAGE(Table2[1M Return vs Nifty]))/_xlfn.STDEV.P(Table2[1M Return vs Nifty])</f>
        <v>-1.4593997710407438</v>
      </c>
      <c r="K125">
        <v>30.9076244352906</v>
      </c>
      <c r="L125">
        <f>(Table2[[#This Row],[6M Return vs Nifty]]-AVERAGE(Table2[6M Return vs Nifty]))/_xlfn.STDEV.P(Table2[6M Return vs Nifty])</f>
        <v>0.86362086061463195</v>
      </c>
      <c r="M125">
        <v>-4.0220167515306597</v>
      </c>
      <c r="N125">
        <f>(Table2[[#This Row],[1W Return vs Nifty]]-AVERAGE(Table2[1W Return vs Nifty]))/_xlfn.STDEV.P(Table2[1W Return vs Nifty])</f>
        <v>-0.89996975202956586</v>
      </c>
      <c r="O125">
        <v>1623.88</v>
      </c>
      <c r="P125">
        <v>1710.0049063665199</v>
      </c>
      <c r="Q125">
        <v>1491.3828092813801</v>
      </c>
      <c r="R125">
        <v>34.901621122862302</v>
      </c>
      <c r="S125" s="1">
        <f>(Table2[[#This Row],[Close Price]]-Table2[[#This Row],[20D EMA]])/Table2[[#This Row],[20D EMA]]</f>
        <v>-5.3686232972879805E-2</v>
      </c>
      <c r="T125" s="1">
        <f>(Table2[[#This Row],[Close Price]]-Table2[[#This Row],[50D EMA]])/Table2[[#This Row],[50D EMA]]</f>
        <v>-0.10134760767135129</v>
      </c>
      <c r="U125" s="1">
        <f>(Table2[[#This Row],[Close Price]]-Table2[[#This Row],[200D EMA]])/Table2[[#This Row],[200D EMA]]</f>
        <v>3.0386021909730835E-2</v>
      </c>
      <c r="V125">
        <v>0.58791127492039996</v>
      </c>
      <c r="W125">
        <v>1512.35</v>
      </c>
      <c r="X125">
        <v>1550</v>
      </c>
      <c r="Y125">
        <v>1490.3</v>
      </c>
      <c r="Z125">
        <v>1562.6</v>
      </c>
      <c r="AA125">
        <v>1470.2</v>
      </c>
      <c r="AB125">
        <v>1825.95</v>
      </c>
      <c r="AC125" s="1">
        <f>(Table2[[#This Row],[Close Price]]/Table2[[#This Row],[Day Low]])-1</f>
        <v>1.6100770324329883E-2</v>
      </c>
      <c r="AD125" s="1">
        <f>(Table2[[#This Row],[Day High]]/Table2[[#This Row],[Close Price]])-1</f>
        <v>8.6549098718031736E-3</v>
      </c>
      <c r="AE125" s="1">
        <f>(Table2[[#This Row],[Close Price]]/Table2[[#This Row],[Current Week Low]])-1</f>
        <v>3.1134670871636683E-2</v>
      </c>
      <c r="AF125" s="1">
        <f>(Table2[[#This Row],[Current Week High]]/Table2[[#This Row],[Close Price]])-1</f>
        <v>1.6854298171406157E-2</v>
      </c>
      <c r="AG125" s="1">
        <f>(Table2[[#This Row],[Close Price]]/Table2[[#This Row],[Current Month Low]])-1</f>
        <v>4.5231941232485307E-2</v>
      </c>
      <c r="AH125" s="1">
        <f>(Table2[[#This Row],[Current Month High]]/Table2[[#This Row],[Close Price]])-1</f>
        <v>0.18822802108414138</v>
      </c>
      <c r="AI125">
        <v>40.232316001821999</v>
      </c>
      <c r="AJ125">
        <v>59.889709707626601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-0.18</v>
      </c>
      <c r="AM125" t="s">
        <v>3182</v>
      </c>
      <c r="AN125">
        <v>-9.33</v>
      </c>
      <c r="AO125" t="s">
        <v>3182</v>
      </c>
      <c r="AP125">
        <v>9.2767461553757993E-2</v>
      </c>
      <c r="AQ125">
        <f>(Table2[[#This Row],[Sharpe Ratio]]-AVERAGE(Table2[Sharpe Ratio]))/_xlfn.STDEV.P(Table2[Sharpe Ratio])</f>
        <v>0.40792960538166562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219</v>
      </c>
      <c r="AT125">
        <f>_xlfn.RANK.AVG(Table2[[#This Row],[6M Return vs Nifty Z-Score]],Table2[6M Return vs Nifty Z-Score])</f>
        <v>109</v>
      </c>
      <c r="AU125">
        <f>_xlfn.RANK.AVG(Table2[[#This Row],[Sharpe Ratio Z-Score]],Table2[Sharpe Ratio Z-Score])</f>
        <v>243</v>
      </c>
      <c r="AV125">
        <f>(Table2[[#This Row],[Rank 1Y]]+Table2[[#This Row],[Rank 6M]]+Table2[[#This Row],[Rank Sharpe]])/3</f>
        <v>190.33333333333334</v>
      </c>
    </row>
    <row r="126" spans="1:48" x14ac:dyDescent="0.3">
      <c r="A126" t="s">
        <v>697</v>
      </c>
      <c r="B126" t="s">
        <v>698</v>
      </c>
      <c r="C126" t="s">
        <v>3136</v>
      </c>
      <c r="D126" t="s">
        <v>217</v>
      </c>
      <c r="E126">
        <v>25477.1776245</v>
      </c>
      <c r="F126">
        <v>883.5</v>
      </c>
      <c r="G126">
        <v>62.486563742479497</v>
      </c>
      <c r="H126">
        <f>(Table2[[#This Row],[1Y Return vs Nifty]]-AVERAGE(Table2[1Y Return vs Nifty]))/_xlfn.STDEV.P(Table2[1Y Return vs Nifty])</f>
        <v>0.95089451554413829</v>
      </c>
      <c r="I126">
        <v>13.824183411088301</v>
      </c>
      <c r="J126">
        <f>(Table2[[#This Row],[1M Return vs Nifty]]-AVERAGE(Table2[1M Return vs Nifty]))/_xlfn.STDEV.P(Table2[1M Return vs Nifty])</f>
        <v>1.147872203653161</v>
      </c>
      <c r="K126">
        <v>51.186751759832099</v>
      </c>
      <c r="L126">
        <f>(Table2[[#This Row],[6M Return vs Nifty]]-AVERAGE(Table2[6M Return vs Nifty]))/_xlfn.STDEV.P(Table2[6M Return vs Nifty])</f>
        <v>1.5214672364330906</v>
      </c>
      <c r="M126">
        <v>0.59052550475688603</v>
      </c>
      <c r="N126">
        <f>(Table2[[#This Row],[1W Return vs Nifty]]-AVERAGE(Table2[1W Return vs Nifty]))/_xlfn.STDEV.P(Table2[1W Return vs Nifty])</f>
        <v>0.21531343354899501</v>
      </c>
      <c r="O126">
        <v>813.75</v>
      </c>
      <c r="P126">
        <v>775.80854096699898</v>
      </c>
      <c r="Q126">
        <v>659.143549592152</v>
      </c>
      <c r="R126">
        <v>77.080826094050195</v>
      </c>
      <c r="S126" s="1">
        <f>(Table2[[#This Row],[Close Price]]-Table2[[#This Row],[20D EMA]])/Table2[[#This Row],[20D EMA]]</f>
        <v>8.5714285714285715E-2</v>
      </c>
      <c r="T126" s="1">
        <f>(Table2[[#This Row],[Close Price]]-Table2[[#This Row],[50D EMA]])/Table2[[#This Row],[50D EMA]]</f>
        <v>0.13881190183697908</v>
      </c>
      <c r="U126" s="1">
        <f>(Table2[[#This Row],[Close Price]]-Table2[[#This Row],[200D EMA]])/Table2[[#This Row],[200D EMA]]</f>
        <v>0.34037570502915421</v>
      </c>
      <c r="V126">
        <v>0.84323254183366503</v>
      </c>
      <c r="W126">
        <v>843.25</v>
      </c>
      <c r="X126">
        <v>890</v>
      </c>
      <c r="Y126">
        <v>836</v>
      </c>
      <c r="Z126">
        <v>890</v>
      </c>
      <c r="AA126">
        <v>776.2</v>
      </c>
      <c r="AB126">
        <v>890</v>
      </c>
      <c r="AC126" s="1">
        <f>(Table2[[#This Row],[Close Price]]/Table2[[#This Row],[Day Low]])-1</f>
        <v>4.7731989327008506E-2</v>
      </c>
      <c r="AD126" s="1">
        <f>(Table2[[#This Row],[Day High]]/Table2[[#This Row],[Close Price]])-1</f>
        <v>7.357102433503071E-3</v>
      </c>
      <c r="AE126" s="1">
        <f>(Table2[[#This Row],[Close Price]]/Table2[[#This Row],[Current Week Low]])-1</f>
        <v>5.6818181818181879E-2</v>
      </c>
      <c r="AF126" s="1">
        <f>(Table2[[#This Row],[Current Week High]]/Table2[[#This Row],[Close Price]])-1</f>
        <v>7.357102433503071E-3</v>
      </c>
      <c r="AG126" s="1">
        <f>(Table2[[#This Row],[Close Price]]/Table2[[#This Row],[Current Month Low]])-1</f>
        <v>0.13823756763720674</v>
      </c>
      <c r="AH126" s="1">
        <f>(Table2[[#This Row],[Current Month High]]/Table2[[#This Row],[Close Price]])-1</f>
        <v>7.357102433503071E-3</v>
      </c>
      <c r="AI126">
        <v>0.73571024335030699</v>
      </c>
      <c r="AJ126">
        <v>98.049764626765295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0.19</v>
      </c>
      <c r="AM126" t="s">
        <v>3183</v>
      </c>
      <c r="AN126">
        <v>7.31</v>
      </c>
      <c r="AO126" t="s">
        <v>3183</v>
      </c>
      <c r="AP126">
        <v>3.1310550555059997E-2</v>
      </c>
      <c r="AQ126">
        <f>(Table2[[#This Row],[Sharpe Ratio]]-AVERAGE(Table2[Sharpe Ratio]))/_xlfn.STDEV.P(Table2[Sharpe Ratio])</f>
        <v>-0.30307337442092847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3.5324740147584563</v>
      </c>
      <c r="AS126">
        <f>_xlfn.RANK.AVG(Table2[[#This Row],[1Y Return vs Nifty Z-Score]],Table2[1Y Return vs Nifty Z-Score])</f>
        <v>98</v>
      </c>
      <c r="AT126">
        <f>_xlfn.RANK.AVG(Table2[[#This Row],[6M Return vs Nifty Z-Score]],Table2[6M Return vs Nifty Z-Score])</f>
        <v>55</v>
      </c>
      <c r="AU126">
        <f>_xlfn.RANK.AVG(Table2[[#This Row],[Sharpe Ratio Z-Score]],Table2[Sharpe Ratio Z-Score])</f>
        <v>426</v>
      </c>
      <c r="AV126">
        <f>(Table2[[#This Row],[Rank 1Y]]+Table2[[#This Row],[Rank 6M]]+Table2[[#This Row],[Rank Sharpe]])/3</f>
        <v>193</v>
      </c>
    </row>
    <row r="127" spans="1:48" x14ac:dyDescent="0.3">
      <c r="A127" t="s">
        <v>728</v>
      </c>
      <c r="B127" t="s">
        <v>729</v>
      </c>
      <c r="C127" t="s">
        <v>3137</v>
      </c>
      <c r="D127" t="s">
        <v>680</v>
      </c>
      <c r="E127">
        <v>23633.054296175</v>
      </c>
      <c r="F127">
        <v>1345.25</v>
      </c>
      <c r="G127">
        <v>45.0095126466952</v>
      </c>
      <c r="H127">
        <f>(Table2[[#This Row],[1Y Return vs Nifty]]-AVERAGE(Table2[1Y Return vs Nifty]))/_xlfn.STDEV.P(Table2[1Y Return vs Nifty])</f>
        <v>0.60702145898933224</v>
      </c>
      <c r="I127">
        <v>4.8503160379956602</v>
      </c>
      <c r="J127">
        <f>(Table2[[#This Row],[1M Return vs Nifty]]-AVERAGE(Table2[1M Return vs Nifty]))/_xlfn.STDEV.P(Table2[1M Return vs Nifty])</f>
        <v>0.31502751406521451</v>
      </c>
      <c r="K127">
        <v>10.110897228364401</v>
      </c>
      <c r="L127">
        <f>(Table2[[#This Row],[6M Return vs Nifty]]-AVERAGE(Table2[6M Return vs Nifty]))/_xlfn.STDEV.P(Table2[6M Return vs Nifty])</f>
        <v>0.18898376193608438</v>
      </c>
      <c r="M127">
        <v>0.84002555150400604</v>
      </c>
      <c r="N127">
        <f>(Table2[[#This Row],[1W Return vs Nifty]]-AVERAGE(Table2[1W Return vs Nifty]))/_xlfn.STDEV.P(Table2[1W Return vs Nifty])</f>
        <v>0.27564094741812339</v>
      </c>
      <c r="O127">
        <v>1297.79</v>
      </c>
      <c r="P127">
        <v>1277.7117134387599</v>
      </c>
      <c r="Q127">
        <v>1157.2082244498899</v>
      </c>
      <c r="R127">
        <v>62.9806876320174</v>
      </c>
      <c r="S127" s="1">
        <f>(Table2[[#This Row],[Close Price]]-Table2[[#This Row],[20D EMA]])/Table2[[#This Row],[20D EMA]]</f>
        <v>3.6569861071513908E-2</v>
      </c>
      <c r="T127" s="1">
        <f>(Table2[[#This Row],[Close Price]]-Table2[[#This Row],[50D EMA]])/Table2[[#This Row],[50D EMA]]</f>
        <v>5.2858783284901872E-2</v>
      </c>
      <c r="U127" s="1">
        <f>(Table2[[#This Row],[Close Price]]-Table2[[#This Row],[200D EMA]])/Table2[[#This Row],[200D EMA]]</f>
        <v>0.16249605868425346</v>
      </c>
      <c r="V127">
        <v>0.87602539809999802</v>
      </c>
      <c r="W127">
        <v>1324.75</v>
      </c>
      <c r="X127">
        <v>1378.95</v>
      </c>
      <c r="Y127">
        <v>1292.5</v>
      </c>
      <c r="Z127">
        <v>1378.95</v>
      </c>
      <c r="AA127">
        <v>1235</v>
      </c>
      <c r="AB127">
        <v>1459.9</v>
      </c>
      <c r="AC127" s="1">
        <f>(Table2[[#This Row],[Close Price]]/Table2[[#This Row],[Day Low]])-1</f>
        <v>1.5474617852424988E-2</v>
      </c>
      <c r="AD127" s="1">
        <f>(Table2[[#This Row],[Day High]]/Table2[[#This Row],[Close Price]])-1</f>
        <v>2.5051105742427193E-2</v>
      </c>
      <c r="AE127" s="1">
        <f>(Table2[[#This Row],[Close Price]]/Table2[[#This Row],[Current Week Low]])-1</f>
        <v>4.0812379110251484E-2</v>
      </c>
      <c r="AF127" s="1">
        <f>(Table2[[#This Row],[Current Week High]]/Table2[[#This Row],[Close Price]])-1</f>
        <v>2.5051105742427193E-2</v>
      </c>
      <c r="AG127" s="1">
        <f>(Table2[[#This Row],[Close Price]]/Table2[[#This Row],[Current Month Low]])-1</f>
        <v>8.9271255060728638E-2</v>
      </c>
      <c r="AH127" s="1">
        <f>(Table2[[#This Row],[Current Month High]]/Table2[[#This Row],[Close Price]])-1</f>
        <v>8.5225794461996074E-2</v>
      </c>
      <c r="AI127">
        <v>11.131759895930101</v>
      </c>
      <c r="AJ127">
        <v>106.564299424184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</v>
      </c>
      <c r="AM127" t="s">
        <v>3181</v>
      </c>
      <c r="AN127">
        <v>-1.7</v>
      </c>
      <c r="AO127" t="s">
        <v>3182</v>
      </c>
      <c r="AP127">
        <v>0.109172755733854</v>
      </c>
      <c r="AQ127">
        <f>(Table2[[#This Row],[Sharpe Ratio]]-AVERAGE(Table2[Sharpe Ratio]))/_xlfn.STDEV.P(Table2[Sharpe Ratio])</f>
        <v>0.59772458298529962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1.9843982653940542</v>
      </c>
      <c r="AS127">
        <f>_xlfn.RANK.AVG(Table2[[#This Row],[1Y Return vs Nifty Z-Score]],Table2[1Y Return vs Nifty Z-Score])</f>
        <v>147</v>
      </c>
      <c r="AT127">
        <f>_xlfn.RANK.AVG(Table2[[#This Row],[6M Return vs Nifty Z-Score]],Table2[6M Return vs Nifty Z-Score])</f>
        <v>238</v>
      </c>
      <c r="AU127">
        <f>_xlfn.RANK.AVG(Table2[[#This Row],[Sharpe Ratio Z-Score]],Table2[Sharpe Ratio Z-Score])</f>
        <v>198</v>
      </c>
      <c r="AV127">
        <f>(Table2[[#This Row],[Rank 1Y]]+Table2[[#This Row],[Rank 6M]]+Table2[[#This Row],[Rank Sharpe]])/3</f>
        <v>194.33333333333334</v>
      </c>
    </row>
    <row r="128" spans="1:48" x14ac:dyDescent="0.3">
      <c r="A128" t="s">
        <v>49</v>
      </c>
      <c r="B128" t="s">
        <v>50</v>
      </c>
      <c r="C128" t="s">
        <v>3140</v>
      </c>
      <c r="D128" t="s">
        <v>51</v>
      </c>
      <c r="E128">
        <v>419751.65632665</v>
      </c>
      <c r="F128">
        <v>1749.45</v>
      </c>
      <c r="G128">
        <v>24.212683880776499</v>
      </c>
      <c r="H128">
        <f>(Table2[[#This Row],[1Y Return vs Nifty]]-AVERAGE(Table2[1Y Return vs Nifty]))/_xlfn.STDEV.P(Table2[1Y Return vs Nifty])</f>
        <v>0.19782948288368302</v>
      </c>
      <c r="I128">
        <v>-5.9359199068402297</v>
      </c>
      <c r="J128">
        <f>(Table2[[#This Row],[1M Return vs Nifty]]-AVERAGE(Table2[1M Return vs Nifty]))/_xlfn.STDEV.P(Table2[1M Return vs Nifty])</f>
        <v>-0.68601907530546413</v>
      </c>
      <c r="K128">
        <v>13.476923144757899</v>
      </c>
      <c r="L128">
        <f>(Table2[[#This Row],[6M Return vs Nifty]]-AVERAGE(Table2[6M Return vs Nifty]))/_xlfn.STDEV.P(Table2[6M Return vs Nifty])</f>
        <v>0.29817622937183652</v>
      </c>
      <c r="M128">
        <v>-3.8002937690340102</v>
      </c>
      <c r="N128">
        <f>(Table2[[#This Row],[1W Return vs Nifty]]-AVERAGE(Table2[1W Return vs Nifty]))/_xlfn.STDEV.P(Table2[1W Return vs Nifty])</f>
        <v>-0.84635855445240327</v>
      </c>
      <c r="O128">
        <v>1799.71</v>
      </c>
      <c r="P128">
        <v>1815.9262840255999</v>
      </c>
      <c r="Q128">
        <v>1653.0236239143701</v>
      </c>
      <c r="R128">
        <v>33.147876494799597</v>
      </c>
      <c r="S128" s="1">
        <f>(Table2[[#This Row],[Close Price]]-Table2[[#This Row],[20D EMA]])/Table2[[#This Row],[20D EMA]]</f>
        <v>-2.792672152735718E-2</v>
      </c>
      <c r="T128" s="1">
        <f>(Table2[[#This Row],[Close Price]]-Table2[[#This Row],[50D EMA]])/Table2[[#This Row],[50D EMA]]</f>
        <v>-3.6607369258532474E-2</v>
      </c>
      <c r="U128" s="1">
        <f>(Table2[[#This Row],[Close Price]]-Table2[[#This Row],[200D EMA]])/Table2[[#This Row],[200D EMA]]</f>
        <v>5.8333332137922932E-2</v>
      </c>
      <c r="V128">
        <v>0.98969258489465595</v>
      </c>
      <c r="W128">
        <v>1740.25</v>
      </c>
      <c r="X128">
        <v>1778.6</v>
      </c>
      <c r="Y128">
        <v>1740.25</v>
      </c>
      <c r="Z128">
        <v>1830</v>
      </c>
      <c r="AA128">
        <v>1730</v>
      </c>
      <c r="AB128">
        <v>1864.95</v>
      </c>
      <c r="AC128" s="1">
        <f>(Table2[[#This Row],[Close Price]]/Table2[[#This Row],[Day Low]])-1</f>
        <v>5.2865967533399782E-3</v>
      </c>
      <c r="AD128" s="1">
        <f>(Table2[[#This Row],[Day High]]/Table2[[#This Row],[Close Price]])-1</f>
        <v>1.6662379605018707E-2</v>
      </c>
      <c r="AE128" s="1">
        <f>(Table2[[#This Row],[Close Price]]/Table2[[#This Row],[Current Week Low]])-1</f>
        <v>5.2865967533399782E-3</v>
      </c>
      <c r="AF128" s="1">
        <f>(Table2[[#This Row],[Current Week High]]/Table2[[#This Row],[Close Price]])-1</f>
        <v>4.6043042098945275E-2</v>
      </c>
      <c r="AG128" s="1">
        <f>(Table2[[#This Row],[Close Price]]/Table2[[#This Row],[Current Month Low]])-1</f>
        <v>1.1242774566474045E-2</v>
      </c>
      <c r="AH128" s="1">
        <f>(Table2[[#This Row],[Current Month High]]/Table2[[#This Row],[Close Price]])-1</f>
        <v>6.6020749378375987E-2</v>
      </c>
      <c r="AI128">
        <v>12.055217354025499</v>
      </c>
      <c r="AJ128">
        <v>47.695230054875402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0.01</v>
      </c>
      <c r="AM128" t="s">
        <v>3183</v>
      </c>
      <c r="AN128">
        <v>-2.3199999999999998</v>
      </c>
      <c r="AO128" t="s">
        <v>3182</v>
      </c>
      <c r="AP128">
        <v>0.13644801828741199</v>
      </c>
      <c r="AQ128">
        <f>(Table2[[#This Row],[Sharpe Ratio]]-AVERAGE(Table2[Sharpe Ratio]))/_xlfn.STDEV.P(Table2[Sharpe Ratio])</f>
        <v>0.91327563550872837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248</v>
      </c>
      <c r="AT128">
        <f>_xlfn.RANK.AVG(Table2[[#This Row],[6M Return vs Nifty Z-Score]],Table2[6M Return vs Nifty Z-Score])</f>
        <v>210</v>
      </c>
      <c r="AU128">
        <f>_xlfn.RANK.AVG(Table2[[#This Row],[Sharpe Ratio Z-Score]],Table2[Sharpe Ratio Z-Score])</f>
        <v>126</v>
      </c>
      <c r="AV128">
        <f>(Table2[[#This Row],[Rank 1Y]]+Table2[[#This Row],[Rank 6M]]+Table2[[#This Row],[Rank Sharpe]])/3</f>
        <v>194.66666666666666</v>
      </c>
    </row>
    <row r="129" spans="1:48" x14ac:dyDescent="0.3">
      <c r="A129" t="s">
        <v>338</v>
      </c>
      <c r="B129" t="s">
        <v>339</v>
      </c>
      <c r="C129" t="s">
        <v>3142</v>
      </c>
      <c r="D129" t="s">
        <v>75</v>
      </c>
      <c r="E129">
        <v>73666.537567599997</v>
      </c>
      <c r="F129">
        <v>1532.75</v>
      </c>
      <c r="G129">
        <v>61.6211561492116</v>
      </c>
      <c r="H129">
        <f>(Table2[[#This Row],[1Y Return vs Nifty]]-AVERAGE(Table2[1Y Return vs Nifty]))/_xlfn.STDEV.P(Table2[1Y Return vs Nifty])</f>
        <v>0.93386702316960646</v>
      </c>
      <c r="I129">
        <v>-19.808840842852501</v>
      </c>
      <c r="J129">
        <f>(Table2[[#This Row],[1M Return vs Nifty]]-AVERAGE(Table2[1M Return vs Nifty]))/_xlfn.STDEV.P(Table2[1M Return vs Nifty])</f>
        <v>-1.9735340396200576</v>
      </c>
      <c r="K129">
        <v>3.7652349418329898</v>
      </c>
      <c r="L129">
        <f>(Table2[[#This Row],[6M Return vs Nifty]]-AVERAGE(Table2[6M Return vs Nifty]))/_xlfn.STDEV.P(Table2[6M Return vs Nifty])</f>
        <v>-1.6866858288124117E-2</v>
      </c>
      <c r="M129">
        <v>-4.9102496630473604</v>
      </c>
      <c r="N129">
        <f>(Table2[[#This Row],[1W Return vs Nifty]]-AVERAGE(Table2[1W Return vs Nifty]))/_xlfn.STDEV.P(Table2[1W Return vs Nifty])</f>
        <v>-1.1147387830865054</v>
      </c>
      <c r="O129">
        <v>1662.58</v>
      </c>
      <c r="P129">
        <v>1734.0399536171101</v>
      </c>
      <c r="Q129">
        <v>1534.60885390112</v>
      </c>
      <c r="R129">
        <v>32.719248701990303</v>
      </c>
      <c r="S129" s="1">
        <f>(Table2[[#This Row],[Close Price]]-Table2[[#This Row],[20D EMA]])/Table2[[#This Row],[20D EMA]]</f>
        <v>-7.8089475393665231E-2</v>
      </c>
      <c r="T129" s="1">
        <f>(Table2[[#This Row],[Close Price]]-Table2[[#This Row],[50D EMA]])/Table2[[#This Row],[50D EMA]]</f>
        <v>-0.1160814969673741</v>
      </c>
      <c r="U129" s="1">
        <f>(Table2[[#This Row],[Close Price]]-Table2[[#This Row],[200D EMA]])/Table2[[#This Row],[200D EMA]]</f>
        <v>-1.2112883986004947E-3</v>
      </c>
      <c r="V129">
        <v>0.92702546419902399</v>
      </c>
      <c r="W129">
        <v>1522.25</v>
      </c>
      <c r="X129">
        <v>1566.85</v>
      </c>
      <c r="Y129">
        <v>1500</v>
      </c>
      <c r="Z129">
        <v>1674</v>
      </c>
      <c r="AA129">
        <v>1486.55</v>
      </c>
      <c r="AB129">
        <v>1843</v>
      </c>
      <c r="AC129" s="1">
        <f>(Table2[[#This Row],[Close Price]]/Table2[[#This Row],[Day Low]])-1</f>
        <v>6.8976843488257611E-3</v>
      </c>
      <c r="AD129" s="1">
        <f>(Table2[[#This Row],[Day High]]/Table2[[#This Row],[Close Price]])-1</f>
        <v>2.2247594193443021E-2</v>
      </c>
      <c r="AE129" s="1">
        <f>(Table2[[#This Row],[Close Price]]/Table2[[#This Row],[Current Week Low]])-1</f>
        <v>2.1833333333333371E-2</v>
      </c>
      <c r="AF129" s="1">
        <f>(Table2[[#This Row],[Current Week High]]/Table2[[#This Row],[Close Price]])-1</f>
        <v>9.2154624041755007E-2</v>
      </c>
      <c r="AG129" s="1">
        <f>(Table2[[#This Row],[Close Price]]/Table2[[#This Row],[Current Month Low]])-1</f>
        <v>3.1078672093101556E-2</v>
      </c>
      <c r="AH129" s="1">
        <f>(Table2[[#This Row],[Current Month High]]/Table2[[#This Row],[Close Price]])-1</f>
        <v>0.20241396183330607</v>
      </c>
      <c r="AI129">
        <v>32.898385255260102</v>
      </c>
      <c r="AJ129">
        <v>87.389204719114801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0.02</v>
      </c>
      <c r="AM129" t="s">
        <v>3183</v>
      </c>
      <c r="AN129">
        <v>-12.72</v>
      </c>
      <c r="AO129" t="s">
        <v>3182</v>
      </c>
      <c r="AP129">
        <v>0.116253553536025</v>
      </c>
      <c r="AQ129">
        <f>(Table2[[#This Row],[Sharpe Ratio]]-AVERAGE(Table2[Sharpe Ratio]))/_xlfn.STDEV.P(Table2[Sharpe Ratio])</f>
        <v>0.67964325177146589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104</v>
      </c>
      <c r="AT129">
        <f>_xlfn.RANK.AVG(Table2[[#This Row],[6M Return vs Nifty Z-Score]],Table2[6M Return vs Nifty Z-Score])</f>
        <v>308</v>
      </c>
      <c r="AU129">
        <f>_xlfn.RANK.AVG(Table2[[#This Row],[Sharpe Ratio Z-Score]],Table2[Sharpe Ratio Z-Score])</f>
        <v>172</v>
      </c>
      <c r="AV129">
        <f>(Table2[[#This Row],[Rank 1Y]]+Table2[[#This Row],[Rank 6M]]+Table2[[#This Row],[Rank Sharpe]])/3</f>
        <v>194.66666666666666</v>
      </c>
    </row>
    <row r="130" spans="1:48" x14ac:dyDescent="0.3">
      <c r="A130" t="s">
        <v>893</v>
      </c>
      <c r="B130" t="s">
        <v>894</v>
      </c>
      <c r="C130" t="s">
        <v>3136</v>
      </c>
      <c r="D130" t="s">
        <v>217</v>
      </c>
      <c r="E130">
        <v>16901.755772889999</v>
      </c>
      <c r="F130">
        <v>4071.7</v>
      </c>
      <c r="G130">
        <v>39.805192231735603</v>
      </c>
      <c r="H130">
        <f>(Table2[[#This Row],[1Y Return vs Nifty]]-AVERAGE(Table2[1Y Return vs Nifty]))/_xlfn.STDEV.P(Table2[1Y Return vs Nifty])</f>
        <v>0.50462285875783119</v>
      </c>
      <c r="I130">
        <v>2.4378050155031898</v>
      </c>
      <c r="J130">
        <f>(Table2[[#This Row],[1M Return vs Nifty]]-AVERAGE(Table2[1M Return vs Nifty]))/_xlfn.STDEV.P(Table2[1M Return vs Nifty])</f>
        <v>9.1127727036960288E-2</v>
      </c>
      <c r="K130">
        <v>-4.9719613628017401</v>
      </c>
      <c r="L130">
        <f>(Table2[[#This Row],[6M Return vs Nifty]]-AVERAGE(Table2[6M Return vs Nifty]))/_xlfn.STDEV.P(Table2[6M Return vs Nifty])</f>
        <v>-0.30029783792710318</v>
      </c>
      <c r="M130">
        <v>-0.68664480757050095</v>
      </c>
      <c r="N130">
        <f>(Table2[[#This Row],[1W Return vs Nifty]]-AVERAGE(Table2[1W Return vs Nifty]))/_xlfn.STDEV.P(Table2[1W Return vs Nifty])</f>
        <v>-9.3498170836241068E-2</v>
      </c>
      <c r="O130">
        <v>4010.45</v>
      </c>
      <c r="P130">
        <v>3976.4575462279599</v>
      </c>
      <c r="Q130">
        <v>3635.2811078985601</v>
      </c>
      <c r="R130">
        <v>57.300742694455899</v>
      </c>
      <c r="S130" s="1">
        <f>(Table2[[#This Row],[Close Price]]-Table2[[#This Row],[20D EMA]])/Table2[[#This Row],[20D EMA]]</f>
        <v>1.5272600331633608E-2</v>
      </c>
      <c r="T130" s="1">
        <f>(Table2[[#This Row],[Close Price]]-Table2[[#This Row],[50D EMA]])/Table2[[#This Row],[50D EMA]]</f>
        <v>2.3951583203091459E-2</v>
      </c>
      <c r="U130" s="1">
        <f>(Table2[[#This Row],[Close Price]]-Table2[[#This Row],[200D EMA]])/Table2[[#This Row],[200D EMA]]</f>
        <v>0.12005093393003645</v>
      </c>
      <c r="V130">
        <v>0.70448872379354699</v>
      </c>
      <c r="W130">
        <v>4056.15</v>
      </c>
      <c r="X130">
        <v>4145</v>
      </c>
      <c r="Y130">
        <v>3960.9</v>
      </c>
      <c r="Z130">
        <v>4175</v>
      </c>
      <c r="AA130">
        <v>3762.75</v>
      </c>
      <c r="AB130">
        <v>4189.8999999999996</v>
      </c>
      <c r="AC130" s="1">
        <f>(Table2[[#This Row],[Close Price]]/Table2[[#This Row],[Day Low]])-1</f>
        <v>3.833684651701752E-3</v>
      </c>
      <c r="AD130" s="1">
        <f>(Table2[[#This Row],[Day High]]/Table2[[#This Row],[Close Price]])-1</f>
        <v>1.80023086180221E-2</v>
      </c>
      <c r="AE130" s="1">
        <f>(Table2[[#This Row],[Close Price]]/Table2[[#This Row],[Current Week Low]])-1</f>
        <v>2.7973440379711612E-2</v>
      </c>
      <c r="AF130" s="1">
        <f>(Table2[[#This Row],[Current Week High]]/Table2[[#This Row],[Close Price]])-1</f>
        <v>2.537023847532982E-2</v>
      </c>
      <c r="AG130" s="1">
        <f>(Table2[[#This Row],[Close Price]]/Table2[[#This Row],[Current Month Low]])-1</f>
        <v>8.2107501162713481E-2</v>
      </c>
      <c r="AH130" s="1">
        <f>(Table2[[#This Row],[Current Month High]]/Table2[[#This Row],[Close Price]])-1</f>
        <v>2.902964363779259E-2</v>
      </c>
      <c r="AI130">
        <v>7.6208954490753298</v>
      </c>
      <c r="AJ130">
        <v>70.364016736401595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0.01</v>
      </c>
      <c r="AM130" t="s">
        <v>3183</v>
      </c>
      <c r="AN130">
        <v>2.83</v>
      </c>
      <c r="AO130" t="s">
        <v>3183</v>
      </c>
      <c r="AP130">
        <v>0.26284783109570797</v>
      </c>
      <c r="AQ130">
        <f>(Table2[[#This Row],[Sharpe Ratio]]-AVERAGE(Table2[Sharpe Ratio]))/_xlfn.STDEV.P(Table2[Sharpe Ratio])</f>
        <v>2.3756114752500475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2.5775660522814947</v>
      </c>
      <c r="AS130">
        <f>_xlfn.RANK.AVG(Table2[[#This Row],[1Y Return vs Nifty Z-Score]],Table2[1Y Return vs Nifty Z-Score])</f>
        <v>165</v>
      </c>
      <c r="AT130">
        <f>_xlfn.RANK.AVG(Table2[[#This Row],[6M Return vs Nifty Z-Score]],Table2[6M Return vs Nifty Z-Score])</f>
        <v>416</v>
      </c>
      <c r="AU130">
        <f>_xlfn.RANK.AVG(Table2[[#This Row],[Sharpe Ratio Z-Score]],Table2[Sharpe Ratio Z-Score])</f>
        <v>5</v>
      </c>
      <c r="AV130">
        <f>(Table2[[#This Row],[Rank 1Y]]+Table2[[#This Row],[Rank 6M]]+Table2[[#This Row],[Rank Sharpe]])/3</f>
        <v>195.33333333333334</v>
      </c>
    </row>
    <row r="131" spans="1:48" x14ac:dyDescent="0.3">
      <c r="A131" t="s">
        <v>921</v>
      </c>
      <c r="B131" t="s">
        <v>922</v>
      </c>
      <c r="C131" t="s">
        <v>3147</v>
      </c>
      <c r="D131" t="s">
        <v>707</v>
      </c>
      <c r="E131">
        <v>16266.927985464999</v>
      </c>
      <c r="F131">
        <v>3462.85</v>
      </c>
      <c r="G131">
        <v>12.9922082869683</v>
      </c>
      <c r="H131">
        <f>(Table2[[#This Row],[1Y Return vs Nifty]]-AVERAGE(Table2[1Y Return vs Nifty]))/_xlfn.STDEV.P(Table2[1Y Return vs Nifty])</f>
        <v>-2.2941127518213169E-2</v>
      </c>
      <c r="I131">
        <v>20.847436355408298</v>
      </c>
      <c r="J131">
        <f>(Table2[[#This Row],[1M Return vs Nifty]]-AVERAGE(Table2[1M Return vs Nifty]))/_xlfn.STDEV.P(Table2[1M Return vs Nifty])</f>
        <v>1.7996847026709619</v>
      </c>
      <c r="K131">
        <v>49.066280892127899</v>
      </c>
      <c r="L131">
        <f>(Table2[[#This Row],[6M Return vs Nifty]]-AVERAGE(Table2[6M Return vs Nifty]))/_xlfn.STDEV.P(Table2[6M Return vs Nifty])</f>
        <v>1.4526800518060832</v>
      </c>
      <c r="M131">
        <v>2.1922917135018598</v>
      </c>
      <c r="N131">
        <f>(Table2[[#This Row],[1W Return vs Nifty]]-AVERAGE(Table2[1W Return vs Nifty]))/_xlfn.STDEV.P(Table2[1W Return vs Nifty])</f>
        <v>0.60261024744940794</v>
      </c>
      <c r="O131">
        <v>3221.9</v>
      </c>
      <c r="P131">
        <v>3046.1292965478101</v>
      </c>
      <c r="Q131">
        <v>2656.9414933152402</v>
      </c>
      <c r="R131">
        <v>69.842020224213798</v>
      </c>
      <c r="S131" s="1">
        <f>(Table2[[#This Row],[Close Price]]-Table2[[#This Row],[20D EMA]])/Table2[[#This Row],[20D EMA]]</f>
        <v>7.4785064713367835E-2</v>
      </c>
      <c r="T131" s="1">
        <f>(Table2[[#This Row],[Close Price]]-Table2[[#This Row],[50D EMA]])/Table2[[#This Row],[50D EMA]]</f>
        <v>0.13680335366081176</v>
      </c>
      <c r="U131" s="1">
        <f>(Table2[[#This Row],[Close Price]]-Table2[[#This Row],[200D EMA]])/Table2[[#This Row],[200D EMA]]</f>
        <v>0.30332188673043559</v>
      </c>
      <c r="V131">
        <v>0.77385308612268</v>
      </c>
      <c r="W131">
        <v>3363.55</v>
      </c>
      <c r="X131">
        <v>3515.85</v>
      </c>
      <c r="Y131">
        <v>3262.3</v>
      </c>
      <c r="Z131">
        <v>3515.85</v>
      </c>
      <c r="AA131">
        <v>2901</v>
      </c>
      <c r="AB131">
        <v>3515.85</v>
      </c>
      <c r="AC131" s="1">
        <f>(Table2[[#This Row],[Close Price]]/Table2[[#This Row],[Day Low]])-1</f>
        <v>2.9522379628666107E-2</v>
      </c>
      <c r="AD131" s="1">
        <f>(Table2[[#This Row],[Day High]]/Table2[[#This Row],[Close Price]])-1</f>
        <v>1.5305312098416124E-2</v>
      </c>
      <c r="AE131" s="1">
        <f>(Table2[[#This Row],[Close Price]]/Table2[[#This Row],[Current Week Low]])-1</f>
        <v>6.1475032952211572E-2</v>
      </c>
      <c r="AF131" s="1">
        <f>(Table2[[#This Row],[Current Week High]]/Table2[[#This Row],[Close Price]])-1</f>
        <v>1.5305312098416124E-2</v>
      </c>
      <c r="AG131" s="1">
        <f>(Table2[[#This Row],[Close Price]]/Table2[[#This Row],[Current Month Low]])-1</f>
        <v>0.1936745949672527</v>
      </c>
      <c r="AH131" s="1">
        <f>(Table2[[#This Row],[Current Month High]]/Table2[[#This Row],[Close Price]])-1</f>
        <v>1.5305312098416124E-2</v>
      </c>
      <c r="AI131">
        <v>1.53053120984161</v>
      </c>
      <c r="AJ131">
        <v>63.805581835383101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0.17</v>
      </c>
      <c r="AM131" t="s">
        <v>3183</v>
      </c>
      <c r="AN131">
        <v>5.08</v>
      </c>
      <c r="AO131" t="s">
        <v>3183</v>
      </c>
      <c r="AP131">
        <v>0.102342250547239</v>
      </c>
      <c r="AQ131">
        <f>(Table2[[#This Row],[Sharpe Ratio]]-AVERAGE(Table2[Sharpe Ratio]))/_xlfn.STDEV.P(Table2[Sharpe Ratio])</f>
        <v>0.51870158195384153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4.3507354563620817</v>
      </c>
      <c r="AS131">
        <f>_xlfn.RANK.AVG(Table2[[#This Row],[1Y Return vs Nifty Z-Score]],Table2[1Y Return vs Nifty Z-Score])</f>
        <v>310</v>
      </c>
      <c r="AT131">
        <f>_xlfn.RANK.AVG(Table2[[#This Row],[6M Return vs Nifty Z-Score]],Table2[6M Return vs Nifty Z-Score])</f>
        <v>60</v>
      </c>
      <c r="AU131">
        <f>_xlfn.RANK.AVG(Table2[[#This Row],[Sharpe Ratio Z-Score]],Table2[Sharpe Ratio Z-Score])</f>
        <v>220</v>
      </c>
      <c r="AV131">
        <f>(Table2[[#This Row],[Rank 1Y]]+Table2[[#This Row],[Rank 6M]]+Table2[[#This Row],[Rank Sharpe]])/3</f>
        <v>196.66666666666666</v>
      </c>
    </row>
    <row r="132" spans="1:48" x14ac:dyDescent="0.3">
      <c r="A132" t="s">
        <v>1212</v>
      </c>
      <c r="B132" t="s">
        <v>1213</v>
      </c>
      <c r="C132" t="s">
        <v>572</v>
      </c>
      <c r="D132" t="s">
        <v>448</v>
      </c>
      <c r="E132">
        <v>9842.3744747700002</v>
      </c>
      <c r="F132">
        <v>376.05</v>
      </c>
      <c r="G132">
        <v>52.2204700253954</v>
      </c>
      <c r="H132">
        <f>(Table2[[#This Row],[1Y Return vs Nifty]]-AVERAGE(Table2[1Y Return vs Nifty]))/_xlfn.STDEV.P(Table2[1Y Return vs Nifty])</f>
        <v>0.74890202802298322</v>
      </c>
      <c r="I132">
        <v>17.550261340376402</v>
      </c>
      <c r="J132">
        <f>(Table2[[#This Row],[1M Return vs Nifty]]-AVERAGE(Table2[1M Return vs Nifty]))/_xlfn.STDEV.P(Table2[1M Return vs Nifty])</f>
        <v>1.4936812163541127</v>
      </c>
      <c r="K132">
        <v>0.96230133565898701</v>
      </c>
      <c r="L132">
        <f>(Table2[[#This Row],[6M Return vs Nifty]]-AVERAGE(Table2[6M Return vs Nifty]))/_xlfn.STDEV.P(Table2[6M Return vs Nifty])</f>
        <v>-0.10779284760571523</v>
      </c>
      <c r="M132">
        <v>5.0386962536787303</v>
      </c>
      <c r="N132">
        <f>(Table2[[#This Row],[1W Return vs Nifty]]-AVERAGE(Table2[1W Return vs Nifty]))/_xlfn.STDEV.P(Table2[1W Return vs Nifty])</f>
        <v>1.290852641041875</v>
      </c>
      <c r="O132">
        <v>361.18</v>
      </c>
      <c r="P132">
        <v>365.23370496937798</v>
      </c>
      <c r="Q132">
        <v>340.78661694953399</v>
      </c>
      <c r="R132">
        <v>62.420862100774798</v>
      </c>
      <c r="S132" s="1">
        <f>(Table2[[#This Row],[Close Price]]-Table2[[#This Row],[20D EMA]])/Table2[[#This Row],[20D EMA]]</f>
        <v>4.1170607453347371E-2</v>
      </c>
      <c r="T132" s="1">
        <f>(Table2[[#This Row],[Close Price]]-Table2[[#This Row],[50D EMA]])/Table2[[#This Row],[50D EMA]]</f>
        <v>2.9614723075814954E-2</v>
      </c>
      <c r="U132" s="1">
        <f>(Table2[[#This Row],[Close Price]]-Table2[[#This Row],[200D EMA]])/Table2[[#This Row],[200D EMA]]</f>
        <v>0.10347643157503471</v>
      </c>
      <c r="V132">
        <v>0.81194734210779496</v>
      </c>
      <c r="W132">
        <v>368.95</v>
      </c>
      <c r="X132">
        <v>382</v>
      </c>
      <c r="Y132">
        <v>364.35</v>
      </c>
      <c r="Z132">
        <v>386.2</v>
      </c>
      <c r="AA132">
        <v>332.5</v>
      </c>
      <c r="AB132">
        <v>386.2</v>
      </c>
      <c r="AC132" s="1">
        <f>(Table2[[#This Row],[Close Price]]/Table2[[#This Row],[Day Low]])-1</f>
        <v>1.9243799972896047E-2</v>
      </c>
      <c r="AD132" s="1">
        <f>(Table2[[#This Row],[Day High]]/Table2[[#This Row],[Close Price]])-1</f>
        <v>1.5822364047334059E-2</v>
      </c>
      <c r="AE132" s="1">
        <f>(Table2[[#This Row],[Close Price]]/Table2[[#This Row],[Current Week Low]])-1</f>
        <v>3.2111980238781257E-2</v>
      </c>
      <c r="AF132" s="1">
        <f>(Table2[[#This Row],[Current Week High]]/Table2[[#This Row],[Close Price]])-1</f>
        <v>2.6991091610158113E-2</v>
      </c>
      <c r="AG132" s="1">
        <f>(Table2[[#This Row],[Close Price]]/Table2[[#This Row],[Current Month Low]])-1</f>
        <v>0.13097744360902253</v>
      </c>
      <c r="AH132" s="1">
        <f>(Table2[[#This Row],[Current Month High]]/Table2[[#This Row],[Close Price]])-1</f>
        <v>2.6991091610158113E-2</v>
      </c>
      <c r="AI132">
        <v>12.0329743385188</v>
      </c>
      <c r="AJ132">
        <v>76.715225563909698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0</v>
      </c>
      <c r="AM132" t="s">
        <v>3181</v>
      </c>
      <c r="AN132">
        <v>-0.77</v>
      </c>
      <c r="AO132" t="s">
        <v>3182</v>
      </c>
      <c r="AP132">
        <v>0.134628525410454</v>
      </c>
      <c r="AQ132">
        <f>(Table2[[#This Row],[Sharpe Ratio]]-AVERAGE(Table2[Sharpe Ratio]))/_xlfn.STDEV.P(Table2[Sharpe Ratio])</f>
        <v>0.89222568626422227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129</v>
      </c>
      <c r="AT132">
        <f>_xlfn.RANK.AVG(Table2[[#This Row],[6M Return vs Nifty Z-Score]],Table2[6M Return vs Nifty Z-Score])</f>
        <v>338</v>
      </c>
      <c r="AU132">
        <f>_xlfn.RANK.AVG(Table2[[#This Row],[Sharpe Ratio Z-Score]],Table2[Sharpe Ratio Z-Score])</f>
        <v>130</v>
      </c>
      <c r="AV132">
        <f>(Table2[[#This Row],[Rank 1Y]]+Table2[[#This Row],[Rank 6M]]+Table2[[#This Row],[Rank Sharpe]])/3</f>
        <v>199</v>
      </c>
    </row>
    <row r="133" spans="1:48" x14ac:dyDescent="0.3">
      <c r="A133" t="s">
        <v>387</v>
      </c>
      <c r="B133" t="s">
        <v>388</v>
      </c>
      <c r="C133" t="s">
        <v>3141</v>
      </c>
      <c r="D133" t="s">
        <v>214</v>
      </c>
      <c r="E133">
        <v>60078.997273749999</v>
      </c>
      <c r="F133">
        <v>1046.5</v>
      </c>
      <c r="G133">
        <v>32.2889486485509</v>
      </c>
      <c r="H133">
        <f>(Table2[[#This Row],[1Y Return vs Nifty]]-AVERAGE(Table2[1Y Return vs Nifty]))/_xlfn.STDEV.P(Table2[1Y Return vs Nifty])</f>
        <v>0.35673557270511602</v>
      </c>
      <c r="I133">
        <v>16.338002818325801</v>
      </c>
      <c r="J133">
        <f>(Table2[[#This Row],[1M Return vs Nifty]]-AVERAGE(Table2[1M Return vs Nifty]))/_xlfn.STDEV.P(Table2[1M Return vs Nifty])</f>
        <v>1.3811741967468425</v>
      </c>
      <c r="K133">
        <v>19.146068126170501</v>
      </c>
      <c r="L133">
        <f>(Table2[[#This Row],[6M Return vs Nifty]]-AVERAGE(Table2[6M Return vs Nifty]))/_xlfn.STDEV.P(Table2[6M Return vs Nifty])</f>
        <v>0.48208091226706079</v>
      </c>
      <c r="M133">
        <v>-0.36682152026695802</v>
      </c>
      <c r="N133">
        <f>(Table2[[#This Row],[1W Return vs Nifty]]-AVERAGE(Table2[1W Return vs Nifty]))/_xlfn.STDEV.P(Table2[1W Return vs Nifty])</f>
        <v>-1.616694764801356E-2</v>
      </c>
      <c r="O133">
        <v>1014.91</v>
      </c>
      <c r="P133">
        <v>1013.65877963743</v>
      </c>
      <c r="Q133">
        <v>924.85190854478799</v>
      </c>
      <c r="R133">
        <v>57.396718258972697</v>
      </c>
      <c r="S133" s="1">
        <f>(Table2[[#This Row],[Close Price]]-Table2[[#This Row],[20D EMA]])/Table2[[#This Row],[20D EMA]]</f>
        <v>3.1125912642500354E-2</v>
      </c>
      <c r="T133" s="1">
        <f>(Table2[[#This Row],[Close Price]]-Table2[[#This Row],[50D EMA]])/Table2[[#This Row],[50D EMA]]</f>
        <v>3.2398693744177663E-2</v>
      </c>
      <c r="U133" s="1">
        <f>(Table2[[#This Row],[Close Price]]-Table2[[#This Row],[200D EMA]])/Table2[[#This Row],[200D EMA]]</f>
        <v>0.13153250842788408</v>
      </c>
      <c r="V133">
        <v>1.53821248693027</v>
      </c>
      <c r="W133">
        <v>1033</v>
      </c>
      <c r="X133">
        <v>1092.05</v>
      </c>
      <c r="Y133">
        <v>1033</v>
      </c>
      <c r="Z133">
        <v>1134.3</v>
      </c>
      <c r="AA133">
        <v>916.05</v>
      </c>
      <c r="AB133">
        <v>1134.3</v>
      </c>
      <c r="AC133" s="1">
        <f>(Table2[[#This Row],[Close Price]]/Table2[[#This Row],[Day Low]])-1</f>
        <v>1.3068731848983495E-2</v>
      </c>
      <c r="AD133" s="1">
        <f>(Table2[[#This Row],[Day High]]/Table2[[#This Row],[Close Price]])-1</f>
        <v>4.3526039178213072E-2</v>
      </c>
      <c r="AE133" s="1">
        <f>(Table2[[#This Row],[Close Price]]/Table2[[#This Row],[Current Week Low]])-1</f>
        <v>1.3068731848983495E-2</v>
      </c>
      <c r="AF133" s="1">
        <f>(Table2[[#This Row],[Current Week High]]/Table2[[#This Row],[Close Price]])-1</f>
        <v>8.3898709985666509E-2</v>
      </c>
      <c r="AG133" s="1">
        <f>(Table2[[#This Row],[Close Price]]/Table2[[#This Row],[Current Month Low]])-1</f>
        <v>0.14240489056274219</v>
      </c>
      <c r="AH133" s="1">
        <f>(Table2[[#This Row],[Current Month High]]/Table2[[#This Row],[Close Price]])-1</f>
        <v>8.3898709985666509E-2</v>
      </c>
      <c r="AI133">
        <v>19.923554706163401</v>
      </c>
      <c r="AJ133">
        <v>73.103961624348699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0.03</v>
      </c>
      <c r="AM133" t="s">
        <v>3183</v>
      </c>
      <c r="AN133">
        <v>10.220000000000001</v>
      </c>
      <c r="AO133" t="s">
        <v>3183</v>
      </c>
      <c r="AP133">
        <v>9.64700248196E-2</v>
      </c>
      <c r="AQ133">
        <f>(Table2[[#This Row],[Sharpe Ratio]]-AVERAGE(Table2[Sharpe Ratio]))/_xlfn.STDEV.P(Table2[Sharpe Ratio])</f>
        <v>0.45076504035784043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2.6545887744288463</v>
      </c>
      <c r="AS133">
        <f>_xlfn.RANK.AVG(Table2[[#This Row],[1Y Return vs Nifty Z-Score]],Table2[1Y Return vs Nifty Z-Score])</f>
        <v>203</v>
      </c>
      <c r="AT133">
        <f>_xlfn.RANK.AVG(Table2[[#This Row],[6M Return vs Nifty Z-Score]],Table2[6M Return vs Nifty Z-Score])</f>
        <v>166</v>
      </c>
      <c r="AU133">
        <f>_xlfn.RANK.AVG(Table2[[#This Row],[Sharpe Ratio Z-Score]],Table2[Sharpe Ratio Z-Score])</f>
        <v>229</v>
      </c>
      <c r="AV133">
        <f>(Table2[[#This Row],[Rank 1Y]]+Table2[[#This Row],[Rank 6M]]+Table2[[#This Row],[Rank Sharpe]])/3</f>
        <v>199.33333333333334</v>
      </c>
    </row>
    <row r="134" spans="1:48" x14ac:dyDescent="0.3">
      <c r="A134" t="s">
        <v>1835</v>
      </c>
      <c r="B134" t="s">
        <v>1836</v>
      </c>
      <c r="C134" t="s">
        <v>3145</v>
      </c>
      <c r="D134" t="s">
        <v>48</v>
      </c>
      <c r="E134">
        <v>4237.5234418</v>
      </c>
      <c r="F134">
        <v>2500.3000000000002</v>
      </c>
      <c r="G134">
        <v>15.718815823489599</v>
      </c>
      <c r="H134">
        <f>(Table2[[#This Row],[1Y Return vs Nifty]]-AVERAGE(Table2[1Y Return vs Nifty]))/_xlfn.STDEV.P(Table2[1Y Return vs Nifty])</f>
        <v>3.0706759786705961E-2</v>
      </c>
      <c r="I134">
        <v>16.351376900667798</v>
      </c>
      <c r="J134">
        <f>(Table2[[#This Row],[1M Return vs Nifty]]-AVERAGE(Table2[1M Return vs Nifty]))/_xlfn.STDEV.P(Table2[1M Return vs Nifty])</f>
        <v>1.3824154156097423</v>
      </c>
      <c r="K134">
        <v>54.4730960197261</v>
      </c>
      <c r="L134">
        <f>(Table2[[#This Row],[6M Return vs Nifty]]-AVERAGE(Table2[6M Return vs Nifty]))/_xlfn.STDEV.P(Table2[6M Return vs Nifty])</f>
        <v>1.6280748643879066</v>
      </c>
      <c r="M134">
        <v>12.2957381500512</v>
      </c>
      <c r="N134">
        <f>(Table2[[#This Row],[1W Return vs Nifty]]-AVERAGE(Table2[1W Return vs Nifty]))/_xlfn.STDEV.P(Table2[1W Return vs Nifty])</f>
        <v>3.0455589080751087</v>
      </c>
      <c r="O134">
        <v>1842.33</v>
      </c>
      <c r="P134">
        <v>2234.4341963142301</v>
      </c>
      <c r="Q134">
        <v>1950.77965605536</v>
      </c>
      <c r="R134">
        <v>68.588262985428898</v>
      </c>
      <c r="S134" s="1">
        <f>(Table2[[#This Row],[Close Price]]-Table2[[#This Row],[20D EMA]])/Table2[[#This Row],[20D EMA]]</f>
        <v>0.3571401431882455</v>
      </c>
      <c r="T134" s="1">
        <f>(Table2[[#This Row],[Close Price]]-Table2[[#This Row],[50D EMA]])/Table2[[#This Row],[50D EMA]]</f>
        <v>0.11898573881670989</v>
      </c>
      <c r="U134" s="1">
        <f>(Table2[[#This Row],[Close Price]]-Table2[[#This Row],[200D EMA]])/Table2[[#This Row],[200D EMA]]</f>
        <v>0.28169267720159458</v>
      </c>
      <c r="V134">
        <v>0.69393329519354696</v>
      </c>
      <c r="W134">
        <v>2477.5</v>
      </c>
      <c r="X134">
        <v>2516.9499999999998</v>
      </c>
      <c r="Y134">
        <v>2446.4499999999998</v>
      </c>
      <c r="Z134">
        <v>2653.95</v>
      </c>
      <c r="AA134">
        <v>2360.0500000000002</v>
      </c>
      <c r="AB134">
        <v>2653.95</v>
      </c>
      <c r="AC134" s="1">
        <f>(Table2[[#This Row],[Close Price]]/Table2[[#This Row],[Day Low]])-1</f>
        <v>9.2028254288598621E-3</v>
      </c>
      <c r="AD134" s="1">
        <f>(Table2[[#This Row],[Day High]]/Table2[[#This Row],[Close Price]])-1</f>
        <v>6.6592008958923365E-3</v>
      </c>
      <c r="AE134" s="1">
        <f>(Table2[[#This Row],[Close Price]]/Table2[[#This Row],[Current Week Low]])-1</f>
        <v>2.2011486030779404E-2</v>
      </c>
      <c r="AF134" s="1">
        <f>(Table2[[#This Row],[Current Week High]]/Table2[[#This Row],[Close Price]])-1</f>
        <v>6.1452625684917717E-2</v>
      </c>
      <c r="AG134" s="1">
        <f>(Table2[[#This Row],[Close Price]]/Table2[[#This Row],[Current Month Low]])-1</f>
        <v>5.9426707061291051E-2</v>
      </c>
      <c r="AH134" s="1">
        <f>(Table2[[#This Row],[Current Month High]]/Table2[[#This Row],[Close Price]])-1</f>
        <v>6.1452625684917717E-2</v>
      </c>
      <c r="AI134">
        <v>9.3868735751709593</v>
      </c>
      <c r="AJ134">
        <v>76.824611032531806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0.3</v>
      </c>
      <c r="AM134" t="s">
        <v>3183</v>
      </c>
      <c r="AN134">
        <v>11.01</v>
      </c>
      <c r="AO134" t="s">
        <v>3183</v>
      </c>
      <c r="AP134">
        <v>9.1028653142126006E-2</v>
      </c>
      <c r="AQ134">
        <f>(Table2[[#This Row],[Sharpe Ratio]]-AVERAGE(Table2[Sharpe Ratio]))/_xlfn.STDEV.P(Table2[Sharpe Ratio])</f>
        <v>0.38781310518850831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297</v>
      </c>
      <c r="AT134">
        <f>_xlfn.RANK.AVG(Table2[[#This Row],[6M Return vs Nifty Z-Score]],Table2[6M Return vs Nifty Z-Score])</f>
        <v>52</v>
      </c>
      <c r="AU134">
        <f>_xlfn.RANK.AVG(Table2[[#This Row],[Sharpe Ratio Z-Score]],Table2[Sharpe Ratio Z-Score])</f>
        <v>250</v>
      </c>
      <c r="AV134">
        <f>(Table2[[#This Row],[Rank 1Y]]+Table2[[#This Row],[Rank 6M]]+Table2[[#This Row],[Rank Sharpe]])/3</f>
        <v>199.66666666666666</v>
      </c>
    </row>
    <row r="135" spans="1:48" x14ac:dyDescent="0.3">
      <c r="A135" t="s">
        <v>1430</v>
      </c>
      <c r="B135" t="s">
        <v>1431</v>
      </c>
      <c r="C135" t="s">
        <v>3138</v>
      </c>
      <c r="D135" t="s">
        <v>123</v>
      </c>
      <c r="E135">
        <v>7445.6581867799996</v>
      </c>
      <c r="F135">
        <v>1234.2</v>
      </c>
      <c r="G135">
        <v>25.928254737588901</v>
      </c>
      <c r="H135">
        <f>(Table2[[#This Row],[1Y Return vs Nifty]]-AVERAGE(Table2[1Y Return vs Nifty]))/_xlfn.STDEV.P(Table2[1Y Return vs Nifty])</f>
        <v>0.23158452491195342</v>
      </c>
      <c r="I135">
        <v>-3.3767592696599902</v>
      </c>
      <c r="J135">
        <f>(Table2[[#This Row],[1M Return vs Nifty]]-AVERAGE(Table2[1M Return vs Nifty]))/_xlfn.STDEV.P(Table2[1M Return vs Nifty])</f>
        <v>-0.44850906341595975</v>
      </c>
      <c r="K135">
        <v>33.858470081382499</v>
      </c>
      <c r="L135">
        <f>(Table2[[#This Row],[6M Return vs Nifty]]-AVERAGE(Table2[6M Return vs Nifty]))/_xlfn.STDEV.P(Table2[6M Return vs Nifty])</f>
        <v>0.95934505440338624</v>
      </c>
      <c r="M135">
        <v>1.8397961824434299</v>
      </c>
      <c r="N135">
        <f>(Table2[[#This Row],[1W Return vs Nifty]]-AVERAGE(Table2[1W Return vs Nifty]))/_xlfn.STDEV.P(Table2[1W Return vs Nifty])</f>
        <v>0.51737908490663509</v>
      </c>
      <c r="O135">
        <v>1204.6199999999999</v>
      </c>
      <c r="P135">
        <v>1205.3776286883799</v>
      </c>
      <c r="Q135">
        <v>1083.9237511876399</v>
      </c>
      <c r="R135">
        <v>66.937859239288002</v>
      </c>
      <c r="S135" s="1">
        <f>(Table2[[#This Row],[Close Price]]-Table2[[#This Row],[20D EMA]])/Table2[[#This Row],[20D EMA]]</f>
        <v>2.4555461473327819E-2</v>
      </c>
      <c r="T135" s="1">
        <f>(Table2[[#This Row],[Close Price]]-Table2[[#This Row],[50D EMA]])/Table2[[#This Row],[50D EMA]]</f>
        <v>2.391148684498395E-2</v>
      </c>
      <c r="U135" s="1">
        <f>(Table2[[#This Row],[Close Price]]-Table2[[#This Row],[200D EMA]])/Table2[[#This Row],[200D EMA]]</f>
        <v>0.13864097788032095</v>
      </c>
      <c r="V135">
        <v>0.79427443206278503</v>
      </c>
      <c r="W135">
        <v>1225.05</v>
      </c>
      <c r="X135">
        <v>1240.9000000000001</v>
      </c>
      <c r="Y135">
        <v>1207.2</v>
      </c>
      <c r="Z135">
        <v>1265.95</v>
      </c>
      <c r="AA135">
        <v>1145.3499999999999</v>
      </c>
      <c r="AB135">
        <v>1273.8499999999999</v>
      </c>
      <c r="AC135" s="1">
        <f>(Table2[[#This Row],[Close Price]]/Table2[[#This Row],[Day Low]])-1</f>
        <v>7.4690828945758181E-3</v>
      </c>
      <c r="AD135" s="1">
        <f>(Table2[[#This Row],[Day High]]/Table2[[#This Row],[Close Price]])-1</f>
        <v>5.4286177280828962E-3</v>
      </c>
      <c r="AE135" s="1">
        <f>(Table2[[#This Row],[Close Price]]/Table2[[#This Row],[Current Week Low]])-1</f>
        <v>2.2365805168986119E-2</v>
      </c>
      <c r="AF135" s="1">
        <f>(Table2[[#This Row],[Current Week High]]/Table2[[#This Row],[Close Price]])-1</f>
        <v>2.5725166099497709E-2</v>
      </c>
      <c r="AG135" s="1">
        <f>(Table2[[#This Row],[Close Price]]/Table2[[#This Row],[Current Month Low]])-1</f>
        <v>7.7574540533461578E-2</v>
      </c>
      <c r="AH135" s="1">
        <f>(Table2[[#This Row],[Current Month High]]/Table2[[#This Row],[Close Price]])-1</f>
        <v>3.2126073569923808E-2</v>
      </c>
      <c r="AI135">
        <v>9.0666018473504995</v>
      </c>
      <c r="AJ135">
        <v>57.533984300210498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0.11</v>
      </c>
      <c r="AM135" t="s">
        <v>3183</v>
      </c>
      <c r="AN135">
        <v>6.72</v>
      </c>
      <c r="AO135" t="s">
        <v>3183</v>
      </c>
      <c r="AP135">
        <v>8.6767444966418E-2</v>
      </c>
      <c r="AQ135">
        <f>(Table2[[#This Row],[Sharpe Ratio]]-AVERAGE(Table2[Sharpe Ratio]))/_xlfn.STDEV.P(Table2[Sharpe Ratio])</f>
        <v>0.33851463474387838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238</v>
      </c>
      <c r="AT135">
        <f>_xlfn.RANK.AVG(Table2[[#This Row],[6M Return vs Nifty Z-Score]],Table2[6M Return vs Nifty Z-Score])</f>
        <v>102</v>
      </c>
      <c r="AU135">
        <f>_xlfn.RANK.AVG(Table2[[#This Row],[Sharpe Ratio Z-Score]],Table2[Sharpe Ratio Z-Score])</f>
        <v>262</v>
      </c>
      <c r="AV135">
        <f>(Table2[[#This Row],[Rank 1Y]]+Table2[[#This Row],[Rank 6M]]+Table2[[#This Row],[Rank Sharpe]])/3</f>
        <v>200.66666666666666</v>
      </c>
    </row>
    <row r="136" spans="1:48" x14ac:dyDescent="0.3">
      <c r="A136" t="s">
        <v>1112</v>
      </c>
      <c r="B136" t="s">
        <v>1113</v>
      </c>
      <c r="C136" t="s">
        <v>3144</v>
      </c>
      <c r="D136" t="s">
        <v>263</v>
      </c>
      <c r="E136">
        <v>11248.666989200001</v>
      </c>
      <c r="F136">
        <v>1734.8</v>
      </c>
      <c r="G136">
        <v>163.13262080620501</v>
      </c>
      <c r="H136">
        <f>(Table2[[#This Row],[1Y Return vs Nifty]]-AVERAGE(Table2[1Y Return vs Nifty]))/_xlfn.STDEV.P(Table2[1Y Return vs Nifty])</f>
        <v>2.9311752324118139</v>
      </c>
      <c r="I136">
        <v>9.0669649028561992</v>
      </c>
      <c r="J136">
        <f>(Table2[[#This Row],[1M Return vs Nifty]]-AVERAGE(Table2[1M Return vs Nifty]))/_xlfn.STDEV.P(Table2[1M Return vs Nifty])</f>
        <v>0.70636532517283246</v>
      </c>
      <c r="K136">
        <v>50.188343817647898</v>
      </c>
      <c r="L136">
        <f>(Table2[[#This Row],[6M Return vs Nifty]]-AVERAGE(Table2[6M Return vs Nifty]))/_xlfn.STDEV.P(Table2[6M Return vs Nifty])</f>
        <v>1.4890793019898074</v>
      </c>
      <c r="M136">
        <v>-0.28194833263356001</v>
      </c>
      <c r="N136">
        <f>(Table2[[#This Row],[1W Return vs Nifty]]-AVERAGE(Table2[1W Return vs Nifty]))/_xlfn.STDEV.P(Table2[1W Return vs Nifty])</f>
        <v>4.354845717662678E-3</v>
      </c>
      <c r="O136">
        <v>1584.48</v>
      </c>
      <c r="P136">
        <v>1490.63341422231</v>
      </c>
      <c r="Q136">
        <v>1208.3520344121</v>
      </c>
      <c r="R136">
        <v>74.798417845342101</v>
      </c>
      <c r="S136" s="1">
        <f>(Table2[[#This Row],[Close Price]]-Table2[[#This Row],[20D EMA]])/Table2[[#This Row],[20D EMA]]</f>
        <v>9.487024134100773E-2</v>
      </c>
      <c r="T136" s="1">
        <f>(Table2[[#This Row],[Close Price]]-Table2[[#This Row],[50D EMA]])/Table2[[#This Row],[50D EMA]]</f>
        <v>0.1638005585062482</v>
      </c>
      <c r="U136" s="1">
        <f>(Table2[[#This Row],[Close Price]]-Table2[[#This Row],[200D EMA]])/Table2[[#This Row],[200D EMA]]</f>
        <v>0.43567433214446721</v>
      </c>
      <c r="V136">
        <v>0.84539550074533099</v>
      </c>
      <c r="W136">
        <v>1663.25</v>
      </c>
      <c r="X136">
        <v>1751.9</v>
      </c>
      <c r="Y136">
        <v>1603</v>
      </c>
      <c r="Z136">
        <v>1751.9</v>
      </c>
      <c r="AA136">
        <v>1505.05</v>
      </c>
      <c r="AB136">
        <v>1751.9</v>
      </c>
      <c r="AC136" s="1">
        <f>(Table2[[#This Row],[Close Price]]/Table2[[#This Row],[Day Low]])-1</f>
        <v>4.3018187283932141E-2</v>
      </c>
      <c r="AD136" s="1">
        <f>(Table2[[#This Row],[Day High]]/Table2[[#This Row],[Close Price]])-1</f>
        <v>9.8570440396588133E-3</v>
      </c>
      <c r="AE136" s="1">
        <f>(Table2[[#This Row],[Close Price]]/Table2[[#This Row],[Current Week Low]])-1</f>
        <v>8.2220835932626191E-2</v>
      </c>
      <c r="AF136" s="1">
        <f>(Table2[[#This Row],[Current Week High]]/Table2[[#This Row],[Close Price]])-1</f>
        <v>9.8570440396588133E-3</v>
      </c>
      <c r="AG136" s="1">
        <f>(Table2[[#This Row],[Close Price]]/Table2[[#This Row],[Current Month Low]])-1</f>
        <v>0.15265273578950866</v>
      </c>
      <c r="AH136" s="1">
        <f>(Table2[[#This Row],[Current Month High]]/Table2[[#This Row],[Close Price]])-1</f>
        <v>9.8570440396588133E-3</v>
      </c>
      <c r="AI136">
        <v>0.98570440396588099</v>
      </c>
      <c r="AJ136">
        <v>209.26107496211699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0.44</v>
      </c>
      <c r="AM136" t="s">
        <v>3183</v>
      </c>
      <c r="AN136">
        <v>6.61</v>
      </c>
      <c r="AO136" t="s">
        <v>3183</v>
      </c>
      <c r="AQ136">
        <f>(Table2[[#This Row],[Sharpe Ratio]]-AVERAGE(Table2[Sharpe Ratio]))/_xlfn.STDEV.P(Table2[Sharpe Ratio])</f>
        <v>-0.66530919757154305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4.4656655077205736</v>
      </c>
      <c r="AS136">
        <f>_xlfn.RANK.AVG(Table2[[#This Row],[1Y Return vs Nifty Z-Score]],Table2[1Y Return vs Nifty Z-Score])</f>
        <v>13</v>
      </c>
      <c r="AT136">
        <f>_xlfn.RANK.AVG(Table2[[#This Row],[6M Return vs Nifty Z-Score]],Table2[6M Return vs Nifty Z-Score])</f>
        <v>56</v>
      </c>
      <c r="AU136">
        <f>_xlfn.RANK.AVG(Table2[[#This Row],[Sharpe Ratio Z-Score]],Table2[Sharpe Ratio Z-Score])</f>
        <v>534</v>
      </c>
      <c r="AV136">
        <f>(Table2[[#This Row],[Rank 1Y]]+Table2[[#This Row],[Rank 6M]]+Table2[[#This Row],[Rank Sharpe]])/3</f>
        <v>201</v>
      </c>
    </row>
    <row r="137" spans="1:48" x14ac:dyDescent="0.3">
      <c r="A137" t="s">
        <v>230</v>
      </c>
      <c r="B137" t="s">
        <v>231</v>
      </c>
      <c r="C137" t="s">
        <v>3140</v>
      </c>
      <c r="D137" t="s">
        <v>51</v>
      </c>
      <c r="E137">
        <v>109130.03990079999</v>
      </c>
      <c r="F137">
        <v>3224.45</v>
      </c>
      <c r="G137">
        <v>32.462868952004897</v>
      </c>
      <c r="H137">
        <f>(Table2[[#This Row],[1Y Return vs Nifty]]-AVERAGE(Table2[1Y Return vs Nifty]))/_xlfn.STDEV.P(Table2[1Y Return vs Nifty])</f>
        <v>0.36015757485055183</v>
      </c>
      <c r="I137">
        <v>-7.6702934802965697</v>
      </c>
      <c r="J137">
        <f>(Table2[[#This Row],[1M Return vs Nifty]]-AVERAGE(Table2[1M Return vs Nifty]))/_xlfn.STDEV.P(Table2[1M Return vs Nifty])</f>
        <v>-0.84698243261402906</v>
      </c>
      <c r="K137">
        <v>15.582844324268599</v>
      </c>
      <c r="L137">
        <f>(Table2[[#This Row],[6M Return vs Nifty]]-AVERAGE(Table2[6M Return vs Nifty]))/_xlfn.STDEV.P(Table2[6M Return vs Nifty])</f>
        <v>0.3664914282228191</v>
      </c>
      <c r="M137">
        <v>1.1688508044189501</v>
      </c>
      <c r="N137">
        <f>(Table2[[#This Row],[1W Return vs Nifty]]-AVERAGE(Table2[1W Return vs Nifty]))/_xlfn.STDEV.P(Table2[1W Return vs Nifty])</f>
        <v>0.35514878825573215</v>
      </c>
      <c r="O137">
        <v>3204.72</v>
      </c>
      <c r="P137">
        <v>3260.4737534415099</v>
      </c>
      <c r="Q137">
        <v>2979.1382808612698</v>
      </c>
      <c r="R137">
        <v>57.922383094504902</v>
      </c>
      <c r="S137" s="1">
        <f>(Table2[[#This Row],[Close Price]]-Table2[[#This Row],[20D EMA]])/Table2[[#This Row],[20D EMA]]</f>
        <v>6.1565440974562582E-3</v>
      </c>
      <c r="T137" s="1">
        <f>(Table2[[#This Row],[Close Price]]-Table2[[#This Row],[50D EMA]])/Table2[[#This Row],[50D EMA]]</f>
        <v>-1.1048625496060534E-2</v>
      </c>
      <c r="U137" s="1">
        <f>(Table2[[#This Row],[Close Price]]-Table2[[#This Row],[200D EMA]])/Table2[[#This Row],[200D EMA]]</f>
        <v>8.2343179809636208E-2</v>
      </c>
      <c r="V137">
        <v>0.70397843762811496</v>
      </c>
      <c r="W137">
        <v>3168.35</v>
      </c>
      <c r="X137">
        <v>3252.95</v>
      </c>
      <c r="Y137">
        <v>3163.6</v>
      </c>
      <c r="Z137">
        <v>3276</v>
      </c>
      <c r="AA137">
        <v>3052</v>
      </c>
      <c r="AB137">
        <v>3276</v>
      </c>
      <c r="AC137" s="1">
        <f>(Table2[[#This Row],[Close Price]]/Table2[[#This Row],[Day Low]])-1</f>
        <v>1.770637713636436E-2</v>
      </c>
      <c r="AD137" s="1">
        <f>(Table2[[#This Row],[Day High]]/Table2[[#This Row],[Close Price]])-1</f>
        <v>8.8387166803640671E-3</v>
      </c>
      <c r="AE137" s="1">
        <f>(Table2[[#This Row],[Close Price]]/Table2[[#This Row],[Current Week Low]])-1</f>
        <v>1.9234416487545758E-2</v>
      </c>
      <c r="AF137" s="1">
        <f>(Table2[[#This Row],[Current Week High]]/Table2[[#This Row],[Close Price]])-1</f>
        <v>1.5987222627114717E-2</v>
      </c>
      <c r="AG137" s="1">
        <f>(Table2[[#This Row],[Close Price]]/Table2[[#This Row],[Current Month Low]])-1</f>
        <v>5.6503931847968536E-2</v>
      </c>
      <c r="AH137" s="1">
        <f>(Table2[[#This Row],[Current Month High]]/Table2[[#This Row],[Close Price]])-1</f>
        <v>1.5987222627114717E-2</v>
      </c>
      <c r="AI137">
        <v>11.3585262602924</v>
      </c>
      <c r="AJ137">
        <v>59.177074591499199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</v>
      </c>
      <c r="AM137" t="s">
        <v>3181</v>
      </c>
      <c r="AN137">
        <v>1.94</v>
      </c>
      <c r="AO137" t="s">
        <v>3183</v>
      </c>
      <c r="AP137">
        <v>0.10423147310315201</v>
      </c>
      <c r="AQ137">
        <f>(Table2[[#This Row],[Sharpe Ratio]]-AVERAGE(Table2[Sharpe Ratio]))/_xlfn.STDEV.P(Table2[Sharpe Ratio])</f>
        <v>0.54055824290435495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202</v>
      </c>
      <c r="AT137">
        <f>_xlfn.RANK.AVG(Table2[[#This Row],[6M Return vs Nifty Z-Score]],Table2[6M Return vs Nifty Z-Score])</f>
        <v>196</v>
      </c>
      <c r="AU137">
        <f>_xlfn.RANK.AVG(Table2[[#This Row],[Sharpe Ratio Z-Score]],Table2[Sharpe Ratio Z-Score])</f>
        <v>213</v>
      </c>
      <c r="AV137">
        <f>(Table2[[#This Row],[Rank 1Y]]+Table2[[#This Row],[Rank 6M]]+Table2[[#This Row],[Rank Sharpe]])/3</f>
        <v>203.66666666666666</v>
      </c>
    </row>
    <row r="138" spans="1:48" x14ac:dyDescent="0.3">
      <c r="A138" t="s">
        <v>1497</v>
      </c>
      <c r="B138" t="s">
        <v>1498</v>
      </c>
      <c r="C138" t="s">
        <v>3151</v>
      </c>
      <c r="D138" t="s">
        <v>171</v>
      </c>
      <c r="E138">
        <v>6827.53753125</v>
      </c>
      <c r="F138">
        <v>986.25</v>
      </c>
      <c r="G138">
        <v>95.539437354864603</v>
      </c>
      <c r="H138">
        <f>(Table2[[#This Row],[1Y Return vs Nifty]]-AVERAGE(Table2[1Y Return vs Nifty]))/_xlfn.STDEV.P(Table2[1Y Return vs Nifty])</f>
        <v>1.6012326426525607</v>
      </c>
      <c r="I138">
        <v>5.1819388334274503</v>
      </c>
      <c r="J138">
        <f>(Table2[[#This Row],[1M Return vs Nifty]]-AVERAGE(Table2[1M Return vs Nifty]))/_xlfn.STDEV.P(Table2[1M Return vs Nifty])</f>
        <v>0.34580468879255771</v>
      </c>
      <c r="K138">
        <v>16.722503622069102</v>
      </c>
      <c r="L138">
        <f>(Table2[[#This Row],[6M Return vs Nifty]]-AVERAGE(Table2[6M Return vs Nifty]))/_xlfn.STDEV.P(Table2[6M Return vs Nifty])</f>
        <v>0.40346149733514075</v>
      </c>
      <c r="M138">
        <v>1.4319961244500401</v>
      </c>
      <c r="N138">
        <f>(Table2[[#This Row],[1W Return vs Nifty]]-AVERAGE(Table2[1W Return vs Nifty]))/_xlfn.STDEV.P(Table2[1W Return vs Nifty])</f>
        <v>0.41877564184050031</v>
      </c>
      <c r="O138">
        <v>979.35</v>
      </c>
      <c r="P138">
        <v>993.371294862578</v>
      </c>
      <c r="Q138">
        <v>864.03280558769598</v>
      </c>
      <c r="R138">
        <v>54.4352277660441</v>
      </c>
      <c r="S138" s="1">
        <f>(Table2[[#This Row],[Close Price]]-Table2[[#This Row],[20D EMA]])/Table2[[#This Row],[20D EMA]]</f>
        <v>7.0454893551845374E-3</v>
      </c>
      <c r="T138" s="1">
        <f>(Table2[[#This Row],[Close Price]]-Table2[[#This Row],[50D EMA]])/Table2[[#This Row],[50D EMA]]</f>
        <v>-7.1688148222192691E-3</v>
      </c>
      <c r="U138" s="1">
        <f>(Table2[[#This Row],[Close Price]]-Table2[[#This Row],[200D EMA]])/Table2[[#This Row],[200D EMA]]</f>
        <v>0.14144971536025719</v>
      </c>
      <c r="V138">
        <v>0.48252202221268498</v>
      </c>
      <c r="W138">
        <v>953.75</v>
      </c>
      <c r="X138">
        <v>993</v>
      </c>
      <c r="Y138">
        <v>953.75</v>
      </c>
      <c r="Z138">
        <v>1000.55</v>
      </c>
      <c r="AA138">
        <v>904.15</v>
      </c>
      <c r="AB138">
        <v>1078</v>
      </c>
      <c r="AC138" s="1">
        <f>(Table2[[#This Row],[Close Price]]/Table2[[#This Row],[Day Low]])-1</f>
        <v>3.4076015727391828E-2</v>
      </c>
      <c r="AD138" s="1">
        <f>(Table2[[#This Row],[Day High]]/Table2[[#This Row],[Close Price]])-1</f>
        <v>6.8441064638782301E-3</v>
      </c>
      <c r="AE138" s="1">
        <f>(Table2[[#This Row],[Close Price]]/Table2[[#This Row],[Current Week Low]])-1</f>
        <v>3.4076015727391828E-2</v>
      </c>
      <c r="AF138" s="1">
        <f>(Table2[[#This Row],[Current Week High]]/Table2[[#This Row],[Close Price]])-1</f>
        <v>1.4499366286438553E-2</v>
      </c>
      <c r="AG138" s="1">
        <f>(Table2[[#This Row],[Close Price]]/Table2[[#This Row],[Current Month Low]])-1</f>
        <v>9.0803517115522814E-2</v>
      </c>
      <c r="AH138" s="1">
        <f>(Table2[[#This Row],[Current Month High]]/Table2[[#This Row],[Close Price]])-1</f>
        <v>9.3029150823827678E-2</v>
      </c>
      <c r="AI138">
        <v>25.166032953105201</v>
      </c>
      <c r="AJ138">
        <v>119.85064645563899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0.08</v>
      </c>
      <c r="AM138" t="s">
        <v>3183</v>
      </c>
      <c r="AN138">
        <v>-4.63</v>
      </c>
      <c r="AO138" t="s">
        <v>3182</v>
      </c>
      <c r="AP138">
        <v>5.1815443129811997E-2</v>
      </c>
      <c r="AQ138">
        <f>(Table2[[#This Row],[Sharpe Ratio]]-AVERAGE(Table2[Sharpe Ratio]))/_xlfn.STDEV.P(Table2[Sharpe Ratio])</f>
        <v>-6.5849610904899755E-2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50</v>
      </c>
      <c r="AT138">
        <f>_xlfn.RANK.AVG(Table2[[#This Row],[6M Return vs Nifty Z-Score]],Table2[6M Return vs Nifty Z-Score])</f>
        <v>188</v>
      </c>
      <c r="AU138">
        <f>_xlfn.RANK.AVG(Table2[[#This Row],[Sharpe Ratio Z-Score]],Table2[Sharpe Ratio Z-Score])</f>
        <v>374</v>
      </c>
      <c r="AV138">
        <f>(Table2[[#This Row],[Rank 1Y]]+Table2[[#This Row],[Rank 6M]]+Table2[[#This Row],[Rank Sharpe]])/3</f>
        <v>204</v>
      </c>
    </row>
    <row r="139" spans="1:48" x14ac:dyDescent="0.3">
      <c r="A139" t="s">
        <v>1013</v>
      </c>
      <c r="B139" t="s">
        <v>1014</v>
      </c>
      <c r="C139" t="s">
        <v>3140</v>
      </c>
      <c r="D139" t="s">
        <v>51</v>
      </c>
      <c r="E139">
        <v>14128.884299220001</v>
      </c>
      <c r="F139">
        <v>582.95000000000005</v>
      </c>
      <c r="G139">
        <v>34.874275682104503</v>
      </c>
      <c r="H139">
        <f>(Table2[[#This Row],[1Y Return vs Nifty]]-AVERAGE(Table2[1Y Return vs Nifty]))/_xlfn.STDEV.P(Table2[1Y Return vs Nifty])</f>
        <v>0.40760366849252788</v>
      </c>
      <c r="I139">
        <v>9.0812418033503892</v>
      </c>
      <c r="J139">
        <f>(Table2[[#This Row],[1M Return vs Nifty]]-AVERAGE(Table2[1M Return vs Nifty]))/_xlfn.STDEV.P(Table2[1M Return vs Nifty])</f>
        <v>0.70769033258223701</v>
      </c>
      <c r="K139">
        <v>29.857911281305601</v>
      </c>
      <c r="L139">
        <f>(Table2[[#This Row],[6M Return vs Nifty]]-AVERAGE(Table2[6M Return vs Nifty]))/_xlfn.STDEV.P(Table2[6M Return vs Nifty])</f>
        <v>0.82956860664203114</v>
      </c>
      <c r="M139">
        <v>6.2340750843115096</v>
      </c>
      <c r="N139">
        <f>(Table2[[#This Row],[1W Return vs Nifty]]-AVERAGE(Table2[1W Return vs Nifty]))/_xlfn.STDEV.P(Table2[1W Return vs Nifty])</f>
        <v>1.5798875888266852</v>
      </c>
      <c r="O139">
        <v>564.85</v>
      </c>
      <c r="P139">
        <v>572.28547972451895</v>
      </c>
      <c r="Q139">
        <v>522.93642548435298</v>
      </c>
      <c r="R139">
        <v>60.122900593777402</v>
      </c>
      <c r="S139" s="1">
        <f>(Table2[[#This Row],[Close Price]]-Table2[[#This Row],[20D EMA]])/Table2[[#This Row],[20D EMA]]</f>
        <v>3.2043905461627019E-2</v>
      </c>
      <c r="T139" s="1">
        <f>(Table2[[#This Row],[Close Price]]-Table2[[#This Row],[50D EMA]])/Table2[[#This Row],[50D EMA]]</f>
        <v>1.8634965682887281E-2</v>
      </c>
      <c r="U139" s="1">
        <f>(Table2[[#This Row],[Close Price]]-Table2[[#This Row],[200D EMA]])/Table2[[#This Row],[200D EMA]]</f>
        <v>0.11476265869232848</v>
      </c>
      <c r="V139">
        <v>0.61321626824346798</v>
      </c>
      <c r="W139">
        <v>572.35</v>
      </c>
      <c r="X139">
        <v>597</v>
      </c>
      <c r="Y139">
        <v>560</v>
      </c>
      <c r="Z139">
        <v>599.70000000000005</v>
      </c>
      <c r="AA139">
        <v>522.65</v>
      </c>
      <c r="AB139">
        <v>599.70000000000005</v>
      </c>
      <c r="AC139" s="1">
        <f>(Table2[[#This Row],[Close Price]]/Table2[[#This Row],[Day Low]])-1</f>
        <v>1.8520136280248067E-2</v>
      </c>
      <c r="AD139" s="1">
        <f>(Table2[[#This Row],[Day High]]/Table2[[#This Row],[Close Price]])-1</f>
        <v>2.4101552448752006E-2</v>
      </c>
      <c r="AE139" s="1">
        <f>(Table2[[#This Row],[Close Price]]/Table2[[#This Row],[Current Week Low]])-1</f>
        <v>4.0982142857142856E-2</v>
      </c>
      <c r="AF139" s="1">
        <f>(Table2[[#This Row],[Current Week High]]/Table2[[#This Row],[Close Price]])-1</f>
        <v>2.873316751007815E-2</v>
      </c>
      <c r="AG139" s="1">
        <f>(Table2[[#This Row],[Close Price]]/Table2[[#This Row],[Current Month Low]])-1</f>
        <v>0.11537357696355133</v>
      </c>
      <c r="AH139" s="1">
        <f>(Table2[[#This Row],[Current Month High]]/Table2[[#This Row],[Close Price]])-1</f>
        <v>2.873316751007815E-2</v>
      </c>
      <c r="AI139">
        <v>23.6812762672613</v>
      </c>
      <c r="AJ139">
        <v>59.5156656177315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-0.11</v>
      </c>
      <c r="AM139" t="s">
        <v>3182</v>
      </c>
      <c r="AN139">
        <v>1.9</v>
      </c>
      <c r="AO139" t="s">
        <v>3183</v>
      </c>
      <c r="AP139">
        <v>7.064527930924E-2</v>
      </c>
      <c r="AQ139">
        <f>(Table2[[#This Row],[Sharpe Ratio]]-AVERAGE(Table2[Sharpe Ratio]))/_xlfn.STDEV.P(Table2[Sharpe Ratio])</f>
        <v>0.15199520776897793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190</v>
      </c>
      <c r="AT139">
        <f>_xlfn.RANK.AVG(Table2[[#This Row],[6M Return vs Nifty Z-Score]],Table2[6M Return vs Nifty Z-Score])</f>
        <v>116</v>
      </c>
      <c r="AU139">
        <f>_xlfn.RANK.AVG(Table2[[#This Row],[Sharpe Ratio Z-Score]],Table2[Sharpe Ratio Z-Score])</f>
        <v>307</v>
      </c>
      <c r="AV139">
        <f>(Table2[[#This Row],[Rank 1Y]]+Table2[[#This Row],[Rank 6M]]+Table2[[#This Row],[Rank Sharpe]])/3</f>
        <v>204.33333333333334</v>
      </c>
    </row>
    <row r="140" spans="1:48" x14ac:dyDescent="0.3">
      <c r="A140" t="s">
        <v>600</v>
      </c>
      <c r="B140" t="s">
        <v>601</v>
      </c>
      <c r="C140" t="s">
        <v>3138</v>
      </c>
      <c r="D140" t="s">
        <v>188</v>
      </c>
      <c r="E140">
        <v>32177.5759353299</v>
      </c>
      <c r="F140">
        <v>9874.9</v>
      </c>
      <c r="G140">
        <v>35.563732194780499</v>
      </c>
      <c r="H140">
        <f>(Table2[[#This Row],[1Y Return vs Nifty]]-AVERAGE(Table2[1Y Return vs Nifty]))/_xlfn.STDEV.P(Table2[1Y Return vs Nifty])</f>
        <v>0.42116920177821476</v>
      </c>
      <c r="I140">
        <v>21.837936856193501</v>
      </c>
      <c r="J140">
        <f>(Table2[[#This Row],[1M Return vs Nifty]]-AVERAGE(Table2[1M Return vs Nifty]))/_xlfn.STDEV.P(Table2[1M Return vs Nifty])</f>
        <v>1.8916108531049038</v>
      </c>
      <c r="K140">
        <v>34.934039062472799</v>
      </c>
      <c r="L140">
        <f>(Table2[[#This Row],[6M Return vs Nifty]]-AVERAGE(Table2[6M Return vs Nifty]))/_xlfn.STDEV.P(Table2[6M Return vs Nifty])</f>
        <v>0.9942360605512065</v>
      </c>
      <c r="M140">
        <v>4.9902760858995396</v>
      </c>
      <c r="N140">
        <f>(Table2[[#This Row],[1W Return vs Nifty]]-AVERAGE(Table2[1W Return vs Nifty]))/_xlfn.STDEV.P(Table2[1W Return vs Nifty])</f>
        <v>1.2791449544849851</v>
      </c>
      <c r="O140">
        <v>9598.75</v>
      </c>
      <c r="P140">
        <v>9225.8243547368893</v>
      </c>
      <c r="Q140">
        <v>7991.4072232382996</v>
      </c>
      <c r="R140">
        <v>55.115723407854297</v>
      </c>
      <c r="S140" s="1">
        <f>(Table2[[#This Row],[Close Price]]-Table2[[#This Row],[20D EMA]])/Table2[[#This Row],[20D EMA]]</f>
        <v>2.8769371011850463E-2</v>
      </c>
      <c r="T140" s="1">
        <f>(Table2[[#This Row],[Close Price]]-Table2[[#This Row],[50D EMA]])/Table2[[#This Row],[50D EMA]]</f>
        <v>7.0354216632126779E-2</v>
      </c>
      <c r="U140" s="1">
        <f>(Table2[[#This Row],[Close Price]]-Table2[[#This Row],[200D EMA]])/Table2[[#This Row],[200D EMA]]</f>
        <v>0.23568975077188797</v>
      </c>
      <c r="V140">
        <v>0.97702580415060702</v>
      </c>
      <c r="W140">
        <v>9851.0499999999993</v>
      </c>
      <c r="X140">
        <v>10370</v>
      </c>
      <c r="Y140">
        <v>9408.15</v>
      </c>
      <c r="Z140">
        <v>10699</v>
      </c>
      <c r="AA140">
        <v>9110</v>
      </c>
      <c r="AB140">
        <v>10699</v>
      </c>
      <c r="AC140" s="1">
        <f>(Table2[[#This Row],[Close Price]]/Table2[[#This Row],[Day Low]])-1</f>
        <v>2.4210617142335078E-3</v>
      </c>
      <c r="AD140" s="1">
        <f>(Table2[[#This Row],[Day High]]/Table2[[#This Row],[Close Price]])-1</f>
        <v>5.0137216579408506E-2</v>
      </c>
      <c r="AE140" s="1">
        <f>(Table2[[#This Row],[Close Price]]/Table2[[#This Row],[Current Week Low]])-1</f>
        <v>4.9611241317368382E-2</v>
      </c>
      <c r="AF140" s="1">
        <f>(Table2[[#This Row],[Current Week High]]/Table2[[#This Row],[Close Price]])-1</f>
        <v>8.3454009660857364E-2</v>
      </c>
      <c r="AG140" s="1">
        <f>(Table2[[#This Row],[Close Price]]/Table2[[#This Row],[Current Month Low]])-1</f>
        <v>8.3962678375411492E-2</v>
      </c>
      <c r="AH140" s="1">
        <f>(Table2[[#This Row],[Current Month High]]/Table2[[#This Row],[Close Price]])-1</f>
        <v>8.3454009660857364E-2</v>
      </c>
      <c r="AI140">
        <v>8.3454009660857302</v>
      </c>
      <c r="AJ140">
        <v>65.796123269616501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0.19</v>
      </c>
      <c r="AM140" t="s">
        <v>3183</v>
      </c>
      <c r="AN140">
        <v>-1.28</v>
      </c>
      <c r="AO140" t="s">
        <v>3182</v>
      </c>
      <c r="AP140">
        <v>6.3385060707407001E-2</v>
      </c>
      <c r="AQ140">
        <f>(Table2[[#This Row],[Sharpe Ratio]]-AVERAGE(Table2[Sharpe Ratio]))/_xlfn.STDEV.P(Table2[Sharpe Ratio])</f>
        <v>6.8000796464595142E-2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4.6541618663839053</v>
      </c>
      <c r="AS140">
        <f>_xlfn.RANK.AVG(Table2[[#This Row],[1Y Return vs Nifty Z-Score]],Table2[1Y Return vs Nifty Z-Score])</f>
        <v>186</v>
      </c>
      <c r="AT140">
        <f>_xlfn.RANK.AVG(Table2[[#This Row],[6M Return vs Nifty Z-Score]],Table2[6M Return vs Nifty Z-Score])</f>
        <v>97</v>
      </c>
      <c r="AU140">
        <f>_xlfn.RANK.AVG(Table2[[#This Row],[Sharpe Ratio Z-Score]],Table2[Sharpe Ratio Z-Score])</f>
        <v>331</v>
      </c>
      <c r="AV140">
        <f>(Table2[[#This Row],[Rank 1Y]]+Table2[[#This Row],[Rank 6M]]+Table2[[#This Row],[Rank Sharpe]])/3</f>
        <v>204.66666666666666</v>
      </c>
    </row>
    <row r="141" spans="1:48" x14ac:dyDescent="0.3">
      <c r="A141" t="s">
        <v>244</v>
      </c>
      <c r="B141" t="s">
        <v>245</v>
      </c>
      <c r="C141" t="s">
        <v>3141</v>
      </c>
      <c r="D141" t="s">
        <v>214</v>
      </c>
      <c r="E141">
        <v>102901.097937</v>
      </c>
      <c r="F141">
        <v>34889.25</v>
      </c>
      <c r="G141">
        <v>41.834600940642297</v>
      </c>
      <c r="H141">
        <f>(Table2[[#This Row],[1Y Return vs Nifty]]-AVERAGE(Table2[1Y Return vs Nifty]))/_xlfn.STDEV.P(Table2[1Y Return vs Nifty])</f>
        <v>0.54455287738088254</v>
      </c>
      <c r="I141">
        <v>-2.9141833440367502</v>
      </c>
      <c r="J141">
        <f>(Table2[[#This Row],[1M Return vs Nifty]]-AVERAGE(Table2[1M Return vs Nifty]))/_xlfn.STDEV.P(Table2[1M Return vs Nifty])</f>
        <v>-0.40557841967347541</v>
      </c>
      <c r="K141">
        <v>4.9860580521837701</v>
      </c>
      <c r="L141">
        <f>(Table2[[#This Row],[6M Return vs Nifty]]-AVERAGE(Table2[6M Return vs Nifty]))/_xlfn.STDEV.P(Table2[6M Return vs Nifty])</f>
        <v>2.2736130825108686E-2</v>
      </c>
      <c r="M141">
        <v>-0.44529190270381802</v>
      </c>
      <c r="N141">
        <f>(Table2[[#This Row],[1W Return vs Nifty]]-AVERAGE(Table2[1W Return vs Nifty]))/_xlfn.STDEV.P(Table2[1W Return vs Nifty])</f>
        <v>-3.514058371139088E-2</v>
      </c>
      <c r="O141">
        <v>34925.53</v>
      </c>
      <c r="P141">
        <v>35180.911620070197</v>
      </c>
      <c r="Q141">
        <v>31965.528936952502</v>
      </c>
      <c r="R141">
        <v>53.396305454624297</v>
      </c>
      <c r="S141" s="1">
        <f>(Table2[[#This Row],[Close Price]]-Table2[[#This Row],[20D EMA]])/Table2[[#This Row],[20D EMA]]</f>
        <v>-1.0387816591473011E-3</v>
      </c>
      <c r="T141" s="1">
        <f>(Table2[[#This Row],[Close Price]]-Table2[[#This Row],[50D EMA]])/Table2[[#This Row],[50D EMA]]</f>
        <v>-8.2903371925077875E-3</v>
      </c>
      <c r="U141" s="1">
        <f>(Table2[[#This Row],[Close Price]]-Table2[[#This Row],[200D EMA]])/Table2[[#This Row],[200D EMA]]</f>
        <v>9.1464811009826424E-2</v>
      </c>
      <c r="V141">
        <v>0.97348662883897996</v>
      </c>
      <c r="W141">
        <v>34743</v>
      </c>
      <c r="X141">
        <v>35254.85</v>
      </c>
      <c r="Y141">
        <v>34450</v>
      </c>
      <c r="Z141">
        <v>35350</v>
      </c>
      <c r="AA141">
        <v>32830.5</v>
      </c>
      <c r="AB141">
        <v>36772.699999999997</v>
      </c>
      <c r="AC141" s="1">
        <f>(Table2[[#This Row],[Close Price]]/Table2[[#This Row],[Day Low]])-1</f>
        <v>4.2094810465418409E-3</v>
      </c>
      <c r="AD141" s="1">
        <f>(Table2[[#This Row],[Day High]]/Table2[[#This Row],[Close Price]])-1</f>
        <v>1.047887243205281E-2</v>
      </c>
      <c r="AE141" s="1">
        <f>(Table2[[#This Row],[Close Price]]/Table2[[#This Row],[Current Week Low]])-1</f>
        <v>1.2750362844702545E-2</v>
      </c>
      <c r="AF141" s="1">
        <f>(Table2[[#This Row],[Current Week High]]/Table2[[#This Row],[Close Price]])-1</f>
        <v>1.3206073504016258E-2</v>
      </c>
      <c r="AG141" s="1">
        <f>(Table2[[#This Row],[Close Price]]/Table2[[#This Row],[Current Month Low]])-1</f>
        <v>6.2708457074976076E-2</v>
      </c>
      <c r="AH141" s="1">
        <f>(Table2[[#This Row],[Current Month High]]/Table2[[#This Row],[Close Price]])-1</f>
        <v>5.398367692054129E-2</v>
      </c>
      <c r="AI141">
        <v>12.0368021668565</v>
      </c>
      <c r="AJ141">
        <v>66.139285714285705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0.17</v>
      </c>
      <c r="AM141" t="s">
        <v>3183</v>
      </c>
      <c r="AN141">
        <v>-1.36</v>
      </c>
      <c r="AO141" t="s">
        <v>3182</v>
      </c>
      <c r="AP141">
        <v>0.11956681900670101</v>
      </c>
      <c r="AQ141">
        <f>(Table2[[#This Row],[Sharpe Ratio]]-AVERAGE(Table2[Sharpe Ratio]))/_xlfn.STDEV.P(Table2[Sharpe Ratio])</f>
        <v>0.71797485002861872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158</v>
      </c>
      <c r="AT141">
        <f>_xlfn.RANK.AVG(Table2[[#This Row],[6M Return vs Nifty Z-Score]],Table2[6M Return vs Nifty Z-Score])</f>
        <v>295</v>
      </c>
      <c r="AU141">
        <f>_xlfn.RANK.AVG(Table2[[#This Row],[Sharpe Ratio Z-Score]],Table2[Sharpe Ratio Z-Score])</f>
        <v>165</v>
      </c>
      <c r="AV141">
        <f>(Table2[[#This Row],[Rank 1Y]]+Table2[[#This Row],[Rank 6M]]+Table2[[#This Row],[Rank Sharpe]])/3</f>
        <v>206</v>
      </c>
    </row>
    <row r="142" spans="1:48" x14ac:dyDescent="0.3">
      <c r="A142" t="s">
        <v>218</v>
      </c>
      <c r="B142" t="s">
        <v>219</v>
      </c>
      <c r="C142" t="s">
        <v>3136</v>
      </c>
      <c r="D142" t="s">
        <v>54</v>
      </c>
      <c r="E142">
        <v>113524.43364649999</v>
      </c>
      <c r="F142">
        <v>3019</v>
      </c>
      <c r="G142">
        <v>30.9506338555504</v>
      </c>
      <c r="H142">
        <f>(Table2[[#This Row],[1Y Return vs Nifty]]-AVERAGE(Table2[1Y Return vs Nifty]))/_xlfn.STDEV.P(Table2[1Y Return vs Nifty])</f>
        <v>0.33040330440771409</v>
      </c>
      <c r="I142">
        <v>-3.98567071102338</v>
      </c>
      <c r="J142">
        <f>(Table2[[#This Row],[1M Return vs Nifty]]-AVERAGE(Table2[1M Return vs Nifty]))/_xlfn.STDEV.P(Table2[1M Return vs Nifty])</f>
        <v>-0.50502078119434179</v>
      </c>
      <c r="K142">
        <v>20.9948076219688</v>
      </c>
      <c r="L142">
        <f>(Table2[[#This Row],[6M Return vs Nifty]]-AVERAGE(Table2[6M Return vs Nifty]))/_xlfn.STDEV.P(Table2[6M Return vs Nifty])</f>
        <v>0.54205324528119125</v>
      </c>
      <c r="M142">
        <v>5.8527474647113298</v>
      </c>
      <c r="N142">
        <f>(Table2[[#This Row],[1W Return vs Nifty]]-AVERAGE(Table2[1W Return vs Nifty]))/_xlfn.STDEV.P(Table2[1W Return vs Nifty])</f>
        <v>1.4876850118731515</v>
      </c>
      <c r="O142">
        <v>3011</v>
      </c>
      <c r="P142">
        <v>3114.75669990094</v>
      </c>
      <c r="Q142">
        <v>2827.1216150615201</v>
      </c>
      <c r="R142">
        <v>56.779160409882998</v>
      </c>
      <c r="S142" s="1">
        <f>(Table2[[#This Row],[Close Price]]-Table2[[#This Row],[20D EMA]])/Table2[[#This Row],[20D EMA]]</f>
        <v>2.6569246097641981E-3</v>
      </c>
      <c r="T142" s="1">
        <f>(Table2[[#This Row],[Close Price]]-Table2[[#This Row],[50D EMA]])/Table2[[#This Row],[50D EMA]]</f>
        <v>-3.0742914817065942E-2</v>
      </c>
      <c r="U142" s="1">
        <f>(Table2[[#This Row],[Close Price]]-Table2[[#This Row],[200D EMA]])/Table2[[#This Row],[200D EMA]]</f>
        <v>6.7870580422237883E-2</v>
      </c>
      <c r="V142">
        <v>1.0879373408205</v>
      </c>
      <c r="W142">
        <v>3007.35</v>
      </c>
      <c r="X142">
        <v>3066.7</v>
      </c>
      <c r="Y142">
        <v>2926.95</v>
      </c>
      <c r="Z142">
        <v>3079.3</v>
      </c>
      <c r="AA142">
        <v>2745.55</v>
      </c>
      <c r="AB142">
        <v>3200</v>
      </c>
      <c r="AC142" s="1">
        <f>(Table2[[#This Row],[Close Price]]/Table2[[#This Row],[Day Low]])-1</f>
        <v>3.8738424194058041E-3</v>
      </c>
      <c r="AD142" s="1">
        <f>(Table2[[#This Row],[Day High]]/Table2[[#This Row],[Close Price]])-1</f>
        <v>1.5799933752898232E-2</v>
      </c>
      <c r="AE142" s="1">
        <f>(Table2[[#This Row],[Close Price]]/Table2[[#This Row],[Current Week Low]])-1</f>
        <v>3.1449119390491775E-2</v>
      </c>
      <c r="AF142" s="1">
        <f>(Table2[[#This Row],[Current Week High]]/Table2[[#This Row],[Close Price]])-1</f>
        <v>1.9973501159324281E-2</v>
      </c>
      <c r="AG142" s="1">
        <f>(Table2[[#This Row],[Close Price]]/Table2[[#This Row],[Current Month Low]])-1</f>
        <v>9.9597530549434543E-2</v>
      </c>
      <c r="AH142" s="1">
        <f>(Table2[[#This Row],[Current Month High]]/Table2[[#This Row],[Close Price]])-1</f>
        <v>5.9953627028817458E-2</v>
      </c>
      <c r="AI142">
        <v>20.9754885723749</v>
      </c>
      <c r="AJ142">
        <v>56.056964151869899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-0.09</v>
      </c>
      <c r="AM142" t="s">
        <v>3182</v>
      </c>
      <c r="AN142">
        <v>-1.67</v>
      </c>
      <c r="AO142" t="s">
        <v>3182</v>
      </c>
      <c r="AP142">
        <v>9.0673890851979994E-2</v>
      </c>
      <c r="AQ142">
        <f>(Table2[[#This Row],[Sharpe Ratio]]-AVERAGE(Table2[Sharpe Ratio]))/_xlfn.STDEV.P(Table2[Sharpe Ratio])</f>
        <v>0.38370881420940672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213</v>
      </c>
      <c r="AT142">
        <f>_xlfn.RANK.AVG(Table2[[#This Row],[6M Return vs Nifty Z-Score]],Table2[6M Return vs Nifty Z-Score])</f>
        <v>155</v>
      </c>
      <c r="AU142">
        <f>_xlfn.RANK.AVG(Table2[[#This Row],[Sharpe Ratio Z-Score]],Table2[Sharpe Ratio Z-Score])</f>
        <v>251</v>
      </c>
      <c r="AV142">
        <f>(Table2[[#This Row],[Rank 1Y]]+Table2[[#This Row],[Rank 6M]]+Table2[[#This Row],[Rank Sharpe]])/3</f>
        <v>206.33333333333334</v>
      </c>
    </row>
    <row r="143" spans="1:48" x14ac:dyDescent="0.3">
      <c r="A143" t="s">
        <v>1675</v>
      </c>
      <c r="B143" t="s">
        <v>1676</v>
      </c>
      <c r="C143" t="s">
        <v>3155</v>
      </c>
      <c r="D143" t="s">
        <v>163</v>
      </c>
      <c r="E143">
        <v>5390.7425968320003</v>
      </c>
      <c r="F143">
        <v>146.88</v>
      </c>
      <c r="G143">
        <v>76.167226735860595</v>
      </c>
      <c r="H143">
        <f>(Table2[[#This Row],[1Y Return vs Nifty]]-AVERAGE(Table2[1Y Return vs Nifty]))/_xlfn.STDEV.P(Table2[1Y Return vs Nifty])</f>
        <v>1.220071012966232</v>
      </c>
      <c r="I143">
        <v>-14.350641432138101</v>
      </c>
      <c r="J143">
        <f>(Table2[[#This Row],[1M Return vs Nifty]]-AVERAGE(Table2[1M Return vs Nifty]))/_xlfn.STDEV.P(Table2[1M Return vs Nifty])</f>
        <v>-1.4669706812673557</v>
      </c>
      <c r="K143">
        <v>-1.8312689843110199</v>
      </c>
      <c r="L143">
        <f>(Table2[[#This Row],[6M Return vs Nifty]]-AVERAGE(Table2[6M Return vs Nifty]))/_xlfn.STDEV.P(Table2[6M Return vs Nifty])</f>
        <v>-0.19841509585020822</v>
      </c>
      <c r="M143">
        <v>-7.6607849257190903</v>
      </c>
      <c r="N143">
        <f>(Table2[[#This Row],[1W Return vs Nifty]]-AVERAGE(Table2[1W Return vs Nifty]))/_xlfn.STDEV.P(Table2[1W Return vs Nifty])</f>
        <v>-1.7798005991852273</v>
      </c>
      <c r="O143">
        <v>153.99</v>
      </c>
      <c r="P143">
        <v>169.771157019762</v>
      </c>
      <c r="Q143">
        <v>156.94835004415</v>
      </c>
      <c r="R143">
        <v>40.379706600363598</v>
      </c>
      <c r="S143" s="1">
        <f>(Table2[[#This Row],[Close Price]]-Table2[[#This Row],[20D EMA]])/Table2[[#This Row],[20D EMA]]</f>
        <v>-4.6171829339567587E-2</v>
      </c>
      <c r="T143" s="1">
        <f>(Table2[[#This Row],[Close Price]]-Table2[[#This Row],[50D EMA]])/Table2[[#This Row],[50D EMA]]</f>
        <v>-0.13483537145887148</v>
      </c>
      <c r="U143" s="1">
        <f>(Table2[[#This Row],[Close Price]]-Table2[[#This Row],[200D EMA]])/Table2[[#This Row],[200D EMA]]</f>
        <v>-6.415072245944449E-2</v>
      </c>
      <c r="V143">
        <v>0.57185124560213396</v>
      </c>
      <c r="W143">
        <v>146.15</v>
      </c>
      <c r="X143">
        <v>150.94999999999999</v>
      </c>
      <c r="Y143">
        <v>141.21</v>
      </c>
      <c r="Z143">
        <v>147.9</v>
      </c>
      <c r="AA143">
        <v>141.21</v>
      </c>
      <c r="AB143">
        <v>148.4</v>
      </c>
      <c r="AC143" s="1">
        <f>(Table2[[#This Row],[Close Price]]/Table2[[#This Row],[Day Low]])-1</f>
        <v>4.9948682860074811E-3</v>
      </c>
      <c r="AD143" s="1">
        <f>(Table2[[#This Row],[Day High]]/Table2[[#This Row],[Close Price]])-1</f>
        <v>2.7709694989106692E-2</v>
      </c>
      <c r="AE143" s="1">
        <f>(Table2[[#This Row],[Close Price]]/Table2[[#This Row],[Current Week Low]])-1</f>
        <v>4.0152963671127972E-2</v>
      </c>
      <c r="AF143" s="1">
        <f>(Table2[[#This Row],[Current Week High]]/Table2[[#This Row],[Close Price]])-1</f>
        <v>6.9444444444444198E-3</v>
      </c>
      <c r="AG143" s="1">
        <f>(Table2[[#This Row],[Close Price]]/Table2[[#This Row],[Current Month Low]])-1</f>
        <v>4.0152963671127972E-2</v>
      </c>
      <c r="AH143" s="1">
        <f>(Table2[[#This Row],[Current Month High]]/Table2[[#This Row],[Close Price]])-1</f>
        <v>1.0348583877995754E-2</v>
      </c>
      <c r="AI143">
        <v>52.947984749455301</v>
      </c>
      <c r="AJ143">
        <v>119.060402684563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-0.2</v>
      </c>
      <c r="AM143" t="s">
        <v>3182</v>
      </c>
      <c r="AN143">
        <v>-11.98</v>
      </c>
      <c r="AO143" t="s">
        <v>3182</v>
      </c>
      <c r="AP143">
        <v>0.11326017588595599</v>
      </c>
      <c r="AQ143">
        <f>(Table2[[#This Row],[Sharpe Ratio]]-AVERAGE(Table2[Sharpe Ratio]))/_xlfn.STDEV.P(Table2[Sharpe Ratio])</f>
        <v>0.6450124772289797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72</v>
      </c>
      <c r="AT143">
        <f>_xlfn.RANK.AVG(Table2[[#This Row],[6M Return vs Nifty Z-Score]],Table2[6M Return vs Nifty Z-Score])</f>
        <v>366</v>
      </c>
      <c r="AU143">
        <f>_xlfn.RANK.AVG(Table2[[#This Row],[Sharpe Ratio Z-Score]],Table2[Sharpe Ratio Z-Score])</f>
        <v>183</v>
      </c>
      <c r="AV143">
        <f>(Table2[[#This Row],[Rank 1Y]]+Table2[[#This Row],[Rank 6M]]+Table2[[#This Row],[Rank Sharpe]])/3</f>
        <v>207</v>
      </c>
    </row>
    <row r="144" spans="1:48" x14ac:dyDescent="0.3">
      <c r="A144" t="s">
        <v>1490</v>
      </c>
      <c r="B144" t="s">
        <v>1491</v>
      </c>
      <c r="C144" t="s">
        <v>3151</v>
      </c>
      <c r="D144" t="s">
        <v>411</v>
      </c>
      <c r="E144">
        <v>6929.6653569</v>
      </c>
      <c r="F144">
        <v>1537.25</v>
      </c>
      <c r="G144">
        <v>46.319143777692602</v>
      </c>
      <c r="H144">
        <f>(Table2[[#This Row],[1Y Return vs Nifty]]-AVERAGE(Table2[1Y Return vs Nifty]))/_xlfn.STDEV.P(Table2[1Y Return vs Nifty])</f>
        <v>0.63278935641706446</v>
      </c>
      <c r="I144">
        <v>9.6147741837383407</v>
      </c>
      <c r="J144">
        <f>(Table2[[#This Row],[1M Return vs Nifty]]-AVERAGE(Table2[1M Return vs Nifty]))/_xlfn.STDEV.P(Table2[1M Return vs Nifty])</f>
        <v>0.7572062872153158</v>
      </c>
      <c r="K144">
        <v>15.9095888467488</v>
      </c>
      <c r="L144">
        <f>(Table2[[#This Row],[6M Return vs Nifty]]-AVERAGE(Table2[6M Return vs Nifty]))/_xlfn.STDEV.P(Table2[6M Return vs Nifty])</f>
        <v>0.37709088334197538</v>
      </c>
      <c r="M144">
        <v>-0.56857436424232999</v>
      </c>
      <c r="N144">
        <f>(Table2[[#This Row],[1W Return vs Nifty]]-AVERAGE(Table2[1W Return vs Nifty]))/_xlfn.STDEV.P(Table2[1W Return vs Nifty])</f>
        <v>-6.4949493590365573E-2</v>
      </c>
      <c r="O144">
        <v>1526.34</v>
      </c>
      <c r="P144">
        <v>1545.3184492968601</v>
      </c>
      <c r="Q144">
        <v>1439.4540526916601</v>
      </c>
      <c r="R144">
        <v>54.600721476462802</v>
      </c>
      <c r="S144" s="1">
        <f>(Table2[[#This Row],[Close Price]]-Table2[[#This Row],[20D EMA]])/Table2[[#This Row],[20D EMA]]</f>
        <v>7.1478176553062111E-3</v>
      </c>
      <c r="T144" s="1">
        <f>(Table2[[#This Row],[Close Price]]-Table2[[#This Row],[50D EMA]])/Table2[[#This Row],[50D EMA]]</f>
        <v>-5.2212211020526735E-3</v>
      </c>
      <c r="U144" s="1">
        <f>(Table2[[#This Row],[Close Price]]-Table2[[#This Row],[200D EMA]])/Table2[[#This Row],[200D EMA]]</f>
        <v>6.7939610247002735E-2</v>
      </c>
      <c r="V144">
        <v>0.91597001937127998</v>
      </c>
      <c r="W144">
        <v>1514.7</v>
      </c>
      <c r="X144">
        <v>1556.95</v>
      </c>
      <c r="Y144">
        <v>1481.35</v>
      </c>
      <c r="Z144">
        <v>1574.2</v>
      </c>
      <c r="AA144">
        <v>1468</v>
      </c>
      <c r="AB144">
        <v>1670</v>
      </c>
      <c r="AC144" s="1">
        <f>(Table2[[#This Row],[Close Price]]/Table2[[#This Row],[Day Low]])-1</f>
        <v>1.4887436456063829E-2</v>
      </c>
      <c r="AD144" s="1">
        <f>(Table2[[#This Row],[Day High]]/Table2[[#This Row],[Close Price]])-1</f>
        <v>1.2815091884859298E-2</v>
      </c>
      <c r="AE144" s="1">
        <f>(Table2[[#This Row],[Close Price]]/Table2[[#This Row],[Current Week Low]])-1</f>
        <v>3.7735849056603765E-2</v>
      </c>
      <c r="AF144" s="1">
        <f>(Table2[[#This Row],[Current Week High]]/Table2[[#This Row],[Close Price]])-1</f>
        <v>2.4036428687591593E-2</v>
      </c>
      <c r="AG144" s="1">
        <f>(Table2[[#This Row],[Close Price]]/Table2[[#This Row],[Current Month Low]])-1</f>
        <v>4.7173024523160745E-2</v>
      </c>
      <c r="AH144" s="1">
        <f>(Table2[[#This Row],[Current Month High]]/Table2[[#This Row],[Close Price]])-1</f>
        <v>8.6355504960156093E-2</v>
      </c>
      <c r="AI144">
        <v>25.275654577980099</v>
      </c>
      <c r="AJ144">
        <v>70.0685916583693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0.06</v>
      </c>
      <c r="AM144" t="s">
        <v>3183</v>
      </c>
      <c r="AN144">
        <v>-4.71</v>
      </c>
      <c r="AO144" t="s">
        <v>3182</v>
      </c>
      <c r="AP144">
        <v>7.8309900659208995E-2</v>
      </c>
      <c r="AQ144">
        <f>(Table2[[#This Row],[Sharpe Ratio]]-AVERAGE(Table2[Sharpe Ratio]))/_xlfn.STDEV.P(Table2[Sharpe Ratio])</f>
        <v>0.24066820695375618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144</v>
      </c>
      <c r="AT144">
        <f>_xlfn.RANK.AVG(Table2[[#This Row],[6M Return vs Nifty Z-Score]],Table2[6M Return vs Nifty Z-Score])</f>
        <v>195</v>
      </c>
      <c r="AU144">
        <f>_xlfn.RANK.AVG(Table2[[#This Row],[Sharpe Ratio Z-Score]],Table2[Sharpe Ratio Z-Score])</f>
        <v>286</v>
      </c>
      <c r="AV144">
        <f>(Table2[[#This Row],[Rank 1Y]]+Table2[[#This Row],[Rank 6M]]+Table2[[#This Row],[Rank Sharpe]])/3</f>
        <v>208.33333333333334</v>
      </c>
    </row>
    <row r="145" spans="1:48" x14ac:dyDescent="0.3">
      <c r="A145" t="s">
        <v>346</v>
      </c>
      <c r="B145" t="s">
        <v>347</v>
      </c>
      <c r="C145" t="s">
        <v>3149</v>
      </c>
      <c r="D145" t="s">
        <v>134</v>
      </c>
      <c r="E145">
        <v>70185.33765324</v>
      </c>
      <c r="F145">
        <v>1629.45</v>
      </c>
      <c r="G145">
        <v>55.703660598252803</v>
      </c>
      <c r="H145">
        <f>(Table2[[#This Row],[1Y Return vs Nifty]]-AVERAGE(Table2[1Y Return vs Nifty]))/_xlfn.STDEV.P(Table2[1Y Return vs Nifty])</f>
        <v>0.81743620934950467</v>
      </c>
      <c r="I145">
        <v>0.86604115465667597</v>
      </c>
      <c r="J145">
        <f>(Table2[[#This Row],[1M Return vs Nifty]]-AVERAGE(Table2[1M Return vs Nifty]))/_xlfn.STDEV.P(Table2[1M Return vs Nifty])</f>
        <v>-5.4744184187992213E-2</v>
      </c>
      <c r="K145">
        <v>-4.74006280774194</v>
      </c>
      <c r="L145">
        <f>(Table2[[#This Row],[6M Return vs Nifty]]-AVERAGE(Table2[6M Return vs Nifty]))/_xlfn.STDEV.P(Table2[6M Return vs Nifty])</f>
        <v>-0.29277514616812356</v>
      </c>
      <c r="M145">
        <v>3.9708667603883501</v>
      </c>
      <c r="N145">
        <f>(Table2[[#This Row],[1W Return vs Nifty]]-AVERAGE(Table2[1W Return vs Nifty]))/_xlfn.STDEV.P(Table2[1W Return vs Nifty])</f>
        <v>1.0326583063865713</v>
      </c>
      <c r="O145">
        <v>1645.47</v>
      </c>
      <c r="P145">
        <v>1695.76077814622</v>
      </c>
      <c r="Q145">
        <v>1563.56995275535</v>
      </c>
      <c r="R145">
        <v>48.642314972367998</v>
      </c>
      <c r="S145" s="1">
        <f>(Table2[[#This Row],[Close Price]]-Table2[[#This Row],[20D EMA]])/Table2[[#This Row],[20D EMA]]</f>
        <v>-9.735820160805108E-3</v>
      </c>
      <c r="T145" s="1">
        <f>(Table2[[#This Row],[Close Price]]-Table2[[#This Row],[50D EMA]])/Table2[[#This Row],[50D EMA]]</f>
        <v>-3.9103851793712251E-2</v>
      </c>
      <c r="U145" s="1">
        <f>(Table2[[#This Row],[Close Price]]-Table2[[#This Row],[200D EMA]])/Table2[[#This Row],[200D EMA]]</f>
        <v>4.2134377888597266E-2</v>
      </c>
      <c r="V145">
        <v>0.58537740230659097</v>
      </c>
      <c r="W145">
        <v>1620</v>
      </c>
      <c r="X145">
        <v>1674.35</v>
      </c>
      <c r="Y145">
        <v>1620</v>
      </c>
      <c r="Z145">
        <v>1755</v>
      </c>
      <c r="AA145">
        <v>1505.95</v>
      </c>
      <c r="AB145">
        <v>1755</v>
      </c>
      <c r="AC145" s="1">
        <f>(Table2[[#This Row],[Close Price]]/Table2[[#This Row],[Day Low]])-1</f>
        <v>5.833333333333357E-3</v>
      </c>
      <c r="AD145" s="1">
        <f>(Table2[[#This Row],[Day High]]/Table2[[#This Row],[Close Price]])-1</f>
        <v>2.7555310073951178E-2</v>
      </c>
      <c r="AE145" s="1">
        <f>(Table2[[#This Row],[Close Price]]/Table2[[#This Row],[Current Week Low]])-1</f>
        <v>5.833333333333357E-3</v>
      </c>
      <c r="AF145" s="1">
        <f>(Table2[[#This Row],[Current Week High]]/Table2[[#This Row],[Close Price]])-1</f>
        <v>7.705053852526933E-2</v>
      </c>
      <c r="AG145" s="1">
        <f>(Table2[[#This Row],[Close Price]]/Table2[[#This Row],[Current Month Low]])-1</f>
        <v>8.2008034795311824E-2</v>
      </c>
      <c r="AH145" s="1">
        <f>(Table2[[#This Row],[Current Month High]]/Table2[[#This Row],[Close Price]])-1</f>
        <v>7.705053852526933E-2</v>
      </c>
      <c r="AI145">
        <v>27.331308110098501</v>
      </c>
      <c r="AJ145">
        <v>75.096711798839394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</v>
      </c>
      <c r="AM145" t="s">
        <v>3182</v>
      </c>
      <c r="AN145">
        <v>-1.07</v>
      </c>
      <c r="AO145" t="s">
        <v>3182</v>
      </c>
      <c r="AP145">
        <v>0.15424370849058</v>
      </c>
      <c r="AQ145">
        <f>(Table2[[#This Row],[Sharpe Ratio]]-AVERAGE(Table2[Sharpe Ratio]))/_xlfn.STDEV.P(Table2[Sharpe Ratio])</f>
        <v>1.1191562851620172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119</v>
      </c>
      <c r="AT145">
        <f>_xlfn.RANK.AVG(Table2[[#This Row],[6M Return vs Nifty Z-Score]],Table2[6M Return vs Nifty Z-Score])</f>
        <v>408</v>
      </c>
      <c r="AU145">
        <f>_xlfn.RANK.AVG(Table2[[#This Row],[Sharpe Ratio Z-Score]],Table2[Sharpe Ratio Z-Score])</f>
        <v>99</v>
      </c>
      <c r="AV145">
        <f>(Table2[[#This Row],[Rank 1Y]]+Table2[[#This Row],[Rank 6M]]+Table2[[#This Row],[Rank Sharpe]])/3</f>
        <v>208.66666666666666</v>
      </c>
    </row>
    <row r="146" spans="1:48" x14ac:dyDescent="0.3">
      <c r="A146" t="s">
        <v>852</v>
      </c>
      <c r="B146" t="s">
        <v>853</v>
      </c>
      <c r="C146" t="s">
        <v>3138</v>
      </c>
      <c r="D146" t="s">
        <v>854</v>
      </c>
      <c r="E146">
        <v>17821.413723760001</v>
      </c>
      <c r="F146">
        <v>2936.6</v>
      </c>
      <c r="G146">
        <v>101.404224000784</v>
      </c>
      <c r="H146">
        <f>(Table2[[#This Row],[1Y Return vs Nifty]]-AVERAGE(Table2[1Y Return vs Nifty]))/_xlfn.STDEV.P(Table2[1Y Return vs Nifty])</f>
        <v>1.7166263723453563</v>
      </c>
      <c r="I146">
        <v>16.573446701515198</v>
      </c>
      <c r="J146">
        <f>(Table2[[#This Row],[1M Return vs Nifty]]-AVERAGE(Table2[1M Return vs Nifty]))/_xlfn.STDEV.P(Table2[1M Return vs Nifty])</f>
        <v>1.4030252203532541</v>
      </c>
      <c r="K146">
        <v>54.758599888077804</v>
      </c>
      <c r="L146">
        <f>(Table2[[#This Row],[6M Return vs Nifty]]-AVERAGE(Table2[6M Return vs Nifty]))/_xlfn.STDEV.P(Table2[6M Return vs Nifty])</f>
        <v>1.6373364900028327</v>
      </c>
      <c r="M146">
        <v>6.7949175450666903</v>
      </c>
      <c r="N146">
        <f>(Table2[[#This Row],[1W Return vs Nifty]]-AVERAGE(Table2[1W Return vs Nifty]))/_xlfn.STDEV.P(Table2[1W Return vs Nifty])</f>
        <v>1.7154957050203341</v>
      </c>
      <c r="O146">
        <v>2809.4</v>
      </c>
      <c r="P146">
        <v>2719.6877505109001</v>
      </c>
      <c r="Q146">
        <v>2161.88383141132</v>
      </c>
      <c r="R146">
        <v>60.596140302244201</v>
      </c>
      <c r="S146" s="1">
        <f>(Table2[[#This Row],[Close Price]]-Table2[[#This Row],[20D EMA]])/Table2[[#This Row],[20D EMA]]</f>
        <v>4.5276571509930877E-2</v>
      </c>
      <c r="T146" s="1">
        <f>(Table2[[#This Row],[Close Price]]-Table2[[#This Row],[50D EMA]])/Table2[[#This Row],[50D EMA]]</f>
        <v>7.9756306380521932E-2</v>
      </c>
      <c r="U146" s="1">
        <f>(Table2[[#This Row],[Close Price]]-Table2[[#This Row],[200D EMA]])/Table2[[#This Row],[200D EMA]]</f>
        <v>0.35835235794465886</v>
      </c>
      <c r="V146">
        <v>1.00194657657355</v>
      </c>
      <c r="W146">
        <v>2909.85</v>
      </c>
      <c r="X146">
        <v>2967</v>
      </c>
      <c r="Y146">
        <v>2837</v>
      </c>
      <c r="Z146">
        <v>3096.4</v>
      </c>
      <c r="AA146">
        <v>2580.0500000000002</v>
      </c>
      <c r="AB146">
        <v>3096.4</v>
      </c>
      <c r="AC146" s="1">
        <f>(Table2[[#This Row],[Close Price]]/Table2[[#This Row],[Day Low]])-1</f>
        <v>9.1929137240751579E-3</v>
      </c>
      <c r="AD146" s="1">
        <f>(Table2[[#This Row],[Day High]]/Table2[[#This Row],[Close Price]])-1</f>
        <v>1.0352107879861183E-2</v>
      </c>
      <c r="AE146" s="1">
        <f>(Table2[[#This Row],[Close Price]]/Table2[[#This Row],[Current Week Low]])-1</f>
        <v>3.5107507930912885E-2</v>
      </c>
      <c r="AF146" s="1">
        <f>(Table2[[#This Row],[Current Week High]]/Table2[[#This Row],[Close Price]])-1</f>
        <v>5.4416672342164407E-2</v>
      </c>
      <c r="AG146" s="1">
        <f>(Table2[[#This Row],[Close Price]]/Table2[[#This Row],[Current Month Low]])-1</f>
        <v>0.1381949962210034</v>
      </c>
      <c r="AH146" s="1">
        <f>(Table2[[#This Row],[Current Month High]]/Table2[[#This Row],[Close Price]])-1</f>
        <v>5.4416672342164407E-2</v>
      </c>
      <c r="AI146">
        <v>5.4416672342164398</v>
      </c>
      <c r="AJ146">
        <v>139.60509138381201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0.22</v>
      </c>
      <c r="AM146" t="s">
        <v>3183</v>
      </c>
      <c r="AN146">
        <v>4</v>
      </c>
      <c r="AO146" t="s">
        <v>3183</v>
      </c>
      <c r="AQ146">
        <f>(Table2[[#This Row],[Sharpe Ratio]]-AVERAGE(Table2[Sharpe Ratio]))/_xlfn.STDEV.P(Table2[Sharpe Ratio])</f>
        <v>-0.66530919757154305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5.8071745901502343</v>
      </c>
      <c r="AS146">
        <f>_xlfn.RANK.AVG(Table2[[#This Row],[1Y Return vs Nifty Z-Score]],Table2[1Y Return vs Nifty Z-Score])</f>
        <v>46</v>
      </c>
      <c r="AT146">
        <f>_xlfn.RANK.AVG(Table2[[#This Row],[6M Return vs Nifty Z-Score]],Table2[6M Return vs Nifty Z-Score])</f>
        <v>49</v>
      </c>
      <c r="AU146">
        <f>_xlfn.RANK.AVG(Table2[[#This Row],[Sharpe Ratio Z-Score]],Table2[Sharpe Ratio Z-Score])</f>
        <v>534</v>
      </c>
      <c r="AV146">
        <f>(Table2[[#This Row],[Rank 1Y]]+Table2[[#This Row],[Rank 6M]]+Table2[[#This Row],[Rank Sharpe]])/3</f>
        <v>209.66666666666666</v>
      </c>
    </row>
    <row r="147" spans="1:48" x14ac:dyDescent="0.3">
      <c r="A147" t="s">
        <v>1782</v>
      </c>
      <c r="B147" t="s">
        <v>1783</v>
      </c>
      <c r="C147" t="s">
        <v>3135</v>
      </c>
      <c r="D147" t="s">
        <v>243</v>
      </c>
      <c r="E147">
        <v>4468.7507499599997</v>
      </c>
      <c r="F147">
        <v>1636.9</v>
      </c>
      <c r="G147">
        <v>16.5617657184827</v>
      </c>
      <c r="H147">
        <f>(Table2[[#This Row],[1Y Return vs Nifty]]-AVERAGE(Table2[1Y Return vs Nifty]))/_xlfn.STDEV.P(Table2[1Y Return vs Nifty])</f>
        <v>4.729238142992187E-2</v>
      </c>
      <c r="I147">
        <v>6.7956667581665702</v>
      </c>
      <c r="J147">
        <f>(Table2[[#This Row],[1M Return vs Nifty]]-AVERAGE(Table2[1M Return vs Nifty]))/_xlfn.STDEV.P(Table2[1M Return vs Nifty])</f>
        <v>0.4955711915368009</v>
      </c>
      <c r="K147">
        <v>17.006777818233701</v>
      </c>
      <c r="L147">
        <f>(Table2[[#This Row],[6M Return vs Nifty]]-AVERAGE(Table2[6M Return vs Nifty]))/_xlfn.STDEV.P(Table2[6M Return vs Nifty])</f>
        <v>0.41268323290061903</v>
      </c>
      <c r="M147">
        <v>12.5663396854836</v>
      </c>
      <c r="N147">
        <f>(Table2[[#This Row],[1W Return vs Nifty]]-AVERAGE(Table2[1W Return vs Nifty]))/_xlfn.STDEV.P(Table2[1W Return vs Nifty])</f>
        <v>3.1109886268051872</v>
      </c>
      <c r="O147">
        <v>1287.24</v>
      </c>
      <c r="P147">
        <v>1424.49790731298</v>
      </c>
      <c r="Q147">
        <v>1305.0548049014701</v>
      </c>
      <c r="R147">
        <v>84.694126927815901</v>
      </c>
      <c r="S147" s="1">
        <f>(Table2[[#This Row],[Close Price]]-Table2[[#This Row],[20D EMA]])/Table2[[#This Row],[20D EMA]]</f>
        <v>0.27163543705913434</v>
      </c>
      <c r="T147" s="1">
        <f>(Table2[[#This Row],[Close Price]]-Table2[[#This Row],[50D EMA]])/Table2[[#This Row],[50D EMA]]</f>
        <v>0.14910663722045936</v>
      </c>
      <c r="U147" s="1">
        <f>(Table2[[#This Row],[Close Price]]-Table2[[#This Row],[200D EMA]])/Table2[[#This Row],[200D EMA]]</f>
        <v>0.25427682718932548</v>
      </c>
      <c r="V147">
        <v>1.16395015204303</v>
      </c>
      <c r="W147">
        <v>1608.35</v>
      </c>
      <c r="X147">
        <v>1643.2</v>
      </c>
      <c r="Y147">
        <v>1614.75</v>
      </c>
      <c r="Z147">
        <v>1690.3</v>
      </c>
      <c r="AA147">
        <v>1508.7</v>
      </c>
      <c r="AB147">
        <v>1690.3</v>
      </c>
      <c r="AC147" s="1">
        <f>(Table2[[#This Row],[Close Price]]/Table2[[#This Row],[Day Low]])-1</f>
        <v>1.7751111387446894E-2</v>
      </c>
      <c r="AD147" s="1">
        <f>(Table2[[#This Row],[Day High]]/Table2[[#This Row],[Close Price]])-1</f>
        <v>3.8487384690573112E-3</v>
      </c>
      <c r="AE147" s="1">
        <f>(Table2[[#This Row],[Close Price]]/Table2[[#This Row],[Current Week Low]])-1</f>
        <v>1.3717293698715105E-2</v>
      </c>
      <c r="AF147" s="1">
        <f>(Table2[[#This Row],[Current Week High]]/Table2[[#This Row],[Close Price]])-1</f>
        <v>3.2622640356771759E-2</v>
      </c>
      <c r="AG147" s="1">
        <f>(Table2[[#This Row],[Close Price]]/Table2[[#This Row],[Current Month Low]])-1</f>
        <v>8.4973818519255007E-2</v>
      </c>
      <c r="AH147" s="1">
        <f>(Table2[[#This Row],[Current Month High]]/Table2[[#This Row],[Close Price]])-1</f>
        <v>3.2622640356771759E-2</v>
      </c>
      <c r="AI147">
        <v>3.2622640356771702</v>
      </c>
      <c r="AJ147">
        <v>73.750132682305505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0.15</v>
      </c>
      <c r="AM147" t="s">
        <v>3183</v>
      </c>
      <c r="AN147">
        <v>16.100000000000001</v>
      </c>
      <c r="AO147" t="s">
        <v>3183</v>
      </c>
      <c r="AP147">
        <v>0.121621975577696</v>
      </c>
      <c r="AQ147">
        <f>(Table2[[#This Row],[Sharpe Ratio]]-AVERAGE(Table2[Sharpe Ratio]))/_xlfn.STDEV.P(Table2[Sharpe Ratio])</f>
        <v>0.74175122313609998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292</v>
      </c>
      <c r="AT147">
        <f>_xlfn.RANK.AVG(Table2[[#This Row],[6M Return vs Nifty Z-Score]],Table2[6M Return vs Nifty Z-Score])</f>
        <v>185</v>
      </c>
      <c r="AU147">
        <f>_xlfn.RANK.AVG(Table2[[#This Row],[Sharpe Ratio Z-Score]],Table2[Sharpe Ratio Z-Score])</f>
        <v>157</v>
      </c>
      <c r="AV147">
        <f>(Table2[[#This Row],[Rank 1Y]]+Table2[[#This Row],[Rank 6M]]+Table2[[#This Row],[Rank Sharpe]])/3</f>
        <v>211.33333333333334</v>
      </c>
    </row>
    <row r="148" spans="1:48" x14ac:dyDescent="0.3">
      <c r="A148" t="s">
        <v>981</v>
      </c>
      <c r="B148" t="s">
        <v>982</v>
      </c>
      <c r="C148" t="s">
        <v>3151</v>
      </c>
      <c r="D148" t="s">
        <v>983</v>
      </c>
      <c r="E148">
        <v>15135.702764489901</v>
      </c>
      <c r="F148">
        <v>852.3</v>
      </c>
      <c r="G148">
        <v>37.828307954954397</v>
      </c>
      <c r="H148">
        <f>(Table2[[#This Row],[1Y Return vs Nifty]]-AVERAGE(Table2[1Y Return vs Nifty]))/_xlfn.STDEV.P(Table2[1Y Return vs Nifty])</f>
        <v>0.46572629463003812</v>
      </c>
      <c r="I148">
        <v>12.3776440995271</v>
      </c>
      <c r="J148">
        <f>(Table2[[#This Row],[1M Return vs Nifty]]-AVERAGE(Table2[1M Return vs Nifty]))/_xlfn.STDEV.P(Table2[1M Return vs Nifty])</f>
        <v>1.013622104579236</v>
      </c>
      <c r="K148">
        <v>30.186315313621002</v>
      </c>
      <c r="L148">
        <f>(Table2[[#This Row],[6M Return vs Nifty]]-AVERAGE(Table2[6M Return vs Nifty]))/_xlfn.STDEV.P(Table2[6M Return vs Nifty])</f>
        <v>0.84022189556346349</v>
      </c>
      <c r="M148">
        <v>3.4359824042312499</v>
      </c>
      <c r="N148">
        <f>(Table2[[#This Row],[1W Return vs Nifty]]-AVERAGE(Table2[1W Return vs Nifty]))/_xlfn.STDEV.P(Table2[1W Return vs Nifty])</f>
        <v>0.90332669368690455</v>
      </c>
      <c r="O148">
        <v>820.38</v>
      </c>
      <c r="P148">
        <v>810.50041267810298</v>
      </c>
      <c r="Q148">
        <v>733.37953095205796</v>
      </c>
      <c r="R148">
        <v>62.377545513538898</v>
      </c>
      <c r="S148" s="1">
        <f>(Table2[[#This Row],[Close Price]]-Table2[[#This Row],[20D EMA]])/Table2[[#This Row],[20D EMA]]</f>
        <v>3.8908798361734755E-2</v>
      </c>
      <c r="T148" s="1">
        <f>(Table2[[#This Row],[Close Price]]-Table2[[#This Row],[50D EMA]])/Table2[[#This Row],[50D EMA]]</f>
        <v>5.1572567599047027E-2</v>
      </c>
      <c r="U148" s="1">
        <f>(Table2[[#This Row],[Close Price]]-Table2[[#This Row],[200D EMA]])/Table2[[#This Row],[200D EMA]]</f>
        <v>0.16215406079518191</v>
      </c>
      <c r="V148">
        <v>1.2437003767583801</v>
      </c>
      <c r="W148">
        <v>846</v>
      </c>
      <c r="X148">
        <v>868.3</v>
      </c>
      <c r="Y148">
        <v>828.2</v>
      </c>
      <c r="Z148">
        <v>877.8</v>
      </c>
      <c r="AA148">
        <v>748.2</v>
      </c>
      <c r="AB148">
        <v>877.8</v>
      </c>
      <c r="AC148" s="1">
        <f>(Table2[[#This Row],[Close Price]]/Table2[[#This Row],[Day Low]])-1</f>
        <v>7.4468085106382809E-3</v>
      </c>
      <c r="AD148" s="1">
        <f>(Table2[[#This Row],[Day High]]/Table2[[#This Row],[Close Price]])-1</f>
        <v>1.8772732605889964E-2</v>
      </c>
      <c r="AE148" s="1">
        <f>(Table2[[#This Row],[Close Price]]/Table2[[#This Row],[Current Week Low]])-1</f>
        <v>2.9099251388553293E-2</v>
      </c>
      <c r="AF148" s="1">
        <f>(Table2[[#This Row],[Current Week High]]/Table2[[#This Row],[Close Price]])-1</f>
        <v>2.9919042590637046E-2</v>
      </c>
      <c r="AG148" s="1">
        <f>(Table2[[#This Row],[Close Price]]/Table2[[#This Row],[Current Month Low]])-1</f>
        <v>0.13913392141138714</v>
      </c>
      <c r="AH148" s="1">
        <f>(Table2[[#This Row],[Current Month High]]/Table2[[#This Row],[Close Price]])-1</f>
        <v>2.9919042590637046E-2</v>
      </c>
      <c r="AI148">
        <v>2.9919042590637002</v>
      </c>
      <c r="AJ148">
        <v>65.174418604651095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</v>
      </c>
      <c r="AM148" t="s">
        <v>3183</v>
      </c>
      <c r="AN148">
        <v>0.22</v>
      </c>
      <c r="AO148" t="s">
        <v>3183</v>
      </c>
      <c r="AP148">
        <v>5.8481220371214997E-2</v>
      </c>
      <c r="AQ148">
        <f>(Table2[[#This Row],[Sharpe Ratio]]-AVERAGE(Table2[Sharpe Ratio]))/_xlfn.STDEV.P(Table2[Sharpe Ratio])</f>
        <v>1.1267631148451336E-2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3.2341646196080935</v>
      </c>
      <c r="AS148">
        <f>_xlfn.RANK.AVG(Table2[[#This Row],[1Y Return vs Nifty Z-Score]],Table2[1Y Return vs Nifty Z-Score])</f>
        <v>175</v>
      </c>
      <c r="AT148">
        <f>_xlfn.RANK.AVG(Table2[[#This Row],[6M Return vs Nifty Z-Score]],Table2[6M Return vs Nifty Z-Score])</f>
        <v>112</v>
      </c>
      <c r="AU148">
        <f>_xlfn.RANK.AVG(Table2[[#This Row],[Sharpe Ratio Z-Score]],Table2[Sharpe Ratio Z-Score])</f>
        <v>348</v>
      </c>
      <c r="AV148">
        <f>(Table2[[#This Row],[Rank 1Y]]+Table2[[#This Row],[Rank 6M]]+Table2[[#This Row],[Rank Sharpe]])/3</f>
        <v>211.66666666666666</v>
      </c>
    </row>
    <row r="149" spans="1:48" x14ac:dyDescent="0.3">
      <c r="A149" t="s">
        <v>399</v>
      </c>
      <c r="B149" t="s">
        <v>400</v>
      </c>
      <c r="C149" t="s">
        <v>3135</v>
      </c>
      <c r="D149" t="s">
        <v>21</v>
      </c>
      <c r="E149">
        <v>57868.684158010001</v>
      </c>
      <c r="F149">
        <v>8672.9</v>
      </c>
      <c r="G149">
        <v>32.165188518776603</v>
      </c>
      <c r="H149">
        <f>(Table2[[#This Row],[1Y Return vs Nifty]]-AVERAGE(Table2[1Y Return vs Nifty]))/_xlfn.STDEV.P(Table2[1Y Return vs Nifty])</f>
        <v>0.35430050663636875</v>
      </c>
      <c r="I149">
        <v>11.0574534201769</v>
      </c>
      <c r="J149">
        <f>(Table2[[#This Row],[1M Return vs Nifty]]-AVERAGE(Table2[1M Return vs Nifty]))/_xlfn.STDEV.P(Table2[1M Return vs Nifty])</f>
        <v>0.89109814129478704</v>
      </c>
      <c r="K149">
        <v>57.846767267442601</v>
      </c>
      <c r="L149">
        <f>(Table2[[#This Row],[6M Return vs Nifty]]-AVERAGE(Table2[6M Return vs Nifty]))/_xlfn.STDEV.P(Table2[6M Return vs Nifty])</f>
        <v>1.7375153431617345</v>
      </c>
      <c r="M149">
        <v>2.3794310133845999</v>
      </c>
      <c r="N149">
        <f>(Table2[[#This Row],[1W Return vs Nifty]]-AVERAGE(Table2[1W Return vs Nifty]))/_xlfn.STDEV.P(Table2[1W Return vs Nifty])</f>
        <v>0.6478593319939796</v>
      </c>
      <c r="O149">
        <v>8070.47</v>
      </c>
      <c r="P149">
        <v>7558.0759729240299</v>
      </c>
      <c r="Q149">
        <v>6441.2266320929803</v>
      </c>
      <c r="R149">
        <v>88.081180949796405</v>
      </c>
      <c r="S149" s="1">
        <f>(Table2[[#This Row],[Close Price]]-Table2[[#This Row],[20D EMA]])/Table2[[#This Row],[20D EMA]]</f>
        <v>7.4646210195936466E-2</v>
      </c>
      <c r="T149" s="1">
        <f>(Table2[[#This Row],[Close Price]]-Table2[[#This Row],[50D EMA]])/Table2[[#This Row],[50D EMA]]</f>
        <v>0.14750103479638249</v>
      </c>
      <c r="U149" s="1">
        <f>(Table2[[#This Row],[Close Price]]-Table2[[#This Row],[200D EMA]])/Table2[[#This Row],[200D EMA]]</f>
        <v>0.34646713978170807</v>
      </c>
      <c r="V149">
        <v>0.73413958222176201</v>
      </c>
      <c r="W149">
        <v>8542.2000000000007</v>
      </c>
      <c r="X149">
        <v>8744.5</v>
      </c>
      <c r="Y149">
        <v>8359.25</v>
      </c>
      <c r="Z149">
        <v>8744.5</v>
      </c>
      <c r="AA149">
        <v>7468.9</v>
      </c>
      <c r="AB149">
        <v>8744.5</v>
      </c>
      <c r="AC149" s="1">
        <f>(Table2[[#This Row],[Close Price]]/Table2[[#This Row],[Day Low]])-1</f>
        <v>1.5300508065837715E-2</v>
      </c>
      <c r="AD149" s="1">
        <f>(Table2[[#This Row],[Day High]]/Table2[[#This Row],[Close Price]])-1</f>
        <v>8.2556007794394315E-3</v>
      </c>
      <c r="AE149" s="1">
        <f>(Table2[[#This Row],[Close Price]]/Table2[[#This Row],[Current Week Low]])-1</f>
        <v>3.7521308729850045E-2</v>
      </c>
      <c r="AF149" s="1">
        <f>(Table2[[#This Row],[Current Week High]]/Table2[[#This Row],[Close Price]])-1</f>
        <v>8.2556007794394315E-3</v>
      </c>
      <c r="AG149" s="1">
        <f>(Table2[[#This Row],[Close Price]]/Table2[[#This Row],[Current Month Low]])-1</f>
        <v>0.16120178339514513</v>
      </c>
      <c r="AH149" s="1">
        <f>(Table2[[#This Row],[Current Month High]]/Table2[[#This Row],[Close Price]])-1</f>
        <v>8.2556007794394315E-3</v>
      </c>
      <c r="AI149">
        <v>0.82556007794394304</v>
      </c>
      <c r="AJ149">
        <v>102.295177561373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0.26</v>
      </c>
      <c r="AM149" t="s">
        <v>3183</v>
      </c>
      <c r="AN149">
        <v>10.44</v>
      </c>
      <c r="AO149" t="s">
        <v>3183</v>
      </c>
      <c r="AP149">
        <v>4.5433151023672999E-2</v>
      </c>
      <c r="AQ149">
        <f>(Table2[[#This Row],[Sharpe Ratio]]-AVERAGE(Table2[Sharpe Ratio]))/_xlfn.STDEV.P(Table2[Sharpe Ratio])</f>
        <v>-0.13968717663500191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3.4910861464518677</v>
      </c>
      <c r="AS149">
        <f>_xlfn.RANK.AVG(Table2[[#This Row],[1Y Return vs Nifty Z-Score]],Table2[1Y Return vs Nifty Z-Score])</f>
        <v>205</v>
      </c>
      <c r="AT149">
        <f>_xlfn.RANK.AVG(Table2[[#This Row],[6M Return vs Nifty Z-Score]],Table2[6M Return vs Nifty Z-Score])</f>
        <v>43</v>
      </c>
      <c r="AU149">
        <f>_xlfn.RANK.AVG(Table2[[#This Row],[Sharpe Ratio Z-Score]],Table2[Sharpe Ratio Z-Score])</f>
        <v>388</v>
      </c>
      <c r="AV149">
        <f>(Table2[[#This Row],[Rank 1Y]]+Table2[[#This Row],[Rank 6M]]+Table2[[#This Row],[Rank Sharpe]])/3</f>
        <v>212</v>
      </c>
    </row>
    <row r="150" spans="1:48" x14ac:dyDescent="0.3">
      <c r="A150" t="s">
        <v>1578</v>
      </c>
      <c r="B150" t="s">
        <v>1579</v>
      </c>
      <c r="C150" t="s">
        <v>3148</v>
      </c>
      <c r="D150" t="s">
        <v>105</v>
      </c>
      <c r="E150">
        <v>6107.5483752</v>
      </c>
      <c r="F150">
        <v>1291.2</v>
      </c>
      <c r="G150">
        <v>44.650734961199198</v>
      </c>
      <c r="H150">
        <f>(Table2[[#This Row],[1Y Return vs Nifty]]-AVERAGE(Table2[1Y Return vs Nifty]))/_xlfn.STDEV.P(Table2[1Y Return vs Nifty])</f>
        <v>0.59996226011996867</v>
      </c>
      <c r="I150">
        <v>35.6282916108349</v>
      </c>
      <c r="J150">
        <f>(Table2[[#This Row],[1M Return vs Nifty]]-AVERAGE(Table2[1M Return vs Nifty]))/_xlfn.STDEV.P(Table2[1M Return vs Nifty])</f>
        <v>3.1714630336011771</v>
      </c>
      <c r="K150">
        <v>47.724448980401597</v>
      </c>
      <c r="L150">
        <f>(Table2[[#This Row],[6M Return vs Nifty]]-AVERAGE(Table2[6M Return vs Nifty]))/_xlfn.STDEV.P(Table2[6M Return vs Nifty])</f>
        <v>1.409151587984149</v>
      </c>
      <c r="M150">
        <v>-4.6960739581445303E-2</v>
      </c>
      <c r="N150">
        <f>(Table2[[#This Row],[1W Return vs Nifty]]-AVERAGE(Table2[1W Return vs Nifty]))/_xlfn.STDEV.P(Table2[1W Return vs Nifty])</f>
        <v>6.1173341199921315E-2</v>
      </c>
      <c r="O150">
        <v>852.34</v>
      </c>
      <c r="P150">
        <v>1091.70574033752</v>
      </c>
      <c r="Q150">
        <v>900.88717663514603</v>
      </c>
      <c r="R150">
        <v>63.184166934853103</v>
      </c>
      <c r="S150" s="1">
        <f>(Table2[[#This Row],[Close Price]]-Table2[[#This Row],[20D EMA]])/Table2[[#This Row],[20D EMA]]</f>
        <v>0.51488842480700192</v>
      </c>
      <c r="T150" s="1">
        <f>(Table2[[#This Row],[Close Price]]-Table2[[#This Row],[50D EMA]])/Table2[[#This Row],[50D EMA]]</f>
        <v>0.18273629265776595</v>
      </c>
      <c r="U150" s="1">
        <f>(Table2[[#This Row],[Close Price]]-Table2[[#This Row],[200D EMA]])/Table2[[#This Row],[200D EMA]]</f>
        <v>0.43325383409572982</v>
      </c>
      <c r="V150">
        <v>1.06748134818012</v>
      </c>
      <c r="W150">
        <v>1280.75</v>
      </c>
      <c r="X150">
        <v>1370.05</v>
      </c>
      <c r="Y150">
        <v>1275</v>
      </c>
      <c r="Z150">
        <v>1346.15</v>
      </c>
      <c r="AA150">
        <v>1267.9000000000001</v>
      </c>
      <c r="AB150">
        <v>1395</v>
      </c>
      <c r="AC150" s="1">
        <f>(Table2[[#This Row],[Close Price]]/Table2[[#This Row],[Day Low]])-1</f>
        <v>8.1592816708959681E-3</v>
      </c>
      <c r="AD150" s="1">
        <f>(Table2[[#This Row],[Day High]]/Table2[[#This Row],[Close Price]])-1</f>
        <v>6.1067224287484345E-2</v>
      </c>
      <c r="AE150" s="1">
        <f>(Table2[[#This Row],[Close Price]]/Table2[[#This Row],[Current Week Low]])-1</f>
        <v>1.2705882352941122E-2</v>
      </c>
      <c r="AF150" s="1">
        <f>(Table2[[#This Row],[Current Week High]]/Table2[[#This Row],[Close Price]])-1</f>
        <v>4.2557311028500688E-2</v>
      </c>
      <c r="AG150" s="1">
        <f>(Table2[[#This Row],[Close Price]]/Table2[[#This Row],[Current Month Low]])-1</f>
        <v>1.837684359965297E-2</v>
      </c>
      <c r="AH150" s="1">
        <f>(Table2[[#This Row],[Current Month High]]/Table2[[#This Row],[Close Price]])-1</f>
        <v>8.0390334572490563E-2</v>
      </c>
      <c r="AI150">
        <v>8.0390334572490492</v>
      </c>
      <c r="AJ150">
        <v>106.956242987658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0.35</v>
      </c>
      <c r="AM150" t="s">
        <v>3183</v>
      </c>
      <c r="AN150">
        <v>7.16</v>
      </c>
      <c r="AO150" t="s">
        <v>3183</v>
      </c>
      <c r="AP150">
        <v>3.2812458665413997E-2</v>
      </c>
      <c r="AQ150">
        <f>(Table2[[#This Row],[Sharpe Ratio]]-AVERAGE(Table2[Sharpe Ratio]))/_xlfn.STDEV.P(Table2[Sharpe Ratio])</f>
        <v>-0.28569760456041593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150</v>
      </c>
      <c r="AT150">
        <f>_xlfn.RANK.AVG(Table2[[#This Row],[6M Return vs Nifty Z-Score]],Table2[6M Return vs Nifty Z-Score])</f>
        <v>64</v>
      </c>
      <c r="AU150">
        <f>_xlfn.RANK.AVG(Table2[[#This Row],[Sharpe Ratio Z-Score]],Table2[Sharpe Ratio Z-Score])</f>
        <v>422</v>
      </c>
      <c r="AV150">
        <f>(Table2[[#This Row],[Rank 1Y]]+Table2[[#This Row],[Rank 6M]]+Table2[[#This Row],[Rank Sharpe]])/3</f>
        <v>212</v>
      </c>
    </row>
    <row r="151" spans="1:48" x14ac:dyDescent="0.3">
      <c r="A151" t="s">
        <v>996</v>
      </c>
      <c r="B151" t="s">
        <v>997</v>
      </c>
      <c r="C151" t="s">
        <v>3144</v>
      </c>
      <c r="D151" t="s">
        <v>48</v>
      </c>
      <c r="E151">
        <v>14706.885170879999</v>
      </c>
      <c r="F151">
        <v>800.1</v>
      </c>
      <c r="G151">
        <v>6.0828850720210497</v>
      </c>
      <c r="H151">
        <f>(Table2[[#This Row],[1Y Return vs Nifty]]-AVERAGE(Table2[1Y Return vs Nifty]))/_xlfn.STDEV.P(Table2[1Y Return vs Nifty])</f>
        <v>-0.15888683595767047</v>
      </c>
      <c r="I151">
        <v>15.2286478154889</v>
      </c>
      <c r="J151">
        <f>(Table2[[#This Row],[1M Return vs Nifty]]-AVERAGE(Table2[1M Return vs Nifty]))/_xlfn.STDEV.P(Table2[1M Return vs Nifty])</f>
        <v>1.2782174240904034</v>
      </c>
      <c r="K151">
        <v>49.144130892540097</v>
      </c>
      <c r="L151">
        <f>(Table2[[#This Row],[6M Return vs Nifty]]-AVERAGE(Table2[6M Return vs Nifty]))/_xlfn.STDEV.P(Table2[6M Return vs Nifty])</f>
        <v>1.4552054731326041</v>
      </c>
      <c r="M151">
        <v>12.509934617313901</v>
      </c>
      <c r="N151">
        <f>(Table2[[#This Row],[1W Return vs Nifty]]-AVERAGE(Table2[1W Return vs Nifty]))/_xlfn.STDEV.P(Table2[1W Return vs Nifty])</f>
        <v>3.0973502424575261</v>
      </c>
      <c r="O151">
        <v>739.69</v>
      </c>
      <c r="P151">
        <v>736.78607346002298</v>
      </c>
      <c r="Q151">
        <v>663.82437044561402</v>
      </c>
      <c r="R151">
        <v>72.871291005177298</v>
      </c>
      <c r="S151" s="1">
        <f>(Table2[[#This Row],[Close Price]]-Table2[[#This Row],[20D EMA]])/Table2[[#This Row],[20D EMA]]</f>
        <v>8.1669347970095535E-2</v>
      </c>
      <c r="T151" s="1">
        <f>(Table2[[#This Row],[Close Price]]-Table2[[#This Row],[50D EMA]])/Table2[[#This Row],[50D EMA]]</f>
        <v>8.5932577746276273E-2</v>
      </c>
      <c r="U151" s="1">
        <f>(Table2[[#This Row],[Close Price]]-Table2[[#This Row],[200D EMA]])/Table2[[#This Row],[200D EMA]]</f>
        <v>0.20528868119576038</v>
      </c>
      <c r="V151">
        <v>1.65129057475833</v>
      </c>
      <c r="W151">
        <v>796</v>
      </c>
      <c r="X151">
        <v>818.8</v>
      </c>
      <c r="Y151">
        <v>767.1</v>
      </c>
      <c r="Z151">
        <v>828.35</v>
      </c>
      <c r="AA151">
        <v>665.55</v>
      </c>
      <c r="AB151">
        <v>828.35</v>
      </c>
      <c r="AC151" s="1">
        <f>(Table2[[#This Row],[Close Price]]/Table2[[#This Row],[Day Low]])-1</f>
        <v>5.1507537688442184E-3</v>
      </c>
      <c r="AD151" s="1">
        <f>(Table2[[#This Row],[Day High]]/Table2[[#This Row],[Close Price]])-1</f>
        <v>2.3372078490188741E-2</v>
      </c>
      <c r="AE151" s="1">
        <f>(Table2[[#This Row],[Close Price]]/Table2[[#This Row],[Current Week Low]])-1</f>
        <v>4.3019163081736478E-2</v>
      </c>
      <c r="AF151" s="1">
        <f>(Table2[[#This Row],[Current Week High]]/Table2[[#This Row],[Close Price]])-1</f>
        <v>3.5308086489188817E-2</v>
      </c>
      <c r="AG151" s="1">
        <f>(Table2[[#This Row],[Close Price]]/Table2[[#This Row],[Current Month Low]])-1</f>
        <v>0.20216362407031796</v>
      </c>
      <c r="AH151" s="1">
        <f>(Table2[[#This Row],[Current Month High]]/Table2[[#This Row],[Close Price]])-1</f>
        <v>3.5308086489188817E-2</v>
      </c>
      <c r="AI151">
        <v>3.5308086489188799</v>
      </c>
      <c r="AJ151">
        <v>78.59375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0.15</v>
      </c>
      <c r="AM151" t="s">
        <v>3183</v>
      </c>
      <c r="AN151">
        <v>12.12</v>
      </c>
      <c r="AO151" t="s">
        <v>3183</v>
      </c>
      <c r="AP151">
        <v>0.102690056055271</v>
      </c>
      <c r="AQ151">
        <f>(Table2[[#This Row],[Sharpe Ratio]]-AVERAGE(Table2[Sharpe Ratio]))/_xlfn.STDEV.P(Table2[Sharpe Ratio])</f>
        <v>0.52272538901774923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6.1946116927406116</v>
      </c>
      <c r="AS151">
        <f>_xlfn.RANK.AVG(Table2[[#This Row],[1Y Return vs Nifty Z-Score]],Table2[1Y Return vs Nifty Z-Score])</f>
        <v>362</v>
      </c>
      <c r="AT151">
        <f>_xlfn.RANK.AVG(Table2[[#This Row],[6M Return vs Nifty Z-Score]],Table2[6M Return vs Nifty Z-Score])</f>
        <v>59</v>
      </c>
      <c r="AU151">
        <f>_xlfn.RANK.AVG(Table2[[#This Row],[Sharpe Ratio Z-Score]],Table2[Sharpe Ratio Z-Score])</f>
        <v>218</v>
      </c>
      <c r="AV151">
        <f>(Table2[[#This Row],[Rank 1Y]]+Table2[[#This Row],[Rank 6M]]+Table2[[#This Row],[Rank Sharpe]])/3</f>
        <v>213</v>
      </c>
    </row>
    <row r="152" spans="1:48" x14ac:dyDescent="0.3">
      <c r="A152" t="s">
        <v>747</v>
      </c>
      <c r="B152" t="s">
        <v>748</v>
      </c>
      <c r="C152" t="s">
        <v>3142</v>
      </c>
      <c r="D152" t="s">
        <v>60</v>
      </c>
      <c r="E152">
        <v>23023.832798669999</v>
      </c>
      <c r="F152">
        <v>173.69</v>
      </c>
      <c r="G152">
        <v>55.144446633582596</v>
      </c>
      <c r="H152">
        <f>(Table2[[#This Row],[1Y Return vs Nifty]]-AVERAGE(Table2[1Y Return vs Nifty]))/_xlfn.STDEV.P(Table2[1Y Return vs Nifty])</f>
        <v>0.80643328819047344</v>
      </c>
      <c r="I152">
        <v>-5.8680768212251504</v>
      </c>
      <c r="J152">
        <f>(Table2[[#This Row],[1M Return vs Nifty]]-AVERAGE(Table2[1M Return vs Nifty]))/_xlfn.STDEV.P(Table2[1M Return vs Nifty])</f>
        <v>-0.67972270928726353</v>
      </c>
      <c r="K152">
        <v>11.9542873042527</v>
      </c>
      <c r="L152">
        <f>(Table2[[#This Row],[6M Return vs Nifty]]-AVERAGE(Table2[6M Return vs Nifty]))/_xlfn.STDEV.P(Table2[6M Return vs Nifty])</f>
        <v>0.24878256201439342</v>
      </c>
      <c r="M152">
        <v>-1.9980428593683299</v>
      </c>
      <c r="N152">
        <f>(Table2[[#This Row],[1W Return vs Nifty]]-AVERAGE(Table2[1W Return vs Nifty]))/_xlfn.STDEV.P(Table2[1W Return vs Nifty])</f>
        <v>-0.41058582348091838</v>
      </c>
      <c r="O152">
        <v>178.2</v>
      </c>
      <c r="P152">
        <v>182.96092102245899</v>
      </c>
      <c r="Q152">
        <v>163.09968832038601</v>
      </c>
      <c r="R152">
        <v>41.748976821502197</v>
      </c>
      <c r="S152" s="1">
        <f>(Table2[[#This Row],[Close Price]]-Table2[[#This Row],[20D EMA]])/Table2[[#This Row],[20D EMA]]</f>
        <v>-2.5308641975308594E-2</v>
      </c>
      <c r="T152" s="1">
        <f>(Table2[[#This Row],[Close Price]]-Table2[[#This Row],[50D EMA]])/Table2[[#This Row],[50D EMA]]</f>
        <v>-5.067159134666227E-2</v>
      </c>
      <c r="U152" s="1">
        <f>(Table2[[#This Row],[Close Price]]-Table2[[#This Row],[200D EMA]])/Table2[[#This Row],[200D EMA]]</f>
        <v>6.4931526164604542E-2</v>
      </c>
      <c r="V152">
        <v>0.52512814272712605</v>
      </c>
      <c r="W152">
        <v>171.41</v>
      </c>
      <c r="X152">
        <v>174.5</v>
      </c>
      <c r="Y152">
        <v>171</v>
      </c>
      <c r="Z152">
        <v>181.99</v>
      </c>
      <c r="AA152">
        <v>169</v>
      </c>
      <c r="AB152">
        <v>192.56</v>
      </c>
      <c r="AC152" s="1">
        <f>(Table2[[#This Row],[Close Price]]/Table2[[#This Row],[Day Low]])-1</f>
        <v>1.3301440989440527E-2</v>
      </c>
      <c r="AD152" s="1">
        <f>(Table2[[#This Row],[Day High]]/Table2[[#This Row],[Close Price]])-1</f>
        <v>4.6634809142724887E-3</v>
      </c>
      <c r="AE152" s="1">
        <f>(Table2[[#This Row],[Close Price]]/Table2[[#This Row],[Current Week Low]])-1</f>
        <v>1.5730994152046707E-2</v>
      </c>
      <c r="AF152" s="1">
        <f>(Table2[[#This Row],[Current Week High]]/Table2[[#This Row],[Close Price]])-1</f>
        <v>4.778628591168177E-2</v>
      </c>
      <c r="AG152" s="1">
        <f>(Table2[[#This Row],[Close Price]]/Table2[[#This Row],[Current Month Low]])-1</f>
        <v>2.7751479289940706E-2</v>
      </c>
      <c r="AH152" s="1">
        <f>(Table2[[#This Row],[Current Month High]]/Table2[[#This Row],[Close Price]])-1</f>
        <v>0.10864183315101617</v>
      </c>
      <c r="AI152">
        <v>22.338649317750001</v>
      </c>
      <c r="AJ152">
        <v>79.989637305699404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0.05</v>
      </c>
      <c r="AM152" t="s">
        <v>3183</v>
      </c>
      <c r="AN152">
        <v>-6.57</v>
      </c>
      <c r="AO152" t="s">
        <v>3182</v>
      </c>
      <c r="AP152">
        <v>7.5090905898526003E-2</v>
      </c>
      <c r="AQ152">
        <f>(Table2[[#This Row],[Sharpe Ratio]]-AVERAGE(Table2[Sharpe Ratio]))/_xlfn.STDEV.P(Table2[Sharpe Ratio])</f>
        <v>0.20342723877585617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121</v>
      </c>
      <c r="AT152">
        <f>_xlfn.RANK.AVG(Table2[[#This Row],[6M Return vs Nifty Z-Score]],Table2[6M Return vs Nifty Z-Score])</f>
        <v>225</v>
      </c>
      <c r="AU152">
        <f>_xlfn.RANK.AVG(Table2[[#This Row],[Sharpe Ratio Z-Score]],Table2[Sharpe Ratio Z-Score])</f>
        <v>296</v>
      </c>
      <c r="AV152">
        <f>(Table2[[#This Row],[Rank 1Y]]+Table2[[#This Row],[Rank 6M]]+Table2[[#This Row],[Rank Sharpe]])/3</f>
        <v>214</v>
      </c>
    </row>
    <row r="153" spans="1:48" x14ac:dyDescent="0.3">
      <c r="A153" t="s">
        <v>722</v>
      </c>
      <c r="B153" t="s">
        <v>723</v>
      </c>
      <c r="C153" t="s">
        <v>3136</v>
      </c>
      <c r="D153" t="s">
        <v>418</v>
      </c>
      <c r="E153">
        <v>23902.478619764999</v>
      </c>
      <c r="F153">
        <v>4850.05</v>
      </c>
      <c r="G153">
        <v>49.479319403663197</v>
      </c>
      <c r="H153">
        <f>(Table2[[#This Row],[1Y Return vs Nifty]]-AVERAGE(Table2[1Y Return vs Nifty]))/_xlfn.STDEV.P(Table2[1Y Return vs Nifty])</f>
        <v>0.69496799546759813</v>
      </c>
      <c r="I153">
        <v>8.3717350085247997</v>
      </c>
      <c r="J153">
        <f>(Table2[[#This Row],[1M Return vs Nifty]]-AVERAGE(Table2[1M Return vs Nifty]))/_xlfn.STDEV.P(Table2[1M Return vs Nifty])</f>
        <v>0.64184258358732249</v>
      </c>
      <c r="K153">
        <v>28.891626564782701</v>
      </c>
      <c r="L153">
        <f>(Table2[[#This Row],[6M Return vs Nifty]]-AVERAGE(Table2[6M Return vs Nifty]))/_xlfn.STDEV.P(Table2[6M Return vs Nifty])</f>
        <v>0.79822273615163386</v>
      </c>
      <c r="M153">
        <v>2.7694216066732</v>
      </c>
      <c r="N153">
        <f>(Table2[[#This Row],[1W Return vs Nifty]]-AVERAGE(Table2[1W Return vs Nifty]))/_xlfn.STDEV.P(Table2[1W Return vs Nifty])</f>
        <v>0.74215656052032741</v>
      </c>
      <c r="O153">
        <v>4588.6400000000003</v>
      </c>
      <c r="P153">
        <v>4504.8594577998501</v>
      </c>
      <c r="Q153">
        <v>3906.0214146144099</v>
      </c>
      <c r="R153">
        <v>70.766816484647507</v>
      </c>
      <c r="S153" s="1">
        <f>(Table2[[#This Row],[Close Price]]-Table2[[#This Row],[20D EMA]])/Table2[[#This Row],[20D EMA]]</f>
        <v>5.6968949405488301E-2</v>
      </c>
      <c r="T153" s="1">
        <f>(Table2[[#This Row],[Close Price]]-Table2[[#This Row],[50D EMA]])/Table2[[#This Row],[50D EMA]]</f>
        <v>7.66262622471999E-2</v>
      </c>
      <c r="U153" s="1">
        <f>(Table2[[#This Row],[Close Price]]-Table2[[#This Row],[200D EMA]])/Table2[[#This Row],[200D EMA]]</f>
        <v>0.24168546077435724</v>
      </c>
      <c r="V153">
        <v>0.92118109722915398</v>
      </c>
      <c r="W153">
        <v>4725.55</v>
      </c>
      <c r="X153">
        <v>4998.75</v>
      </c>
      <c r="Y153">
        <v>4465.1499999999996</v>
      </c>
      <c r="Z153">
        <v>4998.75</v>
      </c>
      <c r="AA153">
        <v>4420</v>
      </c>
      <c r="AB153">
        <v>4998.75</v>
      </c>
      <c r="AC153" s="1">
        <f>(Table2[[#This Row],[Close Price]]/Table2[[#This Row],[Day Low]])-1</f>
        <v>2.6346139602797525E-2</v>
      </c>
      <c r="AD153" s="1">
        <f>(Table2[[#This Row],[Day High]]/Table2[[#This Row],[Close Price]])-1</f>
        <v>3.0659477737342788E-2</v>
      </c>
      <c r="AE153" s="1">
        <f>(Table2[[#This Row],[Close Price]]/Table2[[#This Row],[Current Week Low]])-1</f>
        <v>8.6200911503533151E-2</v>
      </c>
      <c r="AF153" s="1">
        <f>(Table2[[#This Row],[Current Week High]]/Table2[[#This Row],[Close Price]])-1</f>
        <v>3.0659477737342788E-2</v>
      </c>
      <c r="AG153" s="1">
        <f>(Table2[[#This Row],[Close Price]]/Table2[[#This Row],[Current Month Low]])-1</f>
        <v>9.7296380090497792E-2</v>
      </c>
      <c r="AH153" s="1">
        <f>(Table2[[#This Row],[Current Month High]]/Table2[[#This Row],[Close Price]])-1</f>
        <v>3.0659477737342788E-2</v>
      </c>
      <c r="AI153">
        <v>3.06594777373427</v>
      </c>
      <c r="AJ153">
        <v>85.254292316800601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0.09</v>
      </c>
      <c r="AM153" t="s">
        <v>3183</v>
      </c>
      <c r="AN153">
        <v>4.0199999999999996</v>
      </c>
      <c r="AO153" t="s">
        <v>3183</v>
      </c>
      <c r="AP153">
        <v>4.5698605587971002E-2</v>
      </c>
      <c r="AQ153">
        <f>(Table2[[#This Row],[Sharpe Ratio]]-AVERAGE(Table2[Sharpe Ratio]))/_xlfn.STDEV.P(Table2[Sharpe Ratio])</f>
        <v>-0.13661609832743651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2.7405737773994456</v>
      </c>
      <c r="AS153">
        <f>_xlfn.RANK.AVG(Table2[[#This Row],[1Y Return vs Nifty Z-Score]],Table2[1Y Return vs Nifty Z-Score])</f>
        <v>138</v>
      </c>
      <c r="AT153">
        <f>_xlfn.RANK.AVG(Table2[[#This Row],[6M Return vs Nifty Z-Score]],Table2[6M Return vs Nifty Z-Score])</f>
        <v>120</v>
      </c>
      <c r="AU153">
        <f>_xlfn.RANK.AVG(Table2[[#This Row],[Sharpe Ratio Z-Score]],Table2[Sharpe Ratio Z-Score])</f>
        <v>386</v>
      </c>
      <c r="AV153">
        <f>(Table2[[#This Row],[Rank 1Y]]+Table2[[#This Row],[Rank 6M]]+Table2[[#This Row],[Rank Sharpe]])/3</f>
        <v>214.66666666666666</v>
      </c>
    </row>
    <row r="154" spans="1:48" x14ac:dyDescent="0.3">
      <c r="A154" t="s">
        <v>1332</v>
      </c>
      <c r="B154" t="s">
        <v>1333</v>
      </c>
      <c r="C154" t="s">
        <v>3144</v>
      </c>
      <c r="D154" t="s">
        <v>788</v>
      </c>
      <c r="E154">
        <v>8593.3406006240002</v>
      </c>
      <c r="F154">
        <v>215.12</v>
      </c>
      <c r="G154">
        <v>19.688865349354199</v>
      </c>
      <c r="H154">
        <f>(Table2[[#This Row],[1Y Return vs Nifty]]-AVERAGE(Table2[1Y Return vs Nifty]))/_xlfn.STDEV.P(Table2[1Y Return vs Nifty])</f>
        <v>0.10882022742211966</v>
      </c>
      <c r="I154">
        <v>-2.0232669459801702</v>
      </c>
      <c r="J154">
        <f>(Table2[[#This Row],[1M Return vs Nifty]]-AVERAGE(Table2[1M Return vs Nifty]))/_xlfn.STDEV.P(Table2[1M Return vs Nifty])</f>
        <v>-0.32289444852263677</v>
      </c>
      <c r="K154">
        <v>2.7102871521609599</v>
      </c>
      <c r="L154">
        <f>(Table2[[#This Row],[6M Return vs Nifty]]-AVERAGE(Table2[6M Return vs Nifty]))/_xlfn.STDEV.P(Table2[6M Return vs Nifty])</f>
        <v>-5.1088921644547626E-2</v>
      </c>
      <c r="M154">
        <v>-1.67624925664667</v>
      </c>
      <c r="N154">
        <f>(Table2[[#This Row],[1W Return vs Nifty]]-AVERAGE(Table2[1W Return vs Nifty]))/_xlfn.STDEV.P(Table2[1W Return vs Nifty])</f>
        <v>-0.33277819063961572</v>
      </c>
      <c r="O154">
        <v>205.25</v>
      </c>
      <c r="P154">
        <v>210.77958316165601</v>
      </c>
      <c r="Q154">
        <v>203.84734097848599</v>
      </c>
      <c r="R154">
        <v>63.667335303400101</v>
      </c>
      <c r="S154" s="1">
        <f>(Table2[[#This Row],[Close Price]]-Table2[[#This Row],[20D EMA]])/Table2[[#This Row],[20D EMA]]</f>
        <v>4.8087697929354467E-2</v>
      </c>
      <c r="T154" s="1">
        <f>(Table2[[#This Row],[Close Price]]-Table2[[#This Row],[50D EMA]])/Table2[[#This Row],[50D EMA]]</f>
        <v>2.0592207144726839E-2</v>
      </c>
      <c r="U154" s="1">
        <f>(Table2[[#This Row],[Close Price]]-Table2[[#This Row],[200D EMA]])/Table2[[#This Row],[200D EMA]]</f>
        <v>5.5299514663297626E-2</v>
      </c>
      <c r="V154">
        <v>0.61422551921768898</v>
      </c>
      <c r="W154">
        <v>200.1</v>
      </c>
      <c r="X154">
        <v>218</v>
      </c>
      <c r="Y154">
        <v>198.18</v>
      </c>
      <c r="Z154">
        <v>218</v>
      </c>
      <c r="AA154">
        <v>191.19</v>
      </c>
      <c r="AB154">
        <v>227.7</v>
      </c>
      <c r="AC154" s="1">
        <f>(Table2[[#This Row],[Close Price]]/Table2[[#This Row],[Day Low]])-1</f>
        <v>7.5062468765617174E-2</v>
      </c>
      <c r="AD154" s="1">
        <f>(Table2[[#This Row],[Day High]]/Table2[[#This Row],[Close Price]])-1</f>
        <v>1.3387876534027399E-2</v>
      </c>
      <c r="AE154" s="1">
        <f>(Table2[[#This Row],[Close Price]]/Table2[[#This Row],[Current Week Low]])-1</f>
        <v>8.5477848420627778E-2</v>
      </c>
      <c r="AF154" s="1">
        <f>(Table2[[#This Row],[Current Week High]]/Table2[[#This Row],[Close Price]])-1</f>
        <v>1.3387876534027399E-2</v>
      </c>
      <c r="AG154" s="1">
        <f>(Table2[[#This Row],[Close Price]]/Table2[[#This Row],[Current Month Low]])-1</f>
        <v>0.12516344997123285</v>
      </c>
      <c r="AH154" s="1">
        <f>(Table2[[#This Row],[Current Month High]]/Table2[[#This Row],[Close Price]])-1</f>
        <v>5.8478988471550641E-2</v>
      </c>
      <c r="AI154">
        <v>37.8253997768687</v>
      </c>
      <c r="AJ154">
        <v>59.289152165864401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0.04</v>
      </c>
      <c r="AM154" t="s">
        <v>3183</v>
      </c>
      <c r="AN154">
        <v>-3.95</v>
      </c>
      <c r="AO154" t="s">
        <v>3182</v>
      </c>
      <c r="AP154">
        <v>0.18195815322450001</v>
      </c>
      <c r="AQ154">
        <f>(Table2[[#This Row],[Sharpe Ratio]]-AVERAGE(Table2[Sharpe Ratio]))/_xlfn.STDEV.P(Table2[Sharpe Ratio])</f>
        <v>1.4397882933312676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276</v>
      </c>
      <c r="AT154">
        <f>_xlfn.RANK.AVG(Table2[[#This Row],[6M Return vs Nifty Z-Score]],Table2[6M Return vs Nifty Z-Score])</f>
        <v>318</v>
      </c>
      <c r="AU154">
        <f>_xlfn.RANK.AVG(Table2[[#This Row],[Sharpe Ratio Z-Score]],Table2[Sharpe Ratio Z-Score])</f>
        <v>50</v>
      </c>
      <c r="AV154">
        <f>(Table2[[#This Row],[Rank 1Y]]+Table2[[#This Row],[Rank 6M]]+Table2[[#This Row],[Rank Sharpe]])/3</f>
        <v>214.66666666666666</v>
      </c>
    </row>
    <row r="155" spans="1:48" x14ac:dyDescent="0.3">
      <c r="A155" t="s">
        <v>1714</v>
      </c>
      <c r="B155" t="s">
        <v>1715</v>
      </c>
      <c r="C155" t="s">
        <v>3140</v>
      </c>
      <c r="D155" t="s">
        <v>51</v>
      </c>
      <c r="E155">
        <v>4952.3149664100001</v>
      </c>
      <c r="F155">
        <v>198.18</v>
      </c>
      <c r="G155">
        <v>36.101150233458</v>
      </c>
      <c r="H155">
        <f>(Table2[[#This Row],[1Y Return vs Nifty]]-AVERAGE(Table2[1Y Return vs Nifty]))/_xlfn.STDEV.P(Table2[1Y Return vs Nifty])</f>
        <v>0.43174327303284982</v>
      </c>
      <c r="I155">
        <v>16.593096797028402</v>
      </c>
      <c r="J155">
        <f>(Table2[[#This Row],[1M Return vs Nifty]]-AVERAGE(Table2[1M Return vs Nifty]))/_xlfn.STDEV.P(Table2[1M Return vs Nifty])</f>
        <v>1.4048489020523103</v>
      </c>
      <c r="K155">
        <v>80.405466622411097</v>
      </c>
      <c r="L155">
        <f>(Table2[[#This Row],[6M Return vs Nifty]]-AVERAGE(Table2[6M Return vs Nifty]))/_xlfn.STDEV.P(Table2[6M Return vs Nifty])</f>
        <v>2.4693100785241819</v>
      </c>
      <c r="M155">
        <v>0.29166189432913697</v>
      </c>
      <c r="N155">
        <f>(Table2[[#This Row],[1W Return vs Nifty]]-AVERAGE(Table2[1W Return vs Nifty]))/_xlfn.STDEV.P(Table2[1W Return vs Nifty])</f>
        <v>0.14305012603414002</v>
      </c>
      <c r="O155">
        <v>145.94</v>
      </c>
      <c r="P155">
        <v>190.22070668155499</v>
      </c>
      <c r="Q155">
        <v>155.82562009001899</v>
      </c>
      <c r="R155">
        <v>50.1972871307715</v>
      </c>
      <c r="S155" s="1">
        <f>(Table2[[#This Row],[Close Price]]-Table2[[#This Row],[20D EMA]])/Table2[[#This Row],[20D EMA]]</f>
        <v>0.35795532410579695</v>
      </c>
      <c r="T155" s="1">
        <f>(Table2[[#This Row],[Close Price]]-Table2[[#This Row],[50D EMA]])/Table2[[#This Row],[50D EMA]]</f>
        <v>4.1842412728334187E-2</v>
      </c>
      <c r="U155" s="1">
        <f>(Table2[[#This Row],[Close Price]]-Table2[[#This Row],[200D EMA]])/Table2[[#This Row],[200D EMA]]</f>
        <v>0.27180626578295208</v>
      </c>
      <c r="V155">
        <v>9.8484905501103906E-2</v>
      </c>
      <c r="W155">
        <v>198.2</v>
      </c>
      <c r="X155">
        <v>202.5</v>
      </c>
      <c r="Y155">
        <v>195</v>
      </c>
      <c r="Z155">
        <v>201</v>
      </c>
      <c r="AA155">
        <v>195</v>
      </c>
      <c r="AB155">
        <v>211.99</v>
      </c>
      <c r="AC155" s="1">
        <f>(Table2[[#This Row],[Close Price]]/Table2[[#This Row],[Day Low]])-1</f>
        <v>-1.0090817356200876E-4</v>
      </c>
      <c r="AD155" s="1">
        <f>(Table2[[#This Row],[Day High]]/Table2[[#This Row],[Close Price]])-1</f>
        <v>2.1798365122615682E-2</v>
      </c>
      <c r="AE155" s="1">
        <f>(Table2[[#This Row],[Close Price]]/Table2[[#This Row],[Current Week Low]])-1</f>
        <v>1.6307692307692356E-2</v>
      </c>
      <c r="AF155" s="1">
        <f>(Table2[[#This Row],[Current Week High]]/Table2[[#This Row],[Close Price]])-1</f>
        <v>1.4229488343929786E-2</v>
      </c>
      <c r="AG155" s="1">
        <f>(Table2[[#This Row],[Close Price]]/Table2[[#This Row],[Current Month Low]])-1</f>
        <v>1.6307692307692356E-2</v>
      </c>
      <c r="AH155" s="1">
        <f>(Table2[[#This Row],[Current Month High]]/Table2[[#This Row],[Close Price]])-1</f>
        <v>6.9684125542436082E-2</v>
      </c>
      <c r="AI155">
        <v>21.455242708648601</v>
      </c>
      <c r="AJ155">
        <v>115.296034763715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0.2</v>
      </c>
      <c r="AM155" t="s">
        <v>3183</v>
      </c>
      <c r="AN155">
        <v>-10.87</v>
      </c>
      <c r="AO155" t="s">
        <v>3182</v>
      </c>
      <c r="AP155">
        <v>2.2091239064910999E-2</v>
      </c>
      <c r="AQ155">
        <f>(Table2[[#This Row],[Sharpe Ratio]]-AVERAGE(Table2[Sharpe Ratio]))/_xlfn.STDEV.P(Table2[Sharpe Ratio])</f>
        <v>-0.4097327856198269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183</v>
      </c>
      <c r="AT155">
        <f>_xlfn.RANK.AVG(Table2[[#This Row],[6M Return vs Nifty Z-Score]],Table2[6M Return vs Nifty Z-Score])</f>
        <v>16</v>
      </c>
      <c r="AU155">
        <f>_xlfn.RANK.AVG(Table2[[#This Row],[Sharpe Ratio Z-Score]],Table2[Sharpe Ratio Z-Score])</f>
        <v>445</v>
      </c>
      <c r="AV155">
        <f>(Table2[[#This Row],[Rank 1Y]]+Table2[[#This Row],[Rank 6M]]+Table2[[#This Row],[Rank Sharpe]])/3</f>
        <v>214.66666666666666</v>
      </c>
    </row>
    <row r="156" spans="1:48" x14ac:dyDescent="0.3">
      <c r="A156" t="s">
        <v>544</v>
      </c>
      <c r="B156" t="s">
        <v>545</v>
      </c>
      <c r="C156" t="s">
        <v>3140</v>
      </c>
      <c r="D156" t="s">
        <v>51</v>
      </c>
      <c r="E156">
        <v>37808.394125320003</v>
      </c>
      <c r="F156">
        <v>3026.8</v>
      </c>
      <c r="G156">
        <v>33.479921616796702</v>
      </c>
      <c r="H156">
        <f>(Table2[[#This Row],[1Y Return vs Nifty]]-AVERAGE(Table2[1Y Return vs Nifty]))/_xlfn.STDEV.P(Table2[1Y Return vs Nifty])</f>
        <v>0.38016878879061577</v>
      </c>
      <c r="I156">
        <v>1.4579798695755899</v>
      </c>
      <c r="J156">
        <f>(Table2[[#This Row],[1M Return vs Nifty]]-AVERAGE(Table2[1M Return vs Nifty]))/_xlfn.STDEV.P(Table2[1M Return vs Nifty])</f>
        <v>1.9233256507764771E-4</v>
      </c>
      <c r="K156">
        <v>17.2285201232955</v>
      </c>
      <c r="L156">
        <f>(Table2[[#This Row],[6M Return vs Nifty]]-AVERAGE(Table2[6M Return vs Nifty]))/_xlfn.STDEV.P(Table2[6M Return vs Nifty])</f>
        <v>0.41987646017396441</v>
      </c>
      <c r="M156">
        <v>-1.0913959799136299</v>
      </c>
      <c r="N156">
        <f>(Table2[[#This Row],[1W Return vs Nifty]]-AVERAGE(Table2[1W Return vs Nifty]))/_xlfn.STDEV.P(Table2[1W Return vs Nifty])</f>
        <v>-0.19136441287275868</v>
      </c>
      <c r="O156">
        <v>2981.82</v>
      </c>
      <c r="P156">
        <v>3023.4393053982299</v>
      </c>
      <c r="Q156">
        <v>2666.2686851559301</v>
      </c>
      <c r="R156">
        <v>63.983477888028602</v>
      </c>
      <c r="S156" s="1">
        <f>(Table2[[#This Row],[Close Price]]-Table2[[#This Row],[20D EMA]])/Table2[[#This Row],[20D EMA]]</f>
        <v>1.5084746899544579E-2</v>
      </c>
      <c r="T156" s="1">
        <f>(Table2[[#This Row],[Close Price]]-Table2[[#This Row],[50D EMA]])/Table2[[#This Row],[50D EMA]]</f>
        <v>1.1115469048014073E-3</v>
      </c>
      <c r="U156" s="1">
        <f>(Table2[[#This Row],[Close Price]]-Table2[[#This Row],[200D EMA]])/Table2[[#This Row],[200D EMA]]</f>
        <v>0.13521942362796241</v>
      </c>
      <c r="V156">
        <v>0.49719150448749</v>
      </c>
      <c r="W156">
        <v>2950.5</v>
      </c>
      <c r="X156">
        <v>3039.95</v>
      </c>
      <c r="Y156">
        <v>2950.5</v>
      </c>
      <c r="Z156">
        <v>3100.1</v>
      </c>
      <c r="AA156">
        <v>2755.55</v>
      </c>
      <c r="AB156">
        <v>3146.7</v>
      </c>
      <c r="AC156" s="1">
        <f>(Table2[[#This Row],[Close Price]]/Table2[[#This Row],[Day Low]])-1</f>
        <v>2.5860023724792569E-2</v>
      </c>
      <c r="AD156" s="1">
        <f>(Table2[[#This Row],[Day High]]/Table2[[#This Row],[Close Price]])-1</f>
        <v>4.3445222677414019E-3</v>
      </c>
      <c r="AE156" s="1">
        <f>(Table2[[#This Row],[Close Price]]/Table2[[#This Row],[Current Week Low]])-1</f>
        <v>2.5860023724792569E-2</v>
      </c>
      <c r="AF156" s="1">
        <f>(Table2[[#This Row],[Current Week High]]/Table2[[#This Row],[Close Price]])-1</f>
        <v>2.4216994846042006E-2</v>
      </c>
      <c r="AG156" s="1">
        <f>(Table2[[#This Row],[Close Price]]/Table2[[#This Row],[Current Month Low]])-1</f>
        <v>9.8437698463101686E-2</v>
      </c>
      <c r="AH156" s="1">
        <f>(Table2[[#This Row],[Current Month High]]/Table2[[#This Row],[Close Price]])-1</f>
        <v>3.9612792388000306E-2</v>
      </c>
      <c r="AI156">
        <v>15.1380996431875</v>
      </c>
      <c r="AJ156">
        <v>63.588704229158203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-0.05</v>
      </c>
      <c r="AM156" t="s">
        <v>3182</v>
      </c>
      <c r="AN156">
        <v>1.38</v>
      </c>
      <c r="AO156" t="s">
        <v>3183</v>
      </c>
      <c r="AP156">
        <v>8.4692005117374E-2</v>
      </c>
      <c r="AQ156">
        <f>(Table2[[#This Row],[Sharpe Ratio]]-AVERAGE(Table2[Sharpe Ratio]))/_xlfn.STDEV.P(Table2[Sharpe Ratio])</f>
        <v>0.31450360176009251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197</v>
      </c>
      <c r="AT156">
        <f>_xlfn.RANK.AVG(Table2[[#This Row],[6M Return vs Nifty Z-Score]],Table2[6M Return vs Nifty Z-Score])</f>
        <v>183</v>
      </c>
      <c r="AU156">
        <f>_xlfn.RANK.AVG(Table2[[#This Row],[Sharpe Ratio Z-Score]],Table2[Sharpe Ratio Z-Score])</f>
        <v>268</v>
      </c>
      <c r="AV156">
        <f>(Table2[[#This Row],[Rank 1Y]]+Table2[[#This Row],[Rank 6M]]+Table2[[#This Row],[Rank Sharpe]])/3</f>
        <v>216</v>
      </c>
    </row>
    <row r="157" spans="1:48" x14ac:dyDescent="0.3">
      <c r="A157" t="s">
        <v>799</v>
      </c>
      <c r="B157" t="s">
        <v>800</v>
      </c>
      <c r="C157" t="s">
        <v>3136</v>
      </c>
      <c r="D157" t="s">
        <v>391</v>
      </c>
      <c r="E157">
        <v>19677.76765378</v>
      </c>
      <c r="F157">
        <v>1145.8</v>
      </c>
      <c r="G157">
        <v>97.705651906652193</v>
      </c>
      <c r="H157">
        <f>(Table2[[#This Row],[1Y Return vs Nifty]]-AVERAGE(Table2[1Y Return vs Nifty]))/_xlfn.STDEV.P(Table2[1Y Return vs Nifty])</f>
        <v>1.6438544107640232</v>
      </c>
      <c r="I157">
        <v>20.137959063338499</v>
      </c>
      <c r="J157">
        <f>(Table2[[#This Row],[1M Return vs Nifty]]-AVERAGE(Table2[1M Return vs Nifty]))/_xlfn.STDEV.P(Table2[1M Return vs Nifty])</f>
        <v>1.7338396917612526</v>
      </c>
      <c r="K157">
        <v>46.492830524787699</v>
      </c>
      <c r="L157">
        <f>(Table2[[#This Row],[6M Return vs Nifty]]-AVERAGE(Table2[6M Return vs Nifty]))/_xlfn.STDEV.P(Table2[6M Return vs Nifty])</f>
        <v>1.3691984024032182</v>
      </c>
      <c r="M157">
        <v>10.6617612470932</v>
      </c>
      <c r="N157">
        <f>(Table2[[#This Row],[1W Return vs Nifty]]-AVERAGE(Table2[1W Return vs Nifty]))/_xlfn.STDEV.P(Table2[1W Return vs Nifty])</f>
        <v>2.650473754544282</v>
      </c>
      <c r="O157">
        <v>1045.56</v>
      </c>
      <c r="P157">
        <v>1019.99373495901</v>
      </c>
      <c r="Q157">
        <v>847.14928018548096</v>
      </c>
      <c r="R157">
        <v>75.663910856145904</v>
      </c>
      <c r="S157" s="1">
        <f>(Table2[[#This Row],[Close Price]]-Table2[[#This Row],[20D EMA]])/Table2[[#This Row],[20D EMA]]</f>
        <v>9.5872068556563009E-2</v>
      </c>
      <c r="T157" s="1">
        <f>(Table2[[#This Row],[Close Price]]-Table2[[#This Row],[50D EMA]])/Table2[[#This Row],[50D EMA]]</f>
        <v>0.12334023311039814</v>
      </c>
      <c r="U157" s="1">
        <f>(Table2[[#This Row],[Close Price]]-Table2[[#This Row],[200D EMA]])/Table2[[#This Row],[200D EMA]]</f>
        <v>0.35253611943001384</v>
      </c>
      <c r="V157">
        <v>0.70164036056268997</v>
      </c>
      <c r="W157">
        <v>1129.05</v>
      </c>
      <c r="X157">
        <v>1175</v>
      </c>
      <c r="Y157">
        <v>1077.3499999999999</v>
      </c>
      <c r="Z157">
        <v>1175</v>
      </c>
      <c r="AA157">
        <v>956.6</v>
      </c>
      <c r="AB157">
        <v>1175</v>
      </c>
      <c r="AC157" s="1">
        <f>(Table2[[#This Row],[Close Price]]/Table2[[#This Row],[Day Low]])-1</f>
        <v>1.4835481156724617E-2</v>
      </c>
      <c r="AD157" s="1">
        <f>(Table2[[#This Row],[Day High]]/Table2[[#This Row],[Close Price]])-1</f>
        <v>2.5484377727352125E-2</v>
      </c>
      <c r="AE157" s="1">
        <f>(Table2[[#This Row],[Close Price]]/Table2[[#This Row],[Current Week Low]])-1</f>
        <v>6.3535526987515745E-2</v>
      </c>
      <c r="AF157" s="1">
        <f>(Table2[[#This Row],[Current Week High]]/Table2[[#This Row],[Close Price]])-1</f>
        <v>2.5484377727352125E-2</v>
      </c>
      <c r="AG157" s="1">
        <f>(Table2[[#This Row],[Close Price]]/Table2[[#This Row],[Current Month Low]])-1</f>
        <v>0.19778381768764364</v>
      </c>
      <c r="AH157" s="1">
        <f>(Table2[[#This Row],[Current Month High]]/Table2[[#This Row],[Close Price]])-1</f>
        <v>2.5484377727352125E-2</v>
      </c>
      <c r="AI157">
        <v>3.7702914993890699</v>
      </c>
      <c r="AJ157">
        <v>151.13424657534199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0.13</v>
      </c>
      <c r="AM157" t="s">
        <v>3183</v>
      </c>
      <c r="AN157">
        <v>10.47</v>
      </c>
      <c r="AO157" t="s">
        <v>3183</v>
      </c>
      <c r="AQ157">
        <f>(Table2[[#This Row],[Sharpe Ratio]]-AVERAGE(Table2[Sharpe Ratio]))/_xlfn.STDEV.P(Table2[Sharpe Ratio])</f>
        <v>-0.66530919757154305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6.7320570619012328</v>
      </c>
      <c r="AS157">
        <f>_xlfn.RANK.AVG(Table2[[#This Row],[1Y Return vs Nifty Z-Score]],Table2[1Y Return vs Nifty Z-Score])</f>
        <v>48</v>
      </c>
      <c r="AT157">
        <f>_xlfn.RANK.AVG(Table2[[#This Row],[6M Return vs Nifty Z-Score]],Table2[6M Return vs Nifty Z-Score])</f>
        <v>69</v>
      </c>
      <c r="AU157">
        <f>_xlfn.RANK.AVG(Table2[[#This Row],[Sharpe Ratio Z-Score]],Table2[Sharpe Ratio Z-Score])</f>
        <v>534</v>
      </c>
      <c r="AV157">
        <f>(Table2[[#This Row],[Rank 1Y]]+Table2[[#This Row],[Rank 6M]]+Table2[[#This Row],[Rank Sharpe]])/3</f>
        <v>217</v>
      </c>
    </row>
    <row r="158" spans="1:48" x14ac:dyDescent="0.3">
      <c r="A158" t="s">
        <v>637</v>
      </c>
      <c r="B158" t="s">
        <v>638</v>
      </c>
      <c r="C158" t="s">
        <v>3144</v>
      </c>
      <c r="D158" t="s">
        <v>639</v>
      </c>
      <c r="E158">
        <v>28588.220282679998</v>
      </c>
      <c r="F158">
        <v>1257.05</v>
      </c>
      <c r="G158">
        <v>162.78813361858599</v>
      </c>
      <c r="H158">
        <f>(Table2[[#This Row],[1Y Return vs Nifty]]-AVERAGE(Table2[1Y Return vs Nifty]))/_xlfn.STDEV.P(Table2[1Y Return vs Nifty])</f>
        <v>2.9243972089625894</v>
      </c>
      <c r="I158">
        <v>22.551178617075301</v>
      </c>
      <c r="J158">
        <f>(Table2[[#This Row],[1M Return vs Nifty]]-AVERAGE(Table2[1M Return vs Nifty]))/_xlfn.STDEV.P(Table2[1M Return vs Nifty])</f>
        <v>1.9578052359998284</v>
      </c>
      <c r="K158">
        <v>32.946929386039102</v>
      </c>
      <c r="L158">
        <f>(Table2[[#This Row],[6M Return vs Nifty]]-AVERAGE(Table2[6M Return vs Nifty]))/_xlfn.STDEV.P(Table2[6M Return vs Nifty])</f>
        <v>0.92977505697470009</v>
      </c>
      <c r="M158">
        <v>2.14406353900924</v>
      </c>
      <c r="N158">
        <f>(Table2[[#This Row],[1W Return vs Nifty]]-AVERAGE(Table2[1W Return vs Nifty]))/_xlfn.STDEV.P(Table2[1W Return vs Nifty])</f>
        <v>0.59094898363996606</v>
      </c>
      <c r="O158">
        <v>1151.25</v>
      </c>
      <c r="P158">
        <v>1131.83074687967</v>
      </c>
      <c r="Q158">
        <v>974.55518591773296</v>
      </c>
      <c r="R158">
        <v>74.875149838359803</v>
      </c>
      <c r="S158" s="1">
        <f>(Table2[[#This Row],[Close Price]]-Table2[[#This Row],[20D EMA]])/Table2[[#This Row],[20D EMA]]</f>
        <v>9.1900108577632963E-2</v>
      </c>
      <c r="T158" s="1">
        <f>(Table2[[#This Row],[Close Price]]-Table2[[#This Row],[50D EMA]])/Table2[[#This Row],[50D EMA]]</f>
        <v>0.11063425646064608</v>
      </c>
      <c r="U158" s="1">
        <f>(Table2[[#This Row],[Close Price]]-Table2[[#This Row],[200D EMA]])/Table2[[#This Row],[200D EMA]]</f>
        <v>0.2898705154559752</v>
      </c>
      <c r="V158">
        <v>2.13139839744961</v>
      </c>
      <c r="W158">
        <v>1219.8499999999999</v>
      </c>
      <c r="X158">
        <v>1279.5999999999999</v>
      </c>
      <c r="Y158">
        <v>1195.4000000000001</v>
      </c>
      <c r="Z158">
        <v>1279.5999999999999</v>
      </c>
      <c r="AA158">
        <v>1033.0999999999999</v>
      </c>
      <c r="AB158">
        <v>1279.5999999999999</v>
      </c>
      <c r="AC158" s="1">
        <f>(Table2[[#This Row],[Close Price]]/Table2[[#This Row],[Day Low]])-1</f>
        <v>3.0495552731893305E-2</v>
      </c>
      <c r="AD158" s="1">
        <f>(Table2[[#This Row],[Day High]]/Table2[[#This Row],[Close Price]])-1</f>
        <v>1.7938825026848626E-2</v>
      </c>
      <c r="AE158" s="1">
        <f>(Table2[[#This Row],[Close Price]]/Table2[[#This Row],[Current Week Low]])-1</f>
        <v>5.1572695332106289E-2</v>
      </c>
      <c r="AF158" s="1">
        <f>(Table2[[#This Row],[Current Week High]]/Table2[[#This Row],[Close Price]])-1</f>
        <v>1.7938825026848626E-2</v>
      </c>
      <c r="AG158" s="1">
        <f>(Table2[[#This Row],[Close Price]]/Table2[[#This Row],[Current Month Low]])-1</f>
        <v>0.21677475558997195</v>
      </c>
      <c r="AH158" s="1">
        <f>(Table2[[#This Row],[Current Month High]]/Table2[[#This Row],[Close Price]])-1</f>
        <v>1.7938825026848626E-2</v>
      </c>
      <c r="AI158">
        <v>15.3454516526789</v>
      </c>
      <c r="AJ158">
        <v>241.58967391304299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0.15</v>
      </c>
      <c r="AM158" t="s">
        <v>3183</v>
      </c>
      <c r="AN158">
        <v>9.2200000000000006</v>
      </c>
      <c r="AO158" t="s">
        <v>3183</v>
      </c>
      <c r="AQ158">
        <f>(Table2[[#This Row],[Sharpe Ratio]]-AVERAGE(Table2[Sharpe Ratio]))/_xlfn.STDEV.P(Table2[Sharpe Ratio])</f>
        <v>-0.66530919757154305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5.7376172880055405</v>
      </c>
      <c r="AS158">
        <f>_xlfn.RANK.AVG(Table2[[#This Row],[1Y Return vs Nifty Z-Score]],Table2[1Y Return vs Nifty Z-Score])</f>
        <v>14</v>
      </c>
      <c r="AT158">
        <f>_xlfn.RANK.AVG(Table2[[#This Row],[6M Return vs Nifty Z-Score]],Table2[6M Return vs Nifty Z-Score])</f>
        <v>104</v>
      </c>
      <c r="AU158">
        <f>_xlfn.RANK.AVG(Table2[[#This Row],[Sharpe Ratio Z-Score]],Table2[Sharpe Ratio Z-Score])</f>
        <v>534</v>
      </c>
      <c r="AV158">
        <f>(Table2[[#This Row],[Rank 1Y]]+Table2[[#This Row],[Rank 6M]]+Table2[[#This Row],[Rank Sharpe]])/3</f>
        <v>217.33333333333334</v>
      </c>
    </row>
    <row r="159" spans="1:48" x14ac:dyDescent="0.3">
      <c r="A159" t="s">
        <v>1033</v>
      </c>
      <c r="B159" t="s">
        <v>1034</v>
      </c>
      <c r="C159" t="s">
        <v>3140</v>
      </c>
      <c r="D159" t="s">
        <v>51</v>
      </c>
      <c r="E159">
        <v>13267.858297360001</v>
      </c>
      <c r="F159">
        <v>1082.8</v>
      </c>
      <c r="G159">
        <v>47.097343361246899</v>
      </c>
      <c r="H159">
        <f>(Table2[[#This Row],[1Y Return vs Nifty]]-AVERAGE(Table2[1Y Return vs Nifty]))/_xlfn.STDEV.P(Table2[1Y Return vs Nifty])</f>
        <v>0.64810097094172769</v>
      </c>
      <c r="I159">
        <v>11.9642534827343</v>
      </c>
      <c r="J159">
        <f>(Table2[[#This Row],[1M Return vs Nifty]]-AVERAGE(Table2[1M Return vs Nifty]))/_xlfn.STDEV.P(Table2[1M Return vs Nifty])</f>
        <v>0.97525624005200962</v>
      </c>
      <c r="K159">
        <v>22.543207377327398</v>
      </c>
      <c r="L159">
        <f>(Table2[[#This Row],[6M Return vs Nifty]]-AVERAGE(Table2[6M Return vs Nifty]))/_xlfn.STDEV.P(Table2[6M Return vs Nifty])</f>
        <v>0.59228268321899324</v>
      </c>
      <c r="M159">
        <v>-5.2521416188635701</v>
      </c>
      <c r="N159">
        <f>(Table2[[#This Row],[1W Return vs Nifty]]-AVERAGE(Table2[1W Return vs Nifty]))/_xlfn.STDEV.P(Table2[1W Return vs Nifty])</f>
        <v>-1.1974060690255366</v>
      </c>
      <c r="O159">
        <v>1079.07</v>
      </c>
      <c r="P159">
        <v>1080.0370942234199</v>
      </c>
      <c r="Q159">
        <v>949.21600869226097</v>
      </c>
      <c r="R159">
        <v>51.972529093639302</v>
      </c>
      <c r="S159" s="1">
        <f>(Table2[[#This Row],[Close Price]]-Table2[[#This Row],[20D EMA]])/Table2[[#This Row],[20D EMA]]</f>
        <v>3.4566802895085753E-3</v>
      </c>
      <c r="T159" s="1">
        <f>(Table2[[#This Row],[Close Price]]-Table2[[#This Row],[50D EMA]])/Table2[[#This Row],[50D EMA]]</f>
        <v>2.5581582256363799E-3</v>
      </c>
      <c r="U159" s="1">
        <f>(Table2[[#This Row],[Close Price]]-Table2[[#This Row],[200D EMA]])/Table2[[#This Row],[200D EMA]]</f>
        <v>0.14073086640392657</v>
      </c>
      <c r="V159">
        <v>0.360424291046749</v>
      </c>
      <c r="W159">
        <v>1068.2</v>
      </c>
      <c r="X159">
        <v>1090</v>
      </c>
      <c r="Y159">
        <v>1034</v>
      </c>
      <c r="Z159">
        <v>1110</v>
      </c>
      <c r="AA159">
        <v>1012.05</v>
      </c>
      <c r="AB159">
        <v>1164</v>
      </c>
      <c r="AC159" s="1">
        <f>(Table2[[#This Row],[Close Price]]/Table2[[#This Row],[Day Low]])-1</f>
        <v>1.3667852462085683E-2</v>
      </c>
      <c r="AD159" s="1">
        <f>(Table2[[#This Row],[Day High]]/Table2[[#This Row],[Close Price]])-1</f>
        <v>6.6494274104174078E-3</v>
      </c>
      <c r="AE159" s="1">
        <f>(Table2[[#This Row],[Close Price]]/Table2[[#This Row],[Current Week Low]])-1</f>
        <v>4.7195357833655693E-2</v>
      </c>
      <c r="AF159" s="1">
        <f>(Table2[[#This Row],[Current Week High]]/Table2[[#This Row],[Close Price]])-1</f>
        <v>2.5120059106021442E-2</v>
      </c>
      <c r="AG159" s="1">
        <f>(Table2[[#This Row],[Close Price]]/Table2[[#This Row],[Current Month Low]])-1</f>
        <v>6.990761326021433E-2</v>
      </c>
      <c r="AH159" s="1">
        <f>(Table2[[#This Row],[Current Month High]]/Table2[[#This Row],[Close Price]])-1</f>
        <v>7.4990764684152333E-2</v>
      </c>
      <c r="AI159">
        <v>23.3007018840044</v>
      </c>
      <c r="AJ159">
        <v>73.358949727825802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-0.01</v>
      </c>
      <c r="AM159" t="s">
        <v>3182</v>
      </c>
      <c r="AN159">
        <v>-3.04</v>
      </c>
      <c r="AO159" t="s">
        <v>3182</v>
      </c>
      <c r="AP159">
        <v>5.5059963773548E-2</v>
      </c>
      <c r="AQ159">
        <f>(Table2[[#This Row],[Sharpe Ratio]]-AVERAGE(Table2[Sharpe Ratio]))/_xlfn.STDEV.P(Table2[Sharpe Ratio])</f>
        <v>-2.8313330472969144E-2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142</v>
      </c>
      <c r="AT159">
        <f>_xlfn.RANK.AVG(Table2[[#This Row],[6M Return vs Nifty Z-Score]],Table2[6M Return vs Nifty Z-Score])</f>
        <v>150</v>
      </c>
      <c r="AU159">
        <f>_xlfn.RANK.AVG(Table2[[#This Row],[Sharpe Ratio Z-Score]],Table2[Sharpe Ratio Z-Score])</f>
        <v>364</v>
      </c>
      <c r="AV159">
        <f>(Table2[[#This Row],[Rank 1Y]]+Table2[[#This Row],[Rank 6M]]+Table2[[#This Row],[Rank Sharpe]])/3</f>
        <v>218.66666666666666</v>
      </c>
    </row>
    <row r="160" spans="1:48" x14ac:dyDescent="0.3">
      <c r="A160" t="s">
        <v>865</v>
      </c>
      <c r="B160" t="s">
        <v>866</v>
      </c>
      <c r="C160" t="s">
        <v>3144</v>
      </c>
      <c r="D160" t="s">
        <v>117</v>
      </c>
      <c r="E160">
        <v>17510.6757645</v>
      </c>
      <c r="F160">
        <v>11948.65</v>
      </c>
      <c r="G160">
        <v>92.516165133027897</v>
      </c>
      <c r="H160">
        <f>(Table2[[#This Row],[1Y Return vs Nifty]]-AVERAGE(Table2[1Y Return vs Nifty]))/_xlfn.STDEV.P(Table2[1Y Return vs Nifty])</f>
        <v>1.5417476726755033</v>
      </c>
      <c r="I160">
        <v>-3.2774362338234</v>
      </c>
      <c r="J160">
        <f>(Table2[[#This Row],[1M Return vs Nifty]]-AVERAGE(Table2[1M Return vs Nifty]))/_xlfn.STDEV.P(Table2[1M Return vs Nifty])</f>
        <v>-0.4392911131709753</v>
      </c>
      <c r="K160">
        <v>45.5327749982565</v>
      </c>
      <c r="L160">
        <f>(Table2[[#This Row],[6M Return vs Nifty]]-AVERAGE(Table2[6M Return vs Nifty]))/_xlfn.STDEV.P(Table2[6M Return vs Nifty])</f>
        <v>1.3380546042207038</v>
      </c>
      <c r="M160">
        <v>-2.37498216798229</v>
      </c>
      <c r="N160">
        <f>(Table2[[#This Row],[1W Return vs Nifty]]-AVERAGE(Table2[1W Return vs Nifty]))/_xlfn.STDEV.P(Table2[1W Return vs Nifty])</f>
        <v>-0.50172733493432586</v>
      </c>
      <c r="O160">
        <v>11901.47</v>
      </c>
      <c r="P160">
        <v>12452.439499563199</v>
      </c>
      <c r="Q160">
        <v>11209.051863360801</v>
      </c>
      <c r="R160">
        <v>33.952541590448199</v>
      </c>
      <c r="S160" s="1">
        <f>(Table2[[#This Row],[Close Price]]-Table2[[#This Row],[20D EMA]])/Table2[[#This Row],[20D EMA]]</f>
        <v>3.9642161850595176E-3</v>
      </c>
      <c r="T160" s="1">
        <f>(Table2[[#This Row],[Close Price]]-Table2[[#This Row],[50D EMA]])/Table2[[#This Row],[50D EMA]]</f>
        <v>-4.0457092731176994E-2</v>
      </c>
      <c r="U160" s="1">
        <f>(Table2[[#This Row],[Close Price]]-Table2[[#This Row],[200D EMA]])/Table2[[#This Row],[200D EMA]]</f>
        <v>6.5982220945621159E-2</v>
      </c>
      <c r="V160">
        <v>1.5474530489409799</v>
      </c>
      <c r="W160">
        <v>11605.3</v>
      </c>
      <c r="X160">
        <v>12270</v>
      </c>
      <c r="Y160">
        <v>11605.3</v>
      </c>
      <c r="Z160">
        <v>12270</v>
      </c>
      <c r="AA160">
        <v>10600</v>
      </c>
      <c r="AB160">
        <v>12599</v>
      </c>
      <c r="AC160" s="1">
        <f>(Table2[[#This Row],[Close Price]]/Table2[[#This Row],[Day Low]])-1</f>
        <v>2.9585620363109966E-2</v>
      </c>
      <c r="AD160" s="1">
        <f>(Table2[[#This Row],[Day High]]/Table2[[#This Row],[Close Price]])-1</f>
        <v>2.6894251651860213E-2</v>
      </c>
      <c r="AE160" s="1">
        <f>(Table2[[#This Row],[Close Price]]/Table2[[#This Row],[Current Week Low]])-1</f>
        <v>2.9585620363109966E-2</v>
      </c>
      <c r="AF160" s="1">
        <f>(Table2[[#This Row],[Current Week High]]/Table2[[#This Row],[Close Price]])-1</f>
        <v>2.6894251651860213E-2</v>
      </c>
      <c r="AG160" s="1">
        <f>(Table2[[#This Row],[Close Price]]/Table2[[#This Row],[Current Month Low]])-1</f>
        <v>0.12723113207547176</v>
      </c>
      <c r="AH160" s="1">
        <f>(Table2[[#This Row],[Current Month High]]/Table2[[#This Row],[Close Price]])-1</f>
        <v>5.4428742996070811E-2</v>
      </c>
      <c r="AI160">
        <v>31.4131721993698</v>
      </c>
      <c r="AJ160">
        <v>124.38779342722999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-0.08</v>
      </c>
      <c r="AM160" t="s">
        <v>3182</v>
      </c>
      <c r="AN160">
        <v>-0.4</v>
      </c>
      <c r="AO160" t="s">
        <v>3182</v>
      </c>
      <c r="AQ160">
        <f>(Table2[[#This Row],[Sharpe Ratio]]-AVERAGE(Table2[Sharpe Ratio]))/_xlfn.STDEV.P(Table2[Sharpe Ratio])</f>
        <v>-0.66530919757154305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53</v>
      </c>
      <c r="AT160">
        <f>_xlfn.RANK.AVG(Table2[[#This Row],[6M Return vs Nifty Z-Score]],Table2[6M Return vs Nifty Z-Score])</f>
        <v>71</v>
      </c>
      <c r="AU160">
        <f>_xlfn.RANK.AVG(Table2[[#This Row],[Sharpe Ratio Z-Score]],Table2[Sharpe Ratio Z-Score])</f>
        <v>534</v>
      </c>
      <c r="AV160">
        <f>(Table2[[#This Row],[Rank 1Y]]+Table2[[#This Row],[Rank 6M]]+Table2[[#This Row],[Rank Sharpe]])/3</f>
        <v>219.33333333333334</v>
      </c>
    </row>
    <row r="161" spans="1:48" x14ac:dyDescent="0.3">
      <c r="A161" t="s">
        <v>1098</v>
      </c>
      <c r="B161" t="s">
        <v>1099</v>
      </c>
      <c r="C161" t="s">
        <v>3141</v>
      </c>
      <c r="D161" t="s">
        <v>214</v>
      </c>
      <c r="E161">
        <v>11641.69947628</v>
      </c>
      <c r="F161">
        <v>494.8</v>
      </c>
      <c r="G161">
        <v>21.745015078291399</v>
      </c>
      <c r="H161">
        <f>(Table2[[#This Row],[1Y Return vs Nifty]]-AVERAGE(Table2[1Y Return vs Nifty]))/_xlfn.STDEV.P(Table2[1Y Return vs Nifty])</f>
        <v>0.14927639409170856</v>
      </c>
      <c r="I161">
        <v>0.69373040876320402</v>
      </c>
      <c r="J161">
        <f>(Table2[[#This Row],[1M Return vs Nifty]]-AVERAGE(Table2[1M Return vs Nifty]))/_xlfn.STDEV.P(Table2[1M Return vs Nifty])</f>
        <v>-7.073596161347688E-2</v>
      </c>
      <c r="K161">
        <v>9.6995478085619595</v>
      </c>
      <c r="L161">
        <f>(Table2[[#This Row],[6M Return vs Nifty]]-AVERAGE(Table2[6M Return vs Nifty]))/_xlfn.STDEV.P(Table2[6M Return vs Nifty])</f>
        <v>0.1756397594708215</v>
      </c>
      <c r="M161">
        <v>-3.5037839492395002</v>
      </c>
      <c r="N161">
        <f>(Table2[[#This Row],[1W Return vs Nifty]]-AVERAGE(Table2[1W Return vs Nifty]))/_xlfn.STDEV.P(Table2[1W Return vs Nifty])</f>
        <v>-0.77466437844242408</v>
      </c>
      <c r="O161">
        <v>499.6</v>
      </c>
      <c r="P161">
        <v>517.75630327978502</v>
      </c>
      <c r="Q161">
        <v>479.49005770954898</v>
      </c>
      <c r="R161">
        <v>50.820029779537201</v>
      </c>
      <c r="S161" s="1">
        <f>(Table2[[#This Row],[Close Price]]-Table2[[#This Row],[20D EMA]])/Table2[[#This Row],[20D EMA]]</f>
        <v>-9.6076861489191572E-3</v>
      </c>
      <c r="T161" s="1">
        <f>(Table2[[#This Row],[Close Price]]-Table2[[#This Row],[50D EMA]])/Table2[[#This Row],[50D EMA]]</f>
        <v>-4.4338046942868185E-2</v>
      </c>
      <c r="U161" s="1">
        <f>(Table2[[#This Row],[Close Price]]-Table2[[#This Row],[200D EMA]])/Table2[[#This Row],[200D EMA]]</f>
        <v>3.1929634502922327E-2</v>
      </c>
      <c r="V161">
        <v>0.49386928100523297</v>
      </c>
      <c r="W161">
        <v>486</v>
      </c>
      <c r="X161">
        <v>500.95</v>
      </c>
      <c r="Y161">
        <v>472.1</v>
      </c>
      <c r="Z161">
        <v>500.95</v>
      </c>
      <c r="AA161">
        <v>470.15</v>
      </c>
      <c r="AB161">
        <v>537.79999999999995</v>
      </c>
      <c r="AC161" s="1">
        <f>(Table2[[#This Row],[Close Price]]/Table2[[#This Row],[Day Low]])-1</f>
        <v>1.8106995884773713E-2</v>
      </c>
      <c r="AD161" s="1">
        <f>(Table2[[#This Row],[Day High]]/Table2[[#This Row],[Close Price]])-1</f>
        <v>1.2429264349231861E-2</v>
      </c>
      <c r="AE161" s="1">
        <f>(Table2[[#This Row],[Close Price]]/Table2[[#This Row],[Current Week Low]])-1</f>
        <v>4.8083033255666097E-2</v>
      </c>
      <c r="AF161" s="1">
        <f>(Table2[[#This Row],[Current Week High]]/Table2[[#This Row],[Close Price]])-1</f>
        <v>1.2429264349231861E-2</v>
      </c>
      <c r="AG161" s="1">
        <f>(Table2[[#This Row],[Close Price]]/Table2[[#This Row],[Current Month Low]])-1</f>
        <v>5.2430075507816642E-2</v>
      </c>
      <c r="AH161" s="1">
        <f>(Table2[[#This Row],[Current Month High]]/Table2[[#This Row],[Close Price]])-1</f>
        <v>8.6903799514955526E-2</v>
      </c>
      <c r="AI161">
        <v>31.770412287793</v>
      </c>
      <c r="AJ161">
        <v>47.701492537313399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-0.02</v>
      </c>
      <c r="AM161" t="s">
        <v>3182</v>
      </c>
      <c r="AN161">
        <v>-4.99</v>
      </c>
      <c r="AO161" t="s">
        <v>3182</v>
      </c>
      <c r="AP161">
        <v>0.122275068558909</v>
      </c>
      <c r="AQ161">
        <f>(Table2[[#This Row],[Sharpe Ratio]]-AVERAGE(Table2[Sharpe Ratio]))/_xlfn.STDEV.P(Table2[Sharpe Ratio])</f>
        <v>0.74930694060033198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260</v>
      </c>
      <c r="AT161">
        <f>_xlfn.RANK.AVG(Table2[[#This Row],[6M Return vs Nifty Z-Score]],Table2[6M Return vs Nifty Z-Score])</f>
        <v>245</v>
      </c>
      <c r="AU161">
        <f>_xlfn.RANK.AVG(Table2[[#This Row],[Sharpe Ratio Z-Score]],Table2[Sharpe Ratio Z-Score])</f>
        <v>154</v>
      </c>
      <c r="AV161">
        <f>(Table2[[#This Row],[Rank 1Y]]+Table2[[#This Row],[Rank 6M]]+Table2[[#This Row],[Rank Sharpe]])/3</f>
        <v>219.66666666666666</v>
      </c>
    </row>
    <row r="162" spans="1:48" x14ac:dyDescent="0.3">
      <c r="A162" t="s">
        <v>1593</v>
      </c>
      <c r="B162" t="s">
        <v>1594</v>
      </c>
      <c r="C162" t="s">
        <v>3144</v>
      </c>
      <c r="D162" t="s">
        <v>120</v>
      </c>
      <c r="E162">
        <v>5993.0334432</v>
      </c>
      <c r="F162">
        <v>906</v>
      </c>
      <c r="G162">
        <v>58.311440652469102</v>
      </c>
      <c r="H162">
        <f>(Table2[[#This Row],[1Y Return vs Nifty]]-AVERAGE(Table2[1Y Return vs Nifty]))/_xlfn.STDEV.P(Table2[1Y Return vs Nifty])</f>
        <v>0.86874608383298224</v>
      </c>
      <c r="I162">
        <v>55.545093908472602</v>
      </c>
      <c r="J162">
        <f>(Table2[[#This Row],[1M Return vs Nifty]]-AVERAGE(Table2[1M Return vs Nifty]))/_xlfn.STDEV.P(Table2[1M Return vs Nifty])</f>
        <v>5.0198971966574595</v>
      </c>
      <c r="K162">
        <v>81.839013324554401</v>
      </c>
      <c r="L162">
        <f>(Table2[[#This Row],[6M Return vs Nifty]]-AVERAGE(Table2[6M Return vs Nifty]))/_xlfn.STDEV.P(Table2[6M Return vs Nifty])</f>
        <v>2.5158137316389886</v>
      </c>
      <c r="M162">
        <v>1.79134297594493</v>
      </c>
      <c r="N162">
        <f>(Table2[[#This Row],[1W Return vs Nifty]]-AVERAGE(Table2[1W Return vs Nifty]))/_xlfn.STDEV.P(Table2[1W Return vs Nifty])</f>
        <v>0.50566340979894797</v>
      </c>
      <c r="O162">
        <v>550.96</v>
      </c>
      <c r="P162">
        <v>675.45758038983297</v>
      </c>
      <c r="Q162">
        <v>570.45923272653295</v>
      </c>
      <c r="R162">
        <v>84.476060442523405</v>
      </c>
      <c r="S162" s="1">
        <f>(Table2[[#This Row],[Close Price]]-Table2[[#This Row],[20D EMA]])/Table2[[#This Row],[20D EMA]]</f>
        <v>0.64440249745898059</v>
      </c>
      <c r="T162" s="1">
        <f>(Table2[[#This Row],[Close Price]]-Table2[[#This Row],[50D EMA]])/Table2[[#This Row],[50D EMA]]</f>
        <v>0.34131295036634574</v>
      </c>
      <c r="U162" s="1">
        <f>(Table2[[#This Row],[Close Price]]-Table2[[#This Row],[200D EMA]])/Table2[[#This Row],[200D EMA]]</f>
        <v>0.58819412154964412</v>
      </c>
      <c r="V162">
        <v>1.1190159426986901</v>
      </c>
      <c r="W162">
        <v>887.1</v>
      </c>
      <c r="X162">
        <v>910.4</v>
      </c>
      <c r="Y162">
        <v>895</v>
      </c>
      <c r="Z162">
        <v>929.9</v>
      </c>
      <c r="AA162">
        <v>842.25</v>
      </c>
      <c r="AB162">
        <v>934.7</v>
      </c>
      <c r="AC162" s="1">
        <f>(Table2[[#This Row],[Close Price]]/Table2[[#This Row],[Day Low]])-1</f>
        <v>2.1305377071356046E-2</v>
      </c>
      <c r="AD162" s="1">
        <f>(Table2[[#This Row],[Day High]]/Table2[[#This Row],[Close Price]])-1</f>
        <v>4.8565121412802448E-3</v>
      </c>
      <c r="AE162" s="1">
        <f>(Table2[[#This Row],[Close Price]]/Table2[[#This Row],[Current Week Low]])-1</f>
        <v>1.2290502793296021E-2</v>
      </c>
      <c r="AF162" s="1">
        <f>(Table2[[#This Row],[Current Week High]]/Table2[[#This Row],[Close Price]])-1</f>
        <v>2.6379690949227319E-2</v>
      </c>
      <c r="AG162" s="1">
        <f>(Table2[[#This Row],[Close Price]]/Table2[[#This Row],[Current Month Low]])-1</f>
        <v>7.5690115761353427E-2</v>
      </c>
      <c r="AH162" s="1">
        <f>(Table2[[#This Row],[Current Month High]]/Table2[[#This Row],[Close Price]])-1</f>
        <v>3.1677704194260636E-2</v>
      </c>
      <c r="AI162">
        <v>3.1677704194260601</v>
      </c>
      <c r="AJ162">
        <v>113.17647058823501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0.9</v>
      </c>
      <c r="AM162" t="s">
        <v>3183</v>
      </c>
      <c r="AN162">
        <v>28.04</v>
      </c>
      <c r="AO162" t="s">
        <v>3183</v>
      </c>
      <c r="AQ162">
        <f>(Table2[[#This Row],[Sharpe Ratio]]-AVERAGE(Table2[Sharpe Ratio]))/_xlfn.STDEV.P(Table2[Sharpe Ratio])</f>
        <v>-0.66530919757154305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111</v>
      </c>
      <c r="AT162">
        <f>_xlfn.RANK.AVG(Table2[[#This Row],[6M Return vs Nifty Z-Score]],Table2[6M Return vs Nifty Z-Score])</f>
        <v>15</v>
      </c>
      <c r="AU162">
        <f>_xlfn.RANK.AVG(Table2[[#This Row],[Sharpe Ratio Z-Score]],Table2[Sharpe Ratio Z-Score])</f>
        <v>534</v>
      </c>
      <c r="AV162">
        <f>(Table2[[#This Row],[Rank 1Y]]+Table2[[#This Row],[Rank 6M]]+Table2[[#This Row],[Rank Sharpe]])/3</f>
        <v>220</v>
      </c>
    </row>
    <row r="163" spans="1:48" x14ac:dyDescent="0.3">
      <c r="A163" t="s">
        <v>1970</v>
      </c>
      <c r="B163" t="s">
        <v>1971</v>
      </c>
      <c r="C163" t="s">
        <v>3151</v>
      </c>
      <c r="D163" t="s">
        <v>278</v>
      </c>
      <c r="E163">
        <v>3556.4513482000002</v>
      </c>
      <c r="F163">
        <v>347.35</v>
      </c>
      <c r="G163">
        <v>51.128549796275003</v>
      </c>
      <c r="H163">
        <f>(Table2[[#This Row],[1Y Return vs Nifty]]-AVERAGE(Table2[1Y Return vs Nifty]))/_xlfn.STDEV.P(Table2[1Y Return vs Nifty])</f>
        <v>0.72741774302296813</v>
      </c>
      <c r="I163">
        <v>17.1155355099982</v>
      </c>
      <c r="J163">
        <f>(Table2[[#This Row],[1M Return vs Nifty]]-AVERAGE(Table2[1M Return vs Nifty]))/_xlfn.STDEV.P(Table2[1M Return vs Nifty])</f>
        <v>1.4533352780641398</v>
      </c>
      <c r="K163">
        <v>30.2816746321474</v>
      </c>
      <c r="L163">
        <f>(Table2[[#This Row],[6M Return vs Nifty]]-AVERAGE(Table2[6M Return vs Nifty]))/_xlfn.STDEV.P(Table2[6M Return vs Nifty])</f>
        <v>0.84331531181797825</v>
      </c>
      <c r="M163">
        <v>4.0834193861294104</v>
      </c>
      <c r="N163">
        <f>(Table2[[#This Row],[1W Return vs Nifty]]-AVERAGE(Table2[1W Return vs Nifty]))/_xlfn.STDEV.P(Table2[1W Return vs Nifty])</f>
        <v>1.0598728106679378</v>
      </c>
      <c r="O163">
        <v>284.45</v>
      </c>
      <c r="P163">
        <v>319.44521353815401</v>
      </c>
      <c r="Q163">
        <v>294.09083563906</v>
      </c>
      <c r="R163">
        <v>74.307889791242104</v>
      </c>
      <c r="S163" s="1">
        <f>(Table2[[#This Row],[Close Price]]-Table2[[#This Row],[20D EMA]])/Table2[[#This Row],[20D EMA]]</f>
        <v>0.22112849358410983</v>
      </c>
      <c r="T163" s="1">
        <f>(Table2[[#This Row],[Close Price]]-Table2[[#This Row],[50D EMA]])/Table2[[#This Row],[50D EMA]]</f>
        <v>8.7353903828373103E-2</v>
      </c>
      <c r="U163" s="1">
        <f>(Table2[[#This Row],[Close Price]]-Table2[[#This Row],[200D EMA]])/Table2[[#This Row],[200D EMA]]</f>
        <v>0.1810976674781713</v>
      </c>
      <c r="V163">
        <v>1.2240864417902499</v>
      </c>
      <c r="W163">
        <v>346.2</v>
      </c>
      <c r="X163">
        <v>354.9</v>
      </c>
      <c r="Y163">
        <v>341.95</v>
      </c>
      <c r="Z163">
        <v>352</v>
      </c>
      <c r="AA163">
        <v>319.64999999999998</v>
      </c>
      <c r="AB163">
        <v>352</v>
      </c>
      <c r="AC163" s="1">
        <f>(Table2[[#This Row],[Close Price]]/Table2[[#This Row],[Day Low]])-1</f>
        <v>3.3217793183131228E-3</v>
      </c>
      <c r="AD163" s="1">
        <f>(Table2[[#This Row],[Day High]]/Table2[[#This Row],[Close Price]])-1</f>
        <v>2.1736001151576145E-2</v>
      </c>
      <c r="AE163" s="1">
        <f>(Table2[[#This Row],[Close Price]]/Table2[[#This Row],[Current Week Low]])-1</f>
        <v>1.5791782424331213E-2</v>
      </c>
      <c r="AF163" s="1">
        <f>(Table2[[#This Row],[Current Week High]]/Table2[[#This Row],[Close Price]])-1</f>
        <v>1.3387073556931028E-2</v>
      </c>
      <c r="AG163" s="1">
        <f>(Table2[[#This Row],[Close Price]]/Table2[[#This Row],[Current Month Low]])-1</f>
        <v>8.665728140153317E-2</v>
      </c>
      <c r="AH163" s="1">
        <f>(Table2[[#This Row],[Current Month High]]/Table2[[#This Row],[Close Price]])-1</f>
        <v>1.3387073556931028E-2</v>
      </c>
      <c r="AI163">
        <v>4.4623578523103502</v>
      </c>
      <c r="AJ163">
        <v>78.677983539094598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0.15</v>
      </c>
      <c r="AM163" t="s">
        <v>3183</v>
      </c>
      <c r="AN163">
        <v>3.24</v>
      </c>
      <c r="AO163" t="s">
        <v>3183</v>
      </c>
      <c r="AP163">
        <v>3.4946000190862997E-2</v>
      </c>
      <c r="AQ163">
        <f>(Table2[[#This Row],[Sharpe Ratio]]-AVERAGE(Table2[Sharpe Ratio]))/_xlfn.STDEV.P(Table2[Sharpe Ratio])</f>
        <v>-0.26101438574131602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134</v>
      </c>
      <c r="AT163">
        <f>_xlfn.RANK.AVG(Table2[[#This Row],[6M Return vs Nifty Z-Score]],Table2[6M Return vs Nifty Z-Score])</f>
        <v>111</v>
      </c>
      <c r="AU163">
        <f>_xlfn.RANK.AVG(Table2[[#This Row],[Sharpe Ratio Z-Score]],Table2[Sharpe Ratio Z-Score])</f>
        <v>415</v>
      </c>
      <c r="AV163">
        <f>(Table2[[#This Row],[Rank 1Y]]+Table2[[#This Row],[Rank 6M]]+Table2[[#This Row],[Rank Sharpe]])/3</f>
        <v>220</v>
      </c>
    </row>
    <row r="164" spans="1:48" x14ac:dyDescent="0.3">
      <c r="A164" t="s">
        <v>1917</v>
      </c>
      <c r="B164" t="s">
        <v>1918</v>
      </c>
      <c r="C164" t="s">
        <v>3151</v>
      </c>
      <c r="D164" t="s">
        <v>278</v>
      </c>
      <c r="E164">
        <v>3762.2866724999999</v>
      </c>
      <c r="F164">
        <v>1215.1500000000001</v>
      </c>
      <c r="G164">
        <v>40.961390945091701</v>
      </c>
      <c r="H164">
        <f>(Table2[[#This Row],[1Y Return vs Nifty]]-AVERAGE(Table2[1Y Return vs Nifty]))/_xlfn.STDEV.P(Table2[1Y Return vs Nifty])</f>
        <v>0.52737186735015595</v>
      </c>
      <c r="I164">
        <v>0.14864080604404101</v>
      </c>
      <c r="J164">
        <f>(Table2[[#This Row],[1M Return vs Nifty]]-AVERAGE(Table2[1M Return vs Nifty]))/_xlfn.STDEV.P(Table2[1M Return vs Nifty])</f>
        <v>-0.12132451636919601</v>
      </c>
      <c r="K164">
        <v>47.380620459083502</v>
      </c>
      <c r="L164">
        <f>(Table2[[#This Row],[6M Return vs Nifty]]-AVERAGE(Table2[6M Return vs Nifty]))/_xlfn.STDEV.P(Table2[6M Return vs Nifty])</f>
        <v>1.3979979351157437</v>
      </c>
      <c r="M164">
        <v>2.1932618192350102</v>
      </c>
      <c r="N164">
        <f>(Table2[[#This Row],[1W Return vs Nifty]]-AVERAGE(Table2[1W Return vs Nifty]))/_xlfn.STDEV.P(Table2[1W Return vs Nifty])</f>
        <v>0.60284481280454183</v>
      </c>
      <c r="O164">
        <v>1008.08</v>
      </c>
      <c r="P164">
        <v>1227.8288778338799</v>
      </c>
      <c r="Q164">
        <v>1075.3715133614</v>
      </c>
      <c r="R164">
        <v>58.787710073818197</v>
      </c>
      <c r="S164" s="1">
        <f>(Table2[[#This Row],[Close Price]]-Table2[[#This Row],[20D EMA]])/Table2[[#This Row],[20D EMA]]</f>
        <v>0.20541028489802401</v>
      </c>
      <c r="T164" s="1">
        <f>(Table2[[#This Row],[Close Price]]-Table2[[#This Row],[50D EMA]])/Table2[[#This Row],[50D EMA]]</f>
        <v>-1.0326258050102012E-2</v>
      </c>
      <c r="U164" s="1">
        <f>(Table2[[#This Row],[Close Price]]-Table2[[#This Row],[200D EMA]])/Table2[[#This Row],[200D EMA]]</f>
        <v>0.12998157836790744</v>
      </c>
      <c r="V164">
        <v>0.43249382307673601</v>
      </c>
      <c r="W164">
        <v>1215.1500000000001</v>
      </c>
      <c r="X164">
        <v>1241</v>
      </c>
      <c r="Y164">
        <v>1189.1500000000001</v>
      </c>
      <c r="Z164">
        <v>1219.95</v>
      </c>
      <c r="AA164">
        <v>1140</v>
      </c>
      <c r="AB164">
        <v>1219.95</v>
      </c>
      <c r="AC164" s="1">
        <f>(Table2[[#This Row],[Close Price]]/Table2[[#This Row],[Day Low]])-1</f>
        <v>0</v>
      </c>
      <c r="AD164" s="1">
        <f>(Table2[[#This Row],[Day High]]/Table2[[#This Row],[Close Price]])-1</f>
        <v>2.1273093856725378E-2</v>
      </c>
      <c r="AE164" s="1">
        <f>(Table2[[#This Row],[Close Price]]/Table2[[#This Row],[Current Week Low]])-1</f>
        <v>2.1864356893579462E-2</v>
      </c>
      <c r="AF164" s="1">
        <f>(Table2[[#This Row],[Current Week High]]/Table2[[#This Row],[Close Price]])-1</f>
        <v>3.9501296136279507E-3</v>
      </c>
      <c r="AG164" s="1">
        <f>(Table2[[#This Row],[Close Price]]/Table2[[#This Row],[Current Month Low]])-1</f>
        <v>6.5921052631578991E-2</v>
      </c>
      <c r="AH164" s="1">
        <f>(Table2[[#This Row],[Current Month High]]/Table2[[#This Row],[Close Price]])-1</f>
        <v>3.9501296136279507E-3</v>
      </c>
      <c r="AI164">
        <v>27.4698596881043</v>
      </c>
      <c r="AJ164">
        <v>79.080392012379306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0.04</v>
      </c>
      <c r="AM164" t="s">
        <v>3183</v>
      </c>
      <c r="AN164">
        <v>-6.47</v>
      </c>
      <c r="AO164" t="s">
        <v>3182</v>
      </c>
      <c r="AP164">
        <v>2.8316154793750999E-2</v>
      </c>
      <c r="AQ164">
        <f>(Table2[[#This Row],[Sharpe Ratio]]-AVERAGE(Table2[Sharpe Ratio]))/_xlfn.STDEV.P(Table2[Sharpe Ratio])</f>
        <v>-0.33771592762449026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163</v>
      </c>
      <c r="AT164">
        <f>_xlfn.RANK.AVG(Table2[[#This Row],[6M Return vs Nifty Z-Score]],Table2[6M Return vs Nifty Z-Score])</f>
        <v>65</v>
      </c>
      <c r="AU164">
        <f>_xlfn.RANK.AVG(Table2[[#This Row],[Sharpe Ratio Z-Score]],Table2[Sharpe Ratio Z-Score])</f>
        <v>433</v>
      </c>
      <c r="AV164">
        <f>(Table2[[#This Row],[Rank 1Y]]+Table2[[#This Row],[Rank 6M]]+Table2[[#This Row],[Rank Sharpe]])/3</f>
        <v>220.33333333333334</v>
      </c>
    </row>
    <row r="165" spans="1:48" x14ac:dyDescent="0.3">
      <c r="A165" t="s">
        <v>889</v>
      </c>
      <c r="B165" t="s">
        <v>890</v>
      </c>
      <c r="C165" t="s">
        <v>3146</v>
      </c>
      <c r="D165" t="s">
        <v>117</v>
      </c>
      <c r="E165">
        <v>16976.08686087</v>
      </c>
      <c r="F165">
        <v>930.45</v>
      </c>
      <c r="G165">
        <v>26.549457381488601</v>
      </c>
      <c r="H165">
        <f>(Table2[[#This Row],[1Y Return vs Nifty]]-AVERAGE(Table2[1Y Return vs Nifty]))/_xlfn.STDEV.P(Table2[1Y Return vs Nifty])</f>
        <v>0.24380711616759398</v>
      </c>
      <c r="I165">
        <v>-10.2177807559396</v>
      </c>
      <c r="J165">
        <f>(Table2[[#This Row],[1M Return vs Nifty]]-AVERAGE(Table2[1M Return vs Nifty]))/_xlfn.STDEV.P(Table2[1M Return vs Nifty])</f>
        <v>-1.0834090657592637</v>
      </c>
      <c r="K165">
        <v>-4.8662507537339303</v>
      </c>
      <c r="L165">
        <f>(Table2[[#This Row],[6M Return vs Nifty]]-AVERAGE(Table2[6M Return vs Nifty]))/_xlfn.STDEV.P(Table2[6M Return vs Nifty])</f>
        <v>-0.29686863015361764</v>
      </c>
      <c r="M165">
        <v>-5.4779922081129202</v>
      </c>
      <c r="N165">
        <f>(Table2[[#This Row],[1W Return vs Nifty]]-AVERAGE(Table2[1W Return vs Nifty]))/_xlfn.STDEV.P(Table2[1W Return vs Nifty])</f>
        <v>-1.2520152954883299</v>
      </c>
      <c r="O165">
        <v>977.29</v>
      </c>
      <c r="P165">
        <v>1010.5535024204401</v>
      </c>
      <c r="Q165">
        <v>929.43137394018299</v>
      </c>
      <c r="R165">
        <v>40.0996964880175</v>
      </c>
      <c r="S165" s="1">
        <f>(Table2[[#This Row],[Close Price]]-Table2[[#This Row],[20D EMA]])/Table2[[#This Row],[20D EMA]]</f>
        <v>-4.7928455218000716E-2</v>
      </c>
      <c r="T165" s="1">
        <f>(Table2[[#This Row],[Close Price]]-Table2[[#This Row],[50D EMA]])/Table2[[#This Row],[50D EMA]]</f>
        <v>-7.9266958383281128E-2</v>
      </c>
      <c r="U165" s="1">
        <f>(Table2[[#This Row],[Close Price]]-Table2[[#This Row],[200D EMA]])/Table2[[#This Row],[200D EMA]]</f>
        <v>1.0959669410542294E-3</v>
      </c>
      <c r="V165">
        <v>0.604275906297285</v>
      </c>
      <c r="W165">
        <v>875.45</v>
      </c>
      <c r="X165">
        <v>939.2</v>
      </c>
      <c r="Y165">
        <v>875.45</v>
      </c>
      <c r="Z165">
        <v>960.95</v>
      </c>
      <c r="AA165">
        <v>875.45</v>
      </c>
      <c r="AB165">
        <v>1123.45</v>
      </c>
      <c r="AC165" s="1">
        <f>(Table2[[#This Row],[Close Price]]/Table2[[#This Row],[Day Low]])-1</f>
        <v>6.2824832943057851E-2</v>
      </c>
      <c r="AD165" s="1">
        <f>(Table2[[#This Row],[Day High]]/Table2[[#This Row],[Close Price]])-1</f>
        <v>9.4040518028910558E-3</v>
      </c>
      <c r="AE165" s="1">
        <f>(Table2[[#This Row],[Close Price]]/Table2[[#This Row],[Current Week Low]])-1</f>
        <v>6.2824832943057851E-2</v>
      </c>
      <c r="AF165" s="1">
        <f>(Table2[[#This Row],[Current Week High]]/Table2[[#This Row],[Close Price]])-1</f>
        <v>3.277983771293469E-2</v>
      </c>
      <c r="AG165" s="1">
        <f>(Table2[[#This Row],[Close Price]]/Table2[[#This Row],[Current Month Low]])-1</f>
        <v>6.2824832943057851E-2</v>
      </c>
      <c r="AH165" s="1">
        <f>(Table2[[#This Row],[Current Month High]]/Table2[[#This Row],[Close Price]])-1</f>
        <v>0.20742651405234036</v>
      </c>
      <c r="AI165">
        <v>41.221989359986999</v>
      </c>
      <c r="AJ165">
        <v>61.817391304347801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-0.14000000000000001</v>
      </c>
      <c r="AM165" t="s">
        <v>3182</v>
      </c>
      <c r="AN165">
        <v>-13.4</v>
      </c>
      <c r="AO165" t="s">
        <v>3182</v>
      </c>
      <c r="AP165">
        <v>0.22679161740982701</v>
      </c>
      <c r="AQ165">
        <f>(Table2[[#This Row],[Sharpe Ratio]]-AVERAGE(Table2[Sharpe Ratio]))/_xlfn.STDEV.P(Table2[Sharpe Ratio])</f>
        <v>1.9584724594019591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236</v>
      </c>
      <c r="AT165">
        <f>_xlfn.RANK.AVG(Table2[[#This Row],[6M Return vs Nifty Z-Score]],Table2[6M Return vs Nifty Z-Score])</f>
        <v>410</v>
      </c>
      <c r="AU165">
        <f>_xlfn.RANK.AVG(Table2[[#This Row],[Sharpe Ratio Z-Score]],Table2[Sharpe Ratio Z-Score])</f>
        <v>16</v>
      </c>
      <c r="AV165">
        <f>(Table2[[#This Row],[Rank 1Y]]+Table2[[#This Row],[Rank 6M]]+Table2[[#This Row],[Rank Sharpe]])/3</f>
        <v>220.66666666666666</v>
      </c>
    </row>
    <row r="166" spans="1:48" x14ac:dyDescent="0.3">
      <c r="A166" t="s">
        <v>691</v>
      </c>
      <c r="B166" t="s">
        <v>692</v>
      </c>
      <c r="C166" t="s">
        <v>3139</v>
      </c>
      <c r="D166" t="s">
        <v>48</v>
      </c>
      <c r="E166">
        <v>25833.599999999999</v>
      </c>
      <c r="F166">
        <v>95.68</v>
      </c>
      <c r="G166">
        <v>85.932845326392993</v>
      </c>
      <c r="H166">
        <f>(Table2[[#This Row],[1Y Return vs Nifty]]-AVERAGE(Table2[1Y Return vs Nifty]))/_xlfn.STDEV.P(Table2[1Y Return vs Nifty])</f>
        <v>1.4122163065555402</v>
      </c>
      <c r="I166">
        <v>7.8163873012668903</v>
      </c>
      <c r="J166">
        <f>(Table2[[#This Row],[1M Return vs Nifty]]-AVERAGE(Table2[1M Return vs Nifty]))/_xlfn.STDEV.P(Table2[1M Return vs Nifty])</f>
        <v>0.59030199694444285</v>
      </c>
      <c r="K166">
        <v>-6.9087405604892096</v>
      </c>
      <c r="L166">
        <f>(Table2[[#This Row],[6M Return vs Nifty]]-AVERAGE(Table2[6M Return vs Nifty]))/_xlfn.STDEV.P(Table2[6M Return vs Nifty])</f>
        <v>-0.36312614190532139</v>
      </c>
      <c r="M166">
        <v>2.4380715373381898</v>
      </c>
      <c r="N166">
        <f>(Table2[[#This Row],[1W Return vs Nifty]]-AVERAGE(Table2[1W Return vs Nifty]))/_xlfn.STDEV.P(Table2[1W Return vs Nifty])</f>
        <v>0.66203823523758776</v>
      </c>
      <c r="O166">
        <v>95.05</v>
      </c>
      <c r="P166">
        <v>101.771640623705</v>
      </c>
      <c r="Q166">
        <v>97.292772231658404</v>
      </c>
      <c r="R166">
        <v>58.513886469173599</v>
      </c>
      <c r="S166" s="1">
        <f>(Table2[[#This Row],[Close Price]]-Table2[[#This Row],[20D EMA]])/Table2[[#This Row],[20D EMA]]</f>
        <v>6.6280904786955256E-3</v>
      </c>
      <c r="T166" s="1">
        <f>(Table2[[#This Row],[Close Price]]-Table2[[#This Row],[50D EMA]])/Table2[[#This Row],[50D EMA]]</f>
        <v>-5.9855973494900148E-2</v>
      </c>
      <c r="U166" s="1">
        <f>(Table2[[#This Row],[Close Price]]-Table2[[#This Row],[200D EMA]])/Table2[[#This Row],[200D EMA]]</f>
        <v>-1.6576485536030517E-2</v>
      </c>
      <c r="V166">
        <v>0.32009446357671101</v>
      </c>
      <c r="W166">
        <v>93.6</v>
      </c>
      <c r="X166">
        <v>96.85</v>
      </c>
      <c r="Y166">
        <v>92.76</v>
      </c>
      <c r="Z166">
        <v>96.85</v>
      </c>
      <c r="AA166">
        <v>86.77</v>
      </c>
      <c r="AB166">
        <v>101.89</v>
      </c>
      <c r="AC166" s="1">
        <f>(Table2[[#This Row],[Close Price]]/Table2[[#This Row],[Day Low]])-1</f>
        <v>2.2222222222222365E-2</v>
      </c>
      <c r="AD166" s="1">
        <f>(Table2[[#This Row],[Day High]]/Table2[[#This Row],[Close Price]])-1</f>
        <v>1.2228260869565188E-2</v>
      </c>
      <c r="AE166" s="1">
        <f>(Table2[[#This Row],[Close Price]]/Table2[[#This Row],[Current Week Low]])-1</f>
        <v>3.1479085812850416E-2</v>
      </c>
      <c r="AF166" s="1">
        <f>(Table2[[#This Row],[Current Week High]]/Table2[[#This Row],[Close Price]])-1</f>
        <v>1.2228260869565188E-2</v>
      </c>
      <c r="AG166" s="1">
        <f>(Table2[[#This Row],[Close Price]]/Table2[[#This Row],[Current Month Low]])-1</f>
        <v>0.10268525988244792</v>
      </c>
      <c r="AH166" s="1">
        <f>(Table2[[#This Row],[Current Month High]]/Table2[[#This Row],[Close Price]])-1</f>
        <v>6.4903846153846034E-2</v>
      </c>
      <c r="AI166">
        <v>46.146878483834897</v>
      </c>
      <c r="AJ166">
        <v>124.95297805642601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-0.19</v>
      </c>
      <c r="AM166" t="s">
        <v>3182</v>
      </c>
      <c r="AN166">
        <v>-3.95</v>
      </c>
      <c r="AO166" t="s">
        <v>3182</v>
      </c>
      <c r="AP166">
        <v>0.121302147045179</v>
      </c>
      <c r="AQ166">
        <f>(Table2[[#This Row],[Sharpe Ratio]]-AVERAGE(Table2[Sharpe Ratio]))/_xlfn.STDEV.P(Table2[Sharpe Ratio])</f>
        <v>0.73805108533304165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60</v>
      </c>
      <c r="AT166">
        <f>_xlfn.RANK.AVG(Table2[[#This Row],[6M Return vs Nifty Z-Score]],Table2[6M Return vs Nifty Z-Score])</f>
        <v>444</v>
      </c>
      <c r="AU166">
        <f>_xlfn.RANK.AVG(Table2[[#This Row],[Sharpe Ratio Z-Score]],Table2[Sharpe Ratio Z-Score])</f>
        <v>159</v>
      </c>
      <c r="AV166">
        <f>(Table2[[#This Row],[Rank 1Y]]+Table2[[#This Row],[Rank 6M]]+Table2[[#This Row],[Rank Sharpe]])/3</f>
        <v>221</v>
      </c>
    </row>
    <row r="167" spans="1:48" x14ac:dyDescent="0.3">
      <c r="A167" t="s">
        <v>934</v>
      </c>
      <c r="B167" t="s">
        <v>935</v>
      </c>
      <c r="C167" t="s">
        <v>3135</v>
      </c>
      <c r="D167" t="s">
        <v>21</v>
      </c>
      <c r="E167">
        <v>16219.547850999999</v>
      </c>
      <c r="F167">
        <v>2877.5</v>
      </c>
      <c r="G167">
        <v>199.95464998037099</v>
      </c>
      <c r="H167">
        <f>(Table2[[#This Row],[1Y Return vs Nifty]]-AVERAGE(Table2[1Y Return vs Nifty]))/_xlfn.STDEV.P(Table2[1Y Return vs Nifty])</f>
        <v>3.6556740995991373</v>
      </c>
      <c r="I167">
        <v>11.833949542141101</v>
      </c>
      <c r="J167">
        <f>(Table2[[#This Row],[1M Return vs Nifty]]-AVERAGE(Table2[1M Return vs Nifty]))/_xlfn.STDEV.P(Table2[1M Return vs Nifty])</f>
        <v>0.96316302088088324</v>
      </c>
      <c r="K167">
        <v>27.753348620204001</v>
      </c>
      <c r="L167">
        <f>(Table2[[#This Row],[6M Return vs Nifty]]-AVERAGE(Table2[6M Return vs Nifty]))/_xlfn.STDEV.P(Table2[6M Return vs Nifty])</f>
        <v>0.76129747755783916</v>
      </c>
      <c r="M167">
        <v>-3.4465373792910201</v>
      </c>
      <c r="N167">
        <f>(Table2[[#This Row],[1W Return vs Nifty]]-AVERAGE(Table2[1W Return vs Nifty]))/_xlfn.STDEV.P(Table2[1W Return vs Nifty])</f>
        <v>-0.76082252435240338</v>
      </c>
      <c r="O167">
        <v>2760.09</v>
      </c>
      <c r="P167">
        <v>2669.85725920807</v>
      </c>
      <c r="Q167">
        <v>2209.5671344790899</v>
      </c>
      <c r="R167">
        <v>64.061733029696697</v>
      </c>
      <c r="S167" s="1">
        <f>(Table2[[#This Row],[Close Price]]-Table2[[#This Row],[20D EMA]])/Table2[[#This Row],[20D EMA]]</f>
        <v>4.2538467948508872E-2</v>
      </c>
      <c r="T167" s="1">
        <f>(Table2[[#This Row],[Close Price]]-Table2[[#This Row],[50D EMA]])/Table2[[#This Row],[50D EMA]]</f>
        <v>7.77729745947245E-2</v>
      </c>
      <c r="U167" s="1">
        <f>(Table2[[#This Row],[Close Price]]-Table2[[#This Row],[200D EMA]])/Table2[[#This Row],[200D EMA]]</f>
        <v>0.30229127465655248</v>
      </c>
      <c r="V167">
        <v>1.34719354259429</v>
      </c>
      <c r="W167">
        <v>2815.55</v>
      </c>
      <c r="X167">
        <v>3060</v>
      </c>
      <c r="Y167">
        <v>2783.65</v>
      </c>
      <c r="Z167">
        <v>3060</v>
      </c>
      <c r="AA167">
        <v>2606</v>
      </c>
      <c r="AB167">
        <v>3060</v>
      </c>
      <c r="AC167" s="1">
        <f>(Table2[[#This Row],[Close Price]]/Table2[[#This Row],[Day Low]])-1</f>
        <v>2.2002805846104589E-2</v>
      </c>
      <c r="AD167" s="1">
        <f>(Table2[[#This Row],[Day High]]/Table2[[#This Row],[Close Price]])-1</f>
        <v>6.3423110338835853E-2</v>
      </c>
      <c r="AE167" s="1">
        <f>(Table2[[#This Row],[Close Price]]/Table2[[#This Row],[Current Week Low]])-1</f>
        <v>3.3714727066980421E-2</v>
      </c>
      <c r="AF167" s="1">
        <f>(Table2[[#This Row],[Current Week High]]/Table2[[#This Row],[Close Price]])-1</f>
        <v>6.3423110338835853E-2</v>
      </c>
      <c r="AG167" s="1">
        <f>(Table2[[#This Row],[Close Price]]/Table2[[#This Row],[Current Month Low]])-1</f>
        <v>0.10418265541059091</v>
      </c>
      <c r="AH167" s="1">
        <f>(Table2[[#This Row],[Current Month High]]/Table2[[#This Row],[Close Price]])-1</f>
        <v>6.3423110338835853E-2</v>
      </c>
      <c r="AI167">
        <v>6.34231103388358</v>
      </c>
      <c r="AJ167">
        <v>234.20441347270599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0.16</v>
      </c>
      <c r="AM167" t="s">
        <v>3183</v>
      </c>
      <c r="AN167">
        <v>1.52</v>
      </c>
      <c r="AO167" t="s">
        <v>3183</v>
      </c>
      <c r="AQ167">
        <f>(Table2[[#This Row],[Sharpe Ratio]]-AVERAGE(Table2[Sharpe Ratio]))/_xlfn.STDEV.P(Table2[Sharpe Ratio])</f>
        <v>-0.66530919757154305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3.9540028761139139</v>
      </c>
      <c r="AS167">
        <f>_xlfn.RANK.AVG(Table2[[#This Row],[1Y Return vs Nifty Z-Score]],Table2[1Y Return vs Nifty Z-Score])</f>
        <v>4</v>
      </c>
      <c r="AT167">
        <f>_xlfn.RANK.AVG(Table2[[#This Row],[6M Return vs Nifty Z-Score]],Table2[6M Return vs Nifty Z-Score])</f>
        <v>126</v>
      </c>
      <c r="AU167">
        <f>_xlfn.RANK.AVG(Table2[[#This Row],[Sharpe Ratio Z-Score]],Table2[Sharpe Ratio Z-Score])</f>
        <v>534</v>
      </c>
      <c r="AV167">
        <f>(Table2[[#This Row],[Rank 1Y]]+Table2[[#This Row],[Rank 6M]]+Table2[[#This Row],[Rank Sharpe]])/3</f>
        <v>221.33333333333334</v>
      </c>
    </row>
    <row r="168" spans="1:48" x14ac:dyDescent="0.3">
      <c r="A168" t="s">
        <v>235</v>
      </c>
      <c r="B168" t="s">
        <v>236</v>
      </c>
      <c r="C168" t="s">
        <v>3148</v>
      </c>
      <c r="D168" t="s">
        <v>105</v>
      </c>
      <c r="E168">
        <v>107872.70517508</v>
      </c>
      <c r="F168">
        <v>8342.7999999999993</v>
      </c>
      <c r="G168">
        <v>58.631504020639902</v>
      </c>
      <c r="H168">
        <f>(Table2[[#This Row],[1Y Return vs Nifty]]-AVERAGE(Table2[1Y Return vs Nifty]))/_xlfn.STDEV.P(Table2[1Y Return vs Nifty])</f>
        <v>0.87504355175825865</v>
      </c>
      <c r="I168">
        <v>7.5411765474152102</v>
      </c>
      <c r="J168">
        <f>(Table2[[#This Row],[1M Return vs Nifty]]-AVERAGE(Table2[1M Return vs Nifty]))/_xlfn.STDEV.P(Table2[1M Return vs Nifty])</f>
        <v>0.56476029843994668</v>
      </c>
      <c r="K168">
        <v>27.463421530294902</v>
      </c>
      <c r="L168">
        <f>(Table2[[#This Row],[6M Return vs Nifty]]-AVERAGE(Table2[6M Return vs Nifty]))/_xlfn.STDEV.P(Table2[6M Return vs Nifty])</f>
        <v>0.75189236449276764</v>
      </c>
      <c r="M168">
        <v>5.51881178716667</v>
      </c>
      <c r="N168">
        <f>(Table2[[#This Row],[1W Return vs Nifty]]-AVERAGE(Table2[1W Return vs Nifty]))/_xlfn.STDEV.P(Table2[1W Return vs Nifty])</f>
        <v>1.4069415030797816</v>
      </c>
      <c r="O168">
        <v>7892.43</v>
      </c>
      <c r="P168">
        <v>7800.1026392607</v>
      </c>
      <c r="Q168">
        <v>6837.8972333935599</v>
      </c>
      <c r="R168">
        <v>69.486669244335999</v>
      </c>
      <c r="S168" s="1">
        <f>(Table2[[#This Row],[Close Price]]-Table2[[#This Row],[20D EMA]])/Table2[[#This Row],[20D EMA]]</f>
        <v>5.7063540633239568E-2</v>
      </c>
      <c r="T168" s="1">
        <f>(Table2[[#This Row],[Close Price]]-Table2[[#This Row],[50D EMA]])/Table2[[#This Row],[50D EMA]]</f>
        <v>6.9575669172314447E-2</v>
      </c>
      <c r="U168" s="1">
        <f>(Table2[[#This Row],[Close Price]]-Table2[[#This Row],[200D EMA]])/Table2[[#This Row],[200D EMA]]</f>
        <v>0.22008268262019137</v>
      </c>
      <c r="V168">
        <v>1.3500672309246</v>
      </c>
      <c r="W168">
        <v>8226.65</v>
      </c>
      <c r="X168">
        <v>8364</v>
      </c>
      <c r="Y168">
        <v>8016</v>
      </c>
      <c r="Z168">
        <v>8364</v>
      </c>
      <c r="AA168">
        <v>7370.55</v>
      </c>
      <c r="AB168">
        <v>8364</v>
      </c>
      <c r="AC168" s="1">
        <f>(Table2[[#This Row],[Close Price]]/Table2[[#This Row],[Day Low]])-1</f>
        <v>1.4118748214643873E-2</v>
      </c>
      <c r="AD168" s="1">
        <f>(Table2[[#This Row],[Day High]]/Table2[[#This Row],[Close Price]])-1</f>
        <v>2.5411132952966042E-3</v>
      </c>
      <c r="AE168" s="1">
        <f>(Table2[[#This Row],[Close Price]]/Table2[[#This Row],[Current Week Low]])-1</f>
        <v>4.076846307385229E-2</v>
      </c>
      <c r="AF168" s="1">
        <f>(Table2[[#This Row],[Current Week High]]/Table2[[#This Row],[Close Price]])-1</f>
        <v>2.5411132952966042E-3</v>
      </c>
      <c r="AG168" s="1">
        <f>(Table2[[#This Row],[Close Price]]/Table2[[#This Row],[Current Month Low]])-1</f>
        <v>0.13191010168847628</v>
      </c>
      <c r="AH168" s="1">
        <f>(Table2[[#This Row],[Current Month High]]/Table2[[#This Row],[Close Price]])-1</f>
        <v>2.5411132952966042E-3</v>
      </c>
      <c r="AI168">
        <v>1.5486407441146901</v>
      </c>
      <c r="AJ168">
        <v>84.554805884304798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0.08</v>
      </c>
      <c r="AM168" t="s">
        <v>3183</v>
      </c>
      <c r="AN168">
        <v>5.56</v>
      </c>
      <c r="AO168" t="s">
        <v>3183</v>
      </c>
      <c r="AP168">
        <v>2.9567241944930999E-2</v>
      </c>
      <c r="AQ168">
        <f>(Table2[[#This Row],[Sharpe Ratio]]-AVERAGE(Table2[Sharpe Ratio]))/_xlfn.STDEV.P(Table2[Sharpe Ratio])</f>
        <v>-0.32324193799457596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3.2753957797761788</v>
      </c>
      <c r="AS168">
        <f>_xlfn.RANK.AVG(Table2[[#This Row],[1Y Return vs Nifty Z-Score]],Table2[1Y Return vs Nifty Z-Score])</f>
        <v>110</v>
      </c>
      <c r="AT168">
        <f>_xlfn.RANK.AVG(Table2[[#This Row],[6M Return vs Nifty Z-Score]],Table2[6M Return vs Nifty Z-Score])</f>
        <v>128</v>
      </c>
      <c r="AU168">
        <f>_xlfn.RANK.AVG(Table2[[#This Row],[Sharpe Ratio Z-Score]],Table2[Sharpe Ratio Z-Score])</f>
        <v>428</v>
      </c>
      <c r="AV168">
        <f>(Table2[[#This Row],[Rank 1Y]]+Table2[[#This Row],[Rank 6M]]+Table2[[#This Row],[Rank Sharpe]])/3</f>
        <v>222</v>
      </c>
    </row>
    <row r="169" spans="1:48" x14ac:dyDescent="0.3">
      <c r="A169" t="s">
        <v>1318</v>
      </c>
      <c r="B169" t="s">
        <v>1319</v>
      </c>
      <c r="C169" t="s">
        <v>3139</v>
      </c>
      <c r="D169" t="s">
        <v>48</v>
      </c>
      <c r="E169">
        <v>8658.7538900399995</v>
      </c>
      <c r="F169">
        <v>2738.7</v>
      </c>
      <c r="G169">
        <v>7.2444013493209596</v>
      </c>
      <c r="H169">
        <f>(Table2[[#This Row],[1Y Return vs Nifty]]-AVERAGE(Table2[1Y Return vs Nifty]))/_xlfn.STDEV.P(Table2[1Y Return vs Nifty])</f>
        <v>-0.13603320062043536</v>
      </c>
      <c r="I169">
        <v>-6.0886800509471399</v>
      </c>
      <c r="J169">
        <f>(Table2[[#This Row],[1M Return vs Nifty]]-AVERAGE(Table2[1M Return vs Nifty]))/_xlfn.STDEV.P(Table2[1M Return vs Nifty])</f>
        <v>-0.70019640482357182</v>
      </c>
      <c r="K169">
        <v>7.4934731423115997</v>
      </c>
      <c r="L169">
        <f>(Table2[[#This Row],[6M Return vs Nifty]]-AVERAGE(Table2[6M Return vs Nifty]))/_xlfn.STDEV.P(Table2[6M Return vs Nifty])</f>
        <v>0.10407562356141166</v>
      </c>
      <c r="M169">
        <v>2.0005211817869002</v>
      </c>
      <c r="N169">
        <f>(Table2[[#This Row],[1W Return vs Nifty]]-AVERAGE(Table2[1W Return vs Nifty]))/_xlfn.STDEV.P(Table2[1W Return vs Nifty])</f>
        <v>0.55624136069945829</v>
      </c>
      <c r="O169">
        <v>2737.03</v>
      </c>
      <c r="P169">
        <v>2891.2505784751302</v>
      </c>
      <c r="Q169">
        <v>2740.4324139067999</v>
      </c>
      <c r="R169">
        <v>54.874547617487202</v>
      </c>
      <c r="S169" s="1">
        <f>(Table2[[#This Row],[Close Price]]-Table2[[#This Row],[20D EMA]])/Table2[[#This Row],[20D EMA]]</f>
        <v>6.1015041851920438E-4</v>
      </c>
      <c r="T169" s="1">
        <f>(Table2[[#This Row],[Close Price]]-Table2[[#This Row],[50D EMA]])/Table2[[#This Row],[50D EMA]]</f>
        <v>-5.2762835435587463E-2</v>
      </c>
      <c r="U169" s="1">
        <f>(Table2[[#This Row],[Close Price]]-Table2[[#This Row],[200D EMA]])/Table2[[#This Row],[200D EMA]]</f>
        <v>-6.3216808340487167E-4</v>
      </c>
      <c r="V169">
        <v>0.71695266020402904</v>
      </c>
      <c r="W169">
        <v>2625.35</v>
      </c>
      <c r="X169">
        <v>2768</v>
      </c>
      <c r="Y169">
        <v>2539</v>
      </c>
      <c r="Z169">
        <v>2768</v>
      </c>
      <c r="AA169">
        <v>2451.0500000000002</v>
      </c>
      <c r="AB169">
        <v>3147.95</v>
      </c>
      <c r="AC169" s="1">
        <f>(Table2[[#This Row],[Close Price]]/Table2[[#This Row],[Day Low]])-1</f>
        <v>4.3175195688193835E-2</v>
      </c>
      <c r="AD169" s="1">
        <f>(Table2[[#This Row],[Day High]]/Table2[[#This Row],[Close Price]])-1</f>
        <v>1.069850659071836E-2</v>
      </c>
      <c r="AE169" s="1">
        <f>(Table2[[#This Row],[Close Price]]/Table2[[#This Row],[Current Week Low]])-1</f>
        <v>7.8653012997242922E-2</v>
      </c>
      <c r="AF169" s="1">
        <f>(Table2[[#This Row],[Current Week High]]/Table2[[#This Row],[Close Price]])-1</f>
        <v>1.069850659071836E-2</v>
      </c>
      <c r="AG169" s="1">
        <f>(Table2[[#This Row],[Close Price]]/Table2[[#This Row],[Current Month Low]])-1</f>
        <v>0.11735786703657602</v>
      </c>
      <c r="AH169" s="1">
        <f>(Table2[[#This Row],[Current Month High]]/Table2[[#This Row],[Close Price]])-1</f>
        <v>0.1494322123635301</v>
      </c>
      <c r="AI169">
        <v>36.013437032168497</v>
      </c>
      <c r="AJ169">
        <v>39.904472427268701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-0.08</v>
      </c>
      <c r="AM169" t="s">
        <v>3182</v>
      </c>
      <c r="AN169">
        <v>-6.32</v>
      </c>
      <c r="AO169" t="s">
        <v>3182</v>
      </c>
      <c r="AP169">
        <v>0.18620117982303799</v>
      </c>
      <c r="AQ169">
        <f>(Table2[[#This Row],[Sharpe Ratio]]-AVERAGE(Table2[Sharpe Ratio]))/_xlfn.STDEV.P(Table2[Sharpe Ratio])</f>
        <v>1.4888764187498407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353</v>
      </c>
      <c r="AT169">
        <f>_xlfn.RANK.AVG(Table2[[#This Row],[6M Return vs Nifty Z-Score]],Table2[6M Return vs Nifty Z-Score])</f>
        <v>267</v>
      </c>
      <c r="AU169">
        <f>_xlfn.RANK.AVG(Table2[[#This Row],[Sharpe Ratio Z-Score]],Table2[Sharpe Ratio Z-Score])</f>
        <v>46</v>
      </c>
      <c r="AV169">
        <f>(Table2[[#This Row],[Rank 1Y]]+Table2[[#This Row],[Rank 6M]]+Table2[[#This Row],[Rank Sharpe]])/3</f>
        <v>222</v>
      </c>
    </row>
    <row r="170" spans="1:48" x14ac:dyDescent="0.3">
      <c r="A170" t="s">
        <v>1486</v>
      </c>
      <c r="B170" t="s">
        <v>1487</v>
      </c>
      <c r="C170" t="s">
        <v>3143</v>
      </c>
      <c r="D170" t="s">
        <v>69</v>
      </c>
      <c r="E170">
        <v>6945.0211124199996</v>
      </c>
      <c r="F170">
        <v>338.6</v>
      </c>
      <c r="G170">
        <v>10.236199003011899</v>
      </c>
      <c r="H170">
        <f>(Table2[[#This Row],[1Y Return vs Nifty]]-AVERAGE(Table2[1Y Return vs Nifty]))/_xlfn.STDEV.P(Table2[1Y Return vs Nifty])</f>
        <v>-7.71675145198574E-2</v>
      </c>
      <c r="I170">
        <v>-2.7019760379885001</v>
      </c>
      <c r="J170">
        <f>(Table2[[#This Row],[1M Return vs Nifty]]-AVERAGE(Table2[1M Return vs Nifty]))/_xlfn.STDEV.P(Table2[1M Return vs Nifty])</f>
        <v>-0.38588393115629765</v>
      </c>
      <c r="K170">
        <v>54.2406307739247</v>
      </c>
      <c r="L170">
        <f>(Table2[[#This Row],[6M Return vs Nifty]]-AVERAGE(Table2[6M Return vs Nifty]))/_xlfn.STDEV.P(Table2[6M Return vs Nifty])</f>
        <v>1.6205337894192058</v>
      </c>
      <c r="M170">
        <v>-3.77459778710984</v>
      </c>
      <c r="N170">
        <f>(Table2[[#This Row],[1W Return vs Nifty]]-AVERAGE(Table2[1W Return vs Nifty]))/_xlfn.STDEV.P(Table2[1W Return vs Nifty])</f>
        <v>-0.84014543054272151</v>
      </c>
      <c r="O170">
        <v>333.16</v>
      </c>
      <c r="P170">
        <v>324.85802129519402</v>
      </c>
      <c r="Q170">
        <v>283.22843040011202</v>
      </c>
      <c r="R170">
        <v>57.860411195961298</v>
      </c>
      <c r="S170" s="1">
        <f>(Table2[[#This Row],[Close Price]]-Table2[[#This Row],[20D EMA]])/Table2[[#This Row],[20D EMA]]</f>
        <v>1.6328490815223907E-2</v>
      </c>
      <c r="T170" s="1">
        <f>(Table2[[#This Row],[Close Price]]-Table2[[#This Row],[50D EMA]])/Table2[[#This Row],[50D EMA]]</f>
        <v>4.230149112531488E-2</v>
      </c>
      <c r="U170" s="1">
        <f>(Table2[[#This Row],[Close Price]]-Table2[[#This Row],[200D EMA]])/Table2[[#This Row],[200D EMA]]</f>
        <v>0.1955014527378679</v>
      </c>
      <c r="V170">
        <v>0.31495682204346498</v>
      </c>
      <c r="W170">
        <v>327.10000000000002</v>
      </c>
      <c r="X170">
        <v>342.9</v>
      </c>
      <c r="Y170">
        <v>325.60000000000002</v>
      </c>
      <c r="Z170">
        <v>342.9</v>
      </c>
      <c r="AA170">
        <v>320.64999999999998</v>
      </c>
      <c r="AB170">
        <v>348</v>
      </c>
      <c r="AC170" s="1">
        <f>(Table2[[#This Row],[Close Price]]/Table2[[#This Row],[Day Low]])-1</f>
        <v>3.5157444206664668E-2</v>
      </c>
      <c r="AD170" s="1">
        <f>(Table2[[#This Row],[Day High]]/Table2[[#This Row],[Close Price]])-1</f>
        <v>1.2699350265800158E-2</v>
      </c>
      <c r="AE170" s="1">
        <f>(Table2[[#This Row],[Close Price]]/Table2[[#This Row],[Current Week Low]])-1</f>
        <v>3.9926289926289993E-2</v>
      </c>
      <c r="AF170" s="1">
        <f>(Table2[[#This Row],[Current Week High]]/Table2[[#This Row],[Close Price]])-1</f>
        <v>1.2699350265800158E-2</v>
      </c>
      <c r="AG170" s="1">
        <f>(Table2[[#This Row],[Close Price]]/Table2[[#This Row],[Current Month Low]])-1</f>
        <v>5.5980040542647824E-2</v>
      </c>
      <c r="AH170" s="1">
        <f>(Table2[[#This Row],[Current Month High]]/Table2[[#This Row],[Close Price]])-1</f>
        <v>2.7761370348493797E-2</v>
      </c>
      <c r="AI170">
        <v>11.93148257531</v>
      </c>
      <c r="AJ170">
        <v>86.043956043956001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0.16</v>
      </c>
      <c r="AM170" t="s">
        <v>3183</v>
      </c>
      <c r="AN170">
        <v>-0.59</v>
      </c>
      <c r="AO170" t="s">
        <v>3182</v>
      </c>
      <c r="AP170">
        <v>8.0165769043439E-2</v>
      </c>
      <c r="AQ170">
        <f>(Table2[[#This Row],[Sharpe Ratio]]-AVERAGE(Table2[Sharpe Ratio]))/_xlfn.STDEV.P(Table2[Sharpe Ratio])</f>
        <v>0.26213898916304934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0.57947590236337854</v>
      </c>
      <c r="AS170">
        <f>_xlfn.RANK.AVG(Table2[[#This Row],[1Y Return vs Nifty Z-Score]],Table2[1Y Return vs Nifty Z-Score])</f>
        <v>331</v>
      </c>
      <c r="AT170">
        <f>_xlfn.RANK.AVG(Table2[[#This Row],[6M Return vs Nifty Z-Score]],Table2[6M Return vs Nifty Z-Score])</f>
        <v>53</v>
      </c>
      <c r="AU170">
        <f>_xlfn.RANK.AVG(Table2[[#This Row],[Sharpe Ratio Z-Score]],Table2[Sharpe Ratio Z-Score])</f>
        <v>282</v>
      </c>
      <c r="AV170">
        <f>(Table2[[#This Row],[Rank 1Y]]+Table2[[#This Row],[Rank 6M]]+Table2[[#This Row],[Rank Sharpe]])/3</f>
        <v>222</v>
      </c>
    </row>
    <row r="171" spans="1:48" x14ac:dyDescent="0.3">
      <c r="A171" t="s">
        <v>210</v>
      </c>
      <c r="B171" t="s">
        <v>211</v>
      </c>
      <c r="C171" t="s">
        <v>3141</v>
      </c>
      <c r="D171" t="s">
        <v>100</v>
      </c>
      <c r="E171">
        <v>115866.46966341</v>
      </c>
      <c r="F171">
        <v>2440.65</v>
      </c>
      <c r="G171">
        <v>11.166899106339301</v>
      </c>
      <c r="H171">
        <f>(Table2[[#This Row],[1Y Return vs Nifty]]-AVERAGE(Table2[1Y Return vs Nifty]))/_xlfn.STDEV.P(Table2[1Y Return vs Nifty])</f>
        <v>-5.8855346894263742E-2</v>
      </c>
      <c r="I171">
        <v>-0.94694025620559696</v>
      </c>
      <c r="J171">
        <f>(Table2[[#This Row],[1M Return vs Nifty]]-AVERAGE(Table2[1M Return vs Nifty]))/_xlfn.STDEV.P(Table2[1M Return vs Nifty])</f>
        <v>-0.22300296020753835</v>
      </c>
      <c r="K171">
        <v>2.64110046597184</v>
      </c>
      <c r="L171">
        <f>(Table2[[#This Row],[6M Return vs Nifty]]-AVERAGE(Table2[6M Return vs Nifty]))/_xlfn.STDEV.P(Table2[6M Return vs Nifty])</f>
        <v>-5.3333308695134411E-2</v>
      </c>
      <c r="M171">
        <v>-2.8186759808619102</v>
      </c>
      <c r="N171">
        <f>(Table2[[#This Row],[1W Return vs Nifty]]-AVERAGE(Table2[1W Return vs Nifty]))/_xlfn.STDEV.P(Table2[1W Return vs Nifty])</f>
        <v>-0.60900965812070718</v>
      </c>
      <c r="O171">
        <v>2466.16</v>
      </c>
      <c r="P171">
        <v>2550.1039010581999</v>
      </c>
      <c r="Q171">
        <v>2375.0054537275901</v>
      </c>
      <c r="R171">
        <v>49.179805237443503</v>
      </c>
      <c r="S171" s="1">
        <f>(Table2[[#This Row],[Close Price]]-Table2[[#This Row],[20D EMA]])/Table2[[#This Row],[20D EMA]]</f>
        <v>-1.034401660881685E-2</v>
      </c>
      <c r="T171" s="1">
        <f>(Table2[[#This Row],[Close Price]]-Table2[[#This Row],[50D EMA]])/Table2[[#This Row],[50D EMA]]</f>
        <v>-4.2921349601786979E-2</v>
      </c>
      <c r="U171" s="1">
        <f>(Table2[[#This Row],[Close Price]]-Table2[[#This Row],[200D EMA]])/Table2[[#This Row],[200D EMA]]</f>
        <v>2.7639745487481042E-2</v>
      </c>
      <c r="V171">
        <v>0.751937028899749</v>
      </c>
      <c r="W171">
        <v>2405</v>
      </c>
      <c r="X171">
        <v>2446</v>
      </c>
      <c r="Y171">
        <v>2405</v>
      </c>
      <c r="Z171">
        <v>2488.85</v>
      </c>
      <c r="AA171">
        <v>2356.9499999999998</v>
      </c>
      <c r="AB171">
        <v>2525</v>
      </c>
      <c r="AC171" s="1">
        <f>(Table2[[#This Row],[Close Price]]/Table2[[#This Row],[Day Low]])-1</f>
        <v>1.4823284823284766E-2</v>
      </c>
      <c r="AD171" s="1">
        <f>(Table2[[#This Row],[Day High]]/Table2[[#This Row],[Close Price]])-1</f>
        <v>2.1920390060023998E-3</v>
      </c>
      <c r="AE171" s="1">
        <f>(Table2[[#This Row],[Close Price]]/Table2[[#This Row],[Current Week Low]])-1</f>
        <v>1.4823284823284766E-2</v>
      </c>
      <c r="AF171" s="1">
        <f>(Table2[[#This Row],[Current Week High]]/Table2[[#This Row],[Close Price]])-1</f>
        <v>1.9748837399872876E-2</v>
      </c>
      <c r="AG171" s="1">
        <f>(Table2[[#This Row],[Close Price]]/Table2[[#This Row],[Current Month Low]])-1</f>
        <v>3.5511996436072168E-2</v>
      </c>
      <c r="AH171" s="1">
        <f>(Table2[[#This Row],[Current Month High]]/Table2[[#This Row],[Close Price]])-1</f>
        <v>3.4560465449777755E-2</v>
      </c>
      <c r="AI171">
        <v>21.1972220515026</v>
      </c>
      <c r="AJ171">
        <v>35.667037242912699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-0.04</v>
      </c>
      <c r="AM171" t="s">
        <v>3182</v>
      </c>
      <c r="AN171">
        <v>-1.56</v>
      </c>
      <c r="AO171" t="s">
        <v>3182</v>
      </c>
      <c r="AP171">
        <v>0.206813375364758</v>
      </c>
      <c r="AQ171">
        <f>(Table2[[#This Row],[Sharpe Ratio]]-AVERAGE(Table2[Sharpe Ratio]))/_xlfn.STDEV.P(Table2[Sharpe Ratio])</f>
        <v>1.7273415842175153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321</v>
      </c>
      <c r="AT171">
        <f>_xlfn.RANK.AVG(Table2[[#This Row],[6M Return vs Nifty Z-Score]],Table2[6M Return vs Nifty Z-Score])</f>
        <v>320</v>
      </c>
      <c r="AU171">
        <f>_xlfn.RANK.AVG(Table2[[#This Row],[Sharpe Ratio Z-Score]],Table2[Sharpe Ratio Z-Score])</f>
        <v>26</v>
      </c>
      <c r="AV171">
        <f>(Table2[[#This Row],[Rank 1Y]]+Table2[[#This Row],[Rank 6M]]+Table2[[#This Row],[Rank Sharpe]])/3</f>
        <v>222.33333333333334</v>
      </c>
    </row>
    <row r="172" spans="1:48" x14ac:dyDescent="0.3">
      <c r="A172" t="s">
        <v>1002</v>
      </c>
      <c r="B172" t="s">
        <v>1003</v>
      </c>
      <c r="C172" t="s">
        <v>3144</v>
      </c>
      <c r="D172" t="s">
        <v>263</v>
      </c>
      <c r="E172">
        <v>14494.131520000001</v>
      </c>
      <c r="F172">
        <v>4591.3999999999996</v>
      </c>
      <c r="G172">
        <v>33.572442382157398</v>
      </c>
      <c r="H172">
        <f>(Table2[[#This Row],[1Y Return vs Nifty]]-AVERAGE(Table2[1Y Return vs Nifty]))/_xlfn.STDEV.P(Table2[1Y Return vs Nifty])</f>
        <v>0.38198919877883436</v>
      </c>
      <c r="I172">
        <v>7.2100965732411</v>
      </c>
      <c r="J172">
        <f>(Table2[[#This Row],[1M Return vs Nifty]]-AVERAGE(Table2[1M Return vs Nifty]))/_xlfn.STDEV.P(Table2[1M Return vs Nifty])</f>
        <v>0.5340335017472968</v>
      </c>
      <c r="K172">
        <v>-4.9651064637502298</v>
      </c>
      <c r="L172">
        <f>(Table2[[#This Row],[6M Return vs Nifty]]-AVERAGE(Table2[6M Return vs Nifty]))/_xlfn.STDEV.P(Table2[6M Return vs Nifty])</f>
        <v>-0.30007546788003608</v>
      </c>
      <c r="M172">
        <v>6.8933049995592803</v>
      </c>
      <c r="N172">
        <f>(Table2[[#This Row],[1W Return vs Nifty]]-AVERAGE(Table2[1W Return vs Nifty]))/_xlfn.STDEV.P(Table2[1W Return vs Nifty])</f>
        <v>1.7392851615869127</v>
      </c>
      <c r="O172">
        <v>4325.13</v>
      </c>
      <c r="P172">
        <v>4285.6623530774305</v>
      </c>
      <c r="Q172">
        <v>4046.4866092286602</v>
      </c>
      <c r="R172">
        <v>69.787178508767397</v>
      </c>
      <c r="S172" s="1">
        <f>(Table2[[#This Row],[Close Price]]-Table2[[#This Row],[20D EMA]])/Table2[[#This Row],[20D EMA]]</f>
        <v>6.1563467456469408E-2</v>
      </c>
      <c r="T172" s="1">
        <f>(Table2[[#This Row],[Close Price]]-Table2[[#This Row],[50D EMA]])/Table2[[#This Row],[50D EMA]]</f>
        <v>7.1339648748349568E-2</v>
      </c>
      <c r="U172" s="1">
        <f>(Table2[[#This Row],[Close Price]]-Table2[[#This Row],[200D EMA]])/Table2[[#This Row],[200D EMA]]</f>
        <v>0.13466333720926624</v>
      </c>
      <c r="V172">
        <v>2.33379636418382</v>
      </c>
      <c r="W172">
        <v>4505.55</v>
      </c>
      <c r="X172">
        <v>4646</v>
      </c>
      <c r="Y172">
        <v>4479.5</v>
      </c>
      <c r="Z172">
        <v>4683.45</v>
      </c>
      <c r="AA172">
        <v>3990.95</v>
      </c>
      <c r="AB172">
        <v>4683.45</v>
      </c>
      <c r="AC172" s="1">
        <f>(Table2[[#This Row],[Close Price]]/Table2[[#This Row],[Day Low]])-1</f>
        <v>1.9054277502191574E-2</v>
      </c>
      <c r="AD172" s="1">
        <f>(Table2[[#This Row],[Day High]]/Table2[[#This Row],[Close Price]])-1</f>
        <v>1.1891797708760032E-2</v>
      </c>
      <c r="AE172" s="1">
        <f>(Table2[[#This Row],[Close Price]]/Table2[[#This Row],[Current Week Low]])-1</f>
        <v>2.4980466569929582E-2</v>
      </c>
      <c r="AF172" s="1">
        <f>(Table2[[#This Row],[Current Week High]]/Table2[[#This Row],[Close Price]])-1</f>
        <v>2.004835126540927E-2</v>
      </c>
      <c r="AG172" s="1">
        <f>(Table2[[#This Row],[Close Price]]/Table2[[#This Row],[Current Month Low]])-1</f>
        <v>0.15045289968553854</v>
      </c>
      <c r="AH172" s="1">
        <f>(Table2[[#This Row],[Current Month High]]/Table2[[#This Row],[Close Price]])-1</f>
        <v>2.004835126540927E-2</v>
      </c>
      <c r="AI172">
        <v>8.8992464172147994</v>
      </c>
      <c r="AJ172">
        <v>59.340621204233798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0.13</v>
      </c>
      <c r="AM172" t="s">
        <v>3183</v>
      </c>
      <c r="AN172">
        <v>7.1</v>
      </c>
      <c r="AO172" t="s">
        <v>3183</v>
      </c>
      <c r="AP172">
        <v>0.17492052052606499</v>
      </c>
      <c r="AQ172">
        <f>(Table2[[#This Row],[Sharpe Ratio]]-AVERAGE(Table2[Sharpe Ratio]))/_xlfn.STDEV.P(Table2[Sharpe Ratio])</f>
        <v>1.358369007232598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3.7136014014656062</v>
      </c>
      <c r="AS172">
        <f>_xlfn.RANK.AVG(Table2[[#This Row],[1Y Return vs Nifty Z-Score]],Table2[1Y Return vs Nifty Z-Score])</f>
        <v>195</v>
      </c>
      <c r="AT172">
        <f>_xlfn.RANK.AVG(Table2[[#This Row],[6M Return vs Nifty Z-Score]],Table2[6M Return vs Nifty Z-Score])</f>
        <v>415</v>
      </c>
      <c r="AU172">
        <f>_xlfn.RANK.AVG(Table2[[#This Row],[Sharpe Ratio Z-Score]],Table2[Sharpe Ratio Z-Score])</f>
        <v>59</v>
      </c>
      <c r="AV172">
        <f>(Table2[[#This Row],[Rank 1Y]]+Table2[[#This Row],[Rank 6M]]+Table2[[#This Row],[Rank Sharpe]])/3</f>
        <v>223</v>
      </c>
    </row>
    <row r="173" spans="1:48" x14ac:dyDescent="0.3">
      <c r="A173" t="s">
        <v>276</v>
      </c>
      <c r="B173" t="s">
        <v>277</v>
      </c>
      <c r="C173" t="s">
        <v>3151</v>
      </c>
      <c r="D173" t="s">
        <v>278</v>
      </c>
      <c r="E173">
        <v>93129.649904349993</v>
      </c>
      <c r="F173">
        <v>10291.700000000001</v>
      </c>
      <c r="G173">
        <v>31.735608175883701</v>
      </c>
      <c r="H173">
        <f>(Table2[[#This Row],[1Y Return vs Nifty]]-AVERAGE(Table2[1Y Return vs Nifty]))/_xlfn.STDEV.P(Table2[1Y Return vs Nifty])</f>
        <v>0.34584821655969356</v>
      </c>
      <c r="I173">
        <v>-3.16064816073624</v>
      </c>
      <c r="J173">
        <f>(Table2[[#This Row],[1M Return vs Nifty]]-AVERAGE(Table2[1M Return vs Nifty]))/_xlfn.STDEV.P(Table2[1M Return vs Nifty])</f>
        <v>-0.42845227162875521</v>
      </c>
      <c r="K173">
        <v>0.39009998379197303</v>
      </c>
      <c r="L173">
        <f>(Table2[[#This Row],[6M Return vs Nifty]]-AVERAGE(Table2[6M Return vs Nifty]))/_xlfn.STDEV.P(Table2[6M Return vs Nifty])</f>
        <v>-0.1263548192103118</v>
      </c>
      <c r="M173">
        <v>-0.62517510255048003</v>
      </c>
      <c r="N173">
        <f>(Table2[[#This Row],[1W Return vs Nifty]]-AVERAGE(Table2[1W Return vs Nifty]))/_xlfn.STDEV.P(Table2[1W Return vs Nifty])</f>
        <v>-7.8635189724718085E-2</v>
      </c>
      <c r="O173">
        <v>10196.950000000001</v>
      </c>
      <c r="P173">
        <v>10472.467172734699</v>
      </c>
      <c r="Q173">
        <v>9577.3949344252997</v>
      </c>
      <c r="R173">
        <v>58.187080571778701</v>
      </c>
      <c r="S173" s="1">
        <f>(Table2[[#This Row],[Close Price]]-Table2[[#This Row],[20D EMA]])/Table2[[#This Row],[20D EMA]]</f>
        <v>9.2919941747287172E-3</v>
      </c>
      <c r="T173" s="1">
        <f>(Table2[[#This Row],[Close Price]]-Table2[[#This Row],[50D EMA]])/Table2[[#This Row],[50D EMA]]</f>
        <v>-1.7261183038637745E-2</v>
      </c>
      <c r="U173" s="1">
        <f>(Table2[[#This Row],[Close Price]]-Table2[[#This Row],[200D EMA]])/Table2[[#This Row],[200D EMA]]</f>
        <v>7.4582396410027924E-2</v>
      </c>
      <c r="V173">
        <v>1.1055235852219001</v>
      </c>
      <c r="W173">
        <v>10186</v>
      </c>
      <c r="X173">
        <v>10355</v>
      </c>
      <c r="Y173">
        <v>9901</v>
      </c>
      <c r="Z173">
        <v>10407.700000000001</v>
      </c>
      <c r="AA173">
        <v>9630.5499999999993</v>
      </c>
      <c r="AB173">
        <v>10533.6</v>
      </c>
      <c r="AC173" s="1">
        <f>(Table2[[#This Row],[Close Price]]/Table2[[#This Row],[Day Low]])-1</f>
        <v>1.0376988022776423E-2</v>
      </c>
      <c r="AD173" s="1">
        <f>(Table2[[#This Row],[Day High]]/Table2[[#This Row],[Close Price]])-1</f>
        <v>6.1505873665186339E-3</v>
      </c>
      <c r="AE173" s="1">
        <f>(Table2[[#This Row],[Close Price]]/Table2[[#This Row],[Current Week Low]])-1</f>
        <v>3.9460660539339498E-2</v>
      </c>
      <c r="AF173" s="1">
        <f>(Table2[[#This Row],[Current Week High]]/Table2[[#This Row],[Close Price]])-1</f>
        <v>1.1271218554757656E-2</v>
      </c>
      <c r="AG173" s="1">
        <f>(Table2[[#This Row],[Close Price]]/Table2[[#This Row],[Current Month Low]])-1</f>
        <v>6.8651323133154474E-2</v>
      </c>
      <c r="AH173" s="1">
        <f>(Table2[[#This Row],[Current Month High]]/Table2[[#This Row],[Close Price]])-1</f>
        <v>2.3504377313757541E-2</v>
      </c>
      <c r="AI173">
        <v>29.210917535489699</v>
      </c>
      <c r="AJ173">
        <v>74.159594540854698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0.03</v>
      </c>
      <c r="AM173" t="s">
        <v>3183</v>
      </c>
      <c r="AN173">
        <v>0.73</v>
      </c>
      <c r="AO173" t="s">
        <v>3183</v>
      </c>
      <c r="AP173">
        <v>0.144504359745219</v>
      </c>
      <c r="AQ173">
        <f>(Table2[[#This Row],[Sharpe Ratio]]-AVERAGE(Table2[Sharpe Ratio]))/_xlfn.STDEV.P(Table2[Sharpe Ratio])</f>
        <v>1.0064804954622217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207</v>
      </c>
      <c r="AT173">
        <f>_xlfn.RANK.AVG(Table2[[#This Row],[6M Return vs Nifty Z-Score]],Table2[6M Return vs Nifty Z-Score])</f>
        <v>346</v>
      </c>
      <c r="AU173">
        <f>_xlfn.RANK.AVG(Table2[[#This Row],[Sharpe Ratio Z-Score]],Table2[Sharpe Ratio Z-Score])</f>
        <v>118</v>
      </c>
      <c r="AV173">
        <f>(Table2[[#This Row],[Rank 1Y]]+Table2[[#This Row],[Rank 6M]]+Table2[[#This Row],[Rank Sharpe]])/3</f>
        <v>223.66666666666666</v>
      </c>
    </row>
    <row r="174" spans="1:48" x14ac:dyDescent="0.3">
      <c r="A174" t="s">
        <v>129</v>
      </c>
      <c r="B174" t="s">
        <v>130</v>
      </c>
      <c r="C174" t="s">
        <v>3138</v>
      </c>
      <c r="D174" t="s">
        <v>131</v>
      </c>
      <c r="E174">
        <v>207284.03541710001</v>
      </c>
      <c r="F174">
        <v>613</v>
      </c>
      <c r="G174">
        <v>21.948960473333901</v>
      </c>
      <c r="H174">
        <f>(Table2[[#This Row],[1Y Return vs Nifty]]-AVERAGE(Table2[1Y Return vs Nifty]))/_xlfn.STDEV.P(Table2[1Y Return vs Nifty])</f>
        <v>0.15328916066080439</v>
      </c>
      <c r="I174">
        <v>0.36537956476258499</v>
      </c>
      <c r="J174">
        <f>(Table2[[#This Row],[1M Return vs Nifty]]-AVERAGE(Table2[1M Return vs Nifty]))/_xlfn.STDEV.P(Table2[1M Return vs Nifty])</f>
        <v>-0.10120947379927066</v>
      </c>
      <c r="K174">
        <v>-3.45174016623531</v>
      </c>
      <c r="L174">
        <f>(Table2[[#This Row],[6M Return vs Nifty]]-AVERAGE(Table2[6M Return vs Nifty]))/_xlfn.STDEV.P(Table2[6M Return vs Nifty])</f>
        <v>-0.25098250060519811</v>
      </c>
      <c r="M174">
        <v>-5.3043400702213201</v>
      </c>
      <c r="N174">
        <f>(Table2[[#This Row],[1W Return vs Nifty]]-AVERAGE(Table2[1W Return vs Nifty]))/_xlfn.STDEV.P(Table2[1W Return vs Nifty])</f>
        <v>-1.2100273203611061</v>
      </c>
      <c r="O174">
        <v>604.20000000000005</v>
      </c>
      <c r="P174">
        <v>605.16504499277903</v>
      </c>
      <c r="Q174">
        <v>576.47042463512003</v>
      </c>
      <c r="R174">
        <v>55.135093596257001</v>
      </c>
      <c r="S174" s="1">
        <f>(Table2[[#This Row],[Close Price]]-Table2[[#This Row],[20D EMA]])/Table2[[#This Row],[20D EMA]]</f>
        <v>1.4564713670969801E-2</v>
      </c>
      <c r="T174" s="1">
        <f>(Table2[[#This Row],[Close Price]]-Table2[[#This Row],[50D EMA]])/Table2[[#This Row],[50D EMA]]</f>
        <v>1.2946806944731016E-2</v>
      </c>
      <c r="U174" s="1">
        <f>(Table2[[#This Row],[Close Price]]-Table2[[#This Row],[200D EMA]])/Table2[[#This Row],[200D EMA]]</f>
        <v>6.3367648718495068E-2</v>
      </c>
      <c r="V174">
        <v>1.2212755428002799</v>
      </c>
      <c r="W174">
        <v>608</v>
      </c>
      <c r="X174">
        <v>620</v>
      </c>
      <c r="Y174">
        <v>595</v>
      </c>
      <c r="Z174">
        <v>632.29999999999995</v>
      </c>
      <c r="AA174">
        <v>565</v>
      </c>
      <c r="AB174">
        <v>639.6</v>
      </c>
      <c r="AC174" s="1">
        <f>(Table2[[#This Row],[Close Price]]/Table2[[#This Row],[Day Low]])-1</f>
        <v>8.2236842105263275E-3</v>
      </c>
      <c r="AD174" s="1">
        <f>(Table2[[#This Row],[Day High]]/Table2[[#This Row],[Close Price]])-1</f>
        <v>1.1419249592169667E-2</v>
      </c>
      <c r="AE174" s="1">
        <f>(Table2[[#This Row],[Close Price]]/Table2[[#This Row],[Current Week Low]])-1</f>
        <v>3.0252100840336027E-2</v>
      </c>
      <c r="AF174" s="1">
        <f>(Table2[[#This Row],[Current Week High]]/Table2[[#This Row],[Close Price]])-1</f>
        <v>3.1484502446982088E-2</v>
      </c>
      <c r="AG174" s="1">
        <f>(Table2[[#This Row],[Close Price]]/Table2[[#This Row],[Current Month Low]])-1</f>
        <v>8.4955752212389379E-2</v>
      </c>
      <c r="AH174" s="1">
        <f>(Table2[[#This Row],[Current Month High]]/Table2[[#This Row],[Close Price]])-1</f>
        <v>4.3393148450244778E-2</v>
      </c>
      <c r="AI174">
        <v>11.112561174551301</v>
      </c>
      <c r="AJ174">
        <v>45.412278204763197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0.12</v>
      </c>
      <c r="AM174" t="s">
        <v>3183</v>
      </c>
      <c r="AN174">
        <v>2.64</v>
      </c>
      <c r="AO174" t="s">
        <v>3183</v>
      </c>
      <c r="AP174">
        <v>0.211386831088264</v>
      </c>
      <c r="AQ174">
        <f>(Table2[[#This Row],[Sharpe Ratio]]-AVERAGE(Table2[Sharpe Ratio]))/_xlfn.STDEV.P(Table2[Sharpe Ratio])</f>
        <v>1.7802524870690577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259</v>
      </c>
      <c r="AT174">
        <f>_xlfn.RANK.AVG(Table2[[#This Row],[6M Return vs Nifty Z-Score]],Table2[6M Return vs Nifty Z-Score])</f>
        <v>389</v>
      </c>
      <c r="AU174">
        <f>_xlfn.RANK.AVG(Table2[[#This Row],[Sharpe Ratio Z-Score]],Table2[Sharpe Ratio Z-Score])</f>
        <v>24</v>
      </c>
      <c r="AV174">
        <f>(Table2[[#This Row],[Rank 1Y]]+Table2[[#This Row],[Rank 6M]]+Table2[[#This Row],[Rank Sharpe]])/3</f>
        <v>224</v>
      </c>
    </row>
    <row r="175" spans="1:48" x14ac:dyDescent="0.3">
      <c r="A175" t="s">
        <v>261</v>
      </c>
      <c r="B175" t="s">
        <v>262</v>
      </c>
      <c r="C175" t="s">
        <v>3144</v>
      </c>
      <c r="D175" t="s">
        <v>263</v>
      </c>
      <c r="E175">
        <v>97039.403999999995</v>
      </c>
      <c r="F175">
        <v>3500.7</v>
      </c>
      <c r="G175">
        <v>62.036197210511901</v>
      </c>
      <c r="H175">
        <f>(Table2[[#This Row],[1Y Return vs Nifty]]-AVERAGE(Table2[1Y Return vs Nifty]))/_xlfn.STDEV.P(Table2[1Y Return vs Nifty])</f>
        <v>0.94203324283463397</v>
      </c>
      <c r="I175">
        <v>2.0708710570464701</v>
      </c>
      <c r="J175">
        <f>(Table2[[#This Row],[1M Return vs Nifty]]-AVERAGE(Table2[1M Return vs Nifty]))/_xlfn.STDEV.P(Table2[1M Return vs Nifty])</f>
        <v>5.7073401736089983E-2</v>
      </c>
      <c r="K175">
        <v>-14.8428287925601</v>
      </c>
      <c r="L175">
        <f>(Table2[[#This Row],[6M Return vs Nifty]]-AVERAGE(Table2[6M Return vs Nifty]))/_xlfn.STDEV.P(Table2[6M Return vs Nifty])</f>
        <v>-0.62050463287101798</v>
      </c>
      <c r="M175">
        <v>2.8721235212847298</v>
      </c>
      <c r="N175">
        <f>(Table2[[#This Row],[1W Return vs Nifty]]-AVERAGE(Table2[1W Return vs Nifty]))/_xlfn.STDEV.P(Table2[1W Return vs Nifty])</f>
        <v>0.76698922592015717</v>
      </c>
      <c r="O175">
        <v>3463.26</v>
      </c>
      <c r="P175">
        <v>3556.46777835687</v>
      </c>
      <c r="Q175">
        <v>3338.31206289796</v>
      </c>
      <c r="R175">
        <v>56.365092564111201</v>
      </c>
      <c r="S175" s="1">
        <f>(Table2[[#This Row],[Close Price]]-Table2[[#This Row],[20D EMA]])/Table2[[#This Row],[20D EMA]]</f>
        <v>1.0810623516570975E-2</v>
      </c>
      <c r="T175" s="1">
        <f>(Table2[[#This Row],[Close Price]]-Table2[[#This Row],[50D EMA]])/Table2[[#This Row],[50D EMA]]</f>
        <v>-1.5680664589807006E-2</v>
      </c>
      <c r="U175" s="1">
        <f>(Table2[[#This Row],[Close Price]]-Table2[[#This Row],[200D EMA]])/Table2[[#This Row],[200D EMA]]</f>
        <v>4.8643725943665145E-2</v>
      </c>
      <c r="V175">
        <v>1.18950868305207</v>
      </c>
      <c r="W175">
        <v>3425.3</v>
      </c>
      <c r="X175">
        <v>3520</v>
      </c>
      <c r="Y175">
        <v>3361.6</v>
      </c>
      <c r="Z175">
        <v>3556.4</v>
      </c>
      <c r="AA175">
        <v>3244.25</v>
      </c>
      <c r="AB175">
        <v>3691.95</v>
      </c>
      <c r="AC175" s="1">
        <f>(Table2[[#This Row],[Close Price]]/Table2[[#This Row],[Day Low]])-1</f>
        <v>2.2012670423028569E-2</v>
      </c>
      <c r="AD175" s="1">
        <f>(Table2[[#This Row],[Day High]]/Table2[[#This Row],[Close Price]])-1</f>
        <v>5.5131830776702362E-3</v>
      </c>
      <c r="AE175" s="1">
        <f>(Table2[[#This Row],[Close Price]]/Table2[[#This Row],[Current Week Low]])-1</f>
        <v>4.1379105188005694E-2</v>
      </c>
      <c r="AF175" s="1">
        <f>(Table2[[#This Row],[Current Week High]]/Table2[[#This Row],[Close Price]])-1</f>
        <v>1.5911103493587042E-2</v>
      </c>
      <c r="AG175" s="1">
        <f>(Table2[[#This Row],[Close Price]]/Table2[[#This Row],[Current Month Low]])-1</f>
        <v>7.9047545657702001E-2</v>
      </c>
      <c r="AH175" s="1">
        <f>(Table2[[#This Row],[Current Month High]]/Table2[[#This Row],[Close Price]])-1</f>
        <v>5.4631930756705804E-2</v>
      </c>
      <c r="AI175">
        <v>19.173308195503701</v>
      </c>
      <c r="AJ175">
        <v>90.716678924573003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0.01</v>
      </c>
      <c r="AM175" t="s">
        <v>3183</v>
      </c>
      <c r="AN175">
        <v>-1.51</v>
      </c>
      <c r="AO175" t="s">
        <v>3182</v>
      </c>
      <c r="AP175">
        <v>0.20037157946473599</v>
      </c>
      <c r="AQ175">
        <f>(Table2[[#This Row],[Sharpe Ratio]]-AVERAGE(Table2[Sharpe Ratio]))/_xlfn.STDEV.P(Table2[Sharpe Ratio])</f>
        <v>1.6528156113730159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101</v>
      </c>
      <c r="AT175">
        <f>_xlfn.RANK.AVG(Table2[[#This Row],[6M Return vs Nifty Z-Score]],Table2[6M Return vs Nifty Z-Score])</f>
        <v>541</v>
      </c>
      <c r="AU175">
        <f>_xlfn.RANK.AVG(Table2[[#This Row],[Sharpe Ratio Z-Score]],Table2[Sharpe Ratio Z-Score])</f>
        <v>32</v>
      </c>
      <c r="AV175">
        <f>(Table2[[#This Row],[Rank 1Y]]+Table2[[#This Row],[Rank 6M]]+Table2[[#This Row],[Rank Sharpe]])/3</f>
        <v>224.66666666666666</v>
      </c>
    </row>
    <row r="176" spans="1:48" x14ac:dyDescent="0.3">
      <c r="A176" t="s">
        <v>718</v>
      </c>
      <c r="B176" t="s">
        <v>719</v>
      </c>
      <c r="C176" t="s">
        <v>3140</v>
      </c>
      <c r="D176" t="s">
        <v>51</v>
      </c>
      <c r="E176">
        <v>24202.22118375</v>
      </c>
      <c r="F176">
        <v>1351.25</v>
      </c>
      <c r="G176">
        <v>51.935495159015197</v>
      </c>
      <c r="H176">
        <f>(Table2[[#This Row],[1Y Return vs Nifty]]-AVERAGE(Table2[1Y Return vs Nifty]))/_xlfn.STDEV.P(Table2[1Y Return vs Nifty])</f>
        <v>0.74329495061579431</v>
      </c>
      <c r="I176">
        <v>4.6364217419104401</v>
      </c>
      <c r="J176">
        <f>(Table2[[#This Row],[1M Return vs Nifty]]-AVERAGE(Table2[1M Return vs Nifty]))/_xlfn.STDEV.P(Table2[1M Return vs Nifty])</f>
        <v>0.29517645975145601</v>
      </c>
      <c r="K176">
        <v>25.4118540208664</v>
      </c>
      <c r="L176">
        <f>(Table2[[#This Row],[6M Return vs Nifty]]-AVERAGE(Table2[6M Return vs Nifty]))/_xlfn.STDEV.P(Table2[6M Return vs Nifty])</f>
        <v>0.68534037587779628</v>
      </c>
      <c r="M176">
        <v>-4.3649880077181198</v>
      </c>
      <c r="N176">
        <f>(Table2[[#This Row],[1W Return vs Nifty]]-AVERAGE(Table2[1W Return vs Nifty]))/_xlfn.STDEV.P(Table2[1W Return vs Nifty])</f>
        <v>-0.98289800588810039</v>
      </c>
      <c r="O176">
        <v>1376.78</v>
      </c>
      <c r="P176">
        <v>1391.98416135555</v>
      </c>
      <c r="Q176">
        <v>1236.0753334346</v>
      </c>
      <c r="R176">
        <v>38.143835575221402</v>
      </c>
      <c r="S176" s="1">
        <f>(Table2[[#This Row],[Close Price]]-Table2[[#This Row],[20D EMA]])/Table2[[#This Row],[20D EMA]]</f>
        <v>-1.8543267624457047E-2</v>
      </c>
      <c r="T176" s="1">
        <f>(Table2[[#This Row],[Close Price]]-Table2[[#This Row],[50D EMA]])/Table2[[#This Row],[50D EMA]]</f>
        <v>-2.9263379919410873E-2</v>
      </c>
      <c r="U176" s="1">
        <f>(Table2[[#This Row],[Close Price]]-Table2[[#This Row],[200D EMA]])/Table2[[#This Row],[200D EMA]]</f>
        <v>9.3177708065229195E-2</v>
      </c>
      <c r="V176">
        <v>1.04025776531693</v>
      </c>
      <c r="W176">
        <v>1348</v>
      </c>
      <c r="X176">
        <v>1376</v>
      </c>
      <c r="Y176">
        <v>1348</v>
      </c>
      <c r="Z176">
        <v>1382</v>
      </c>
      <c r="AA176">
        <v>1348</v>
      </c>
      <c r="AB176">
        <v>1460.15</v>
      </c>
      <c r="AC176" s="1">
        <f>(Table2[[#This Row],[Close Price]]/Table2[[#This Row],[Day Low]])-1</f>
        <v>2.4109792284865428E-3</v>
      </c>
      <c r="AD176" s="1">
        <f>(Table2[[#This Row],[Day High]]/Table2[[#This Row],[Close Price]])-1</f>
        <v>1.8316373728029633E-2</v>
      </c>
      <c r="AE176" s="1">
        <f>(Table2[[#This Row],[Close Price]]/Table2[[#This Row],[Current Week Low]])-1</f>
        <v>2.4109792284865428E-3</v>
      </c>
      <c r="AF176" s="1">
        <f>(Table2[[#This Row],[Current Week High]]/Table2[[#This Row],[Close Price]])-1</f>
        <v>2.2756706753006561E-2</v>
      </c>
      <c r="AG176" s="1">
        <f>(Table2[[#This Row],[Close Price]]/Table2[[#This Row],[Current Month Low]])-1</f>
        <v>2.4109792284865428E-3</v>
      </c>
      <c r="AH176" s="1">
        <f>(Table2[[#This Row],[Current Month High]]/Table2[[#This Row],[Close Price]])-1</f>
        <v>8.0592044403330343E-2</v>
      </c>
      <c r="AI176">
        <v>21.295097132284901</v>
      </c>
      <c r="AJ176">
        <v>79.580038540766793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-0.09</v>
      </c>
      <c r="AM176" t="s">
        <v>3182</v>
      </c>
      <c r="AN176">
        <v>-5.61</v>
      </c>
      <c r="AO176" t="s">
        <v>3182</v>
      </c>
      <c r="AP176">
        <v>3.9161287387813E-2</v>
      </c>
      <c r="AQ176">
        <f>(Table2[[#This Row],[Sharpe Ratio]]-AVERAGE(Table2[Sharpe Ratio]))/_xlfn.STDEV.P(Table2[Sharpe Ratio])</f>
        <v>-0.21224718105999596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131</v>
      </c>
      <c r="AT176">
        <f>_xlfn.RANK.AVG(Table2[[#This Row],[6M Return vs Nifty Z-Score]],Table2[6M Return vs Nifty Z-Score])</f>
        <v>138</v>
      </c>
      <c r="AU176">
        <f>_xlfn.RANK.AVG(Table2[[#This Row],[Sharpe Ratio Z-Score]],Table2[Sharpe Ratio Z-Score])</f>
        <v>405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1088</v>
      </c>
      <c r="B177" t="s">
        <v>1089</v>
      </c>
      <c r="C177" t="s">
        <v>3151</v>
      </c>
      <c r="D177" t="s">
        <v>504</v>
      </c>
      <c r="E177">
        <v>11830.3249839</v>
      </c>
      <c r="F177">
        <v>748.5</v>
      </c>
      <c r="G177">
        <v>52.075663564799498</v>
      </c>
      <c r="H177">
        <f>(Table2[[#This Row],[1Y Return vs Nifty]]-AVERAGE(Table2[1Y Return vs Nifty]))/_xlfn.STDEV.P(Table2[1Y Return vs Nifty])</f>
        <v>0.74605286085278444</v>
      </c>
      <c r="I177">
        <v>12.8567898966217</v>
      </c>
      <c r="J177">
        <f>(Table2[[#This Row],[1M Return vs Nifty]]-AVERAGE(Table2[1M Return vs Nifty]))/_xlfn.STDEV.P(Table2[1M Return vs Nifty])</f>
        <v>1.0580905612721831</v>
      </c>
      <c r="K177">
        <v>42.158723850908501</v>
      </c>
      <c r="L177">
        <f>(Table2[[#This Row],[6M Return vs Nifty]]-AVERAGE(Table2[6M Return vs Nifty]))/_xlfn.STDEV.P(Table2[6M Return vs Nifty])</f>
        <v>1.2286018016623386</v>
      </c>
      <c r="M177">
        <v>9.7027233023436406</v>
      </c>
      <c r="N177">
        <f>(Table2[[#This Row],[1W Return vs Nifty]]-AVERAGE(Table2[1W Return vs Nifty]))/_xlfn.STDEV.P(Table2[1W Return vs Nifty])</f>
        <v>2.4185845197837788</v>
      </c>
      <c r="O177">
        <v>704.72</v>
      </c>
      <c r="P177">
        <v>706.34074499884503</v>
      </c>
      <c r="Q177">
        <v>618.39746136251802</v>
      </c>
      <c r="R177">
        <v>73.077056001713899</v>
      </c>
      <c r="S177" s="1">
        <f>(Table2[[#This Row],[Close Price]]-Table2[[#This Row],[20D EMA]])/Table2[[#This Row],[20D EMA]]</f>
        <v>6.2123964127596736E-2</v>
      </c>
      <c r="T177" s="1">
        <f>(Table2[[#This Row],[Close Price]]-Table2[[#This Row],[50D EMA]])/Table2[[#This Row],[50D EMA]]</f>
        <v>5.9686851281988432E-2</v>
      </c>
      <c r="U177" s="1">
        <f>(Table2[[#This Row],[Close Price]]-Table2[[#This Row],[200D EMA]])/Table2[[#This Row],[200D EMA]]</f>
        <v>0.2103865988563835</v>
      </c>
      <c r="V177">
        <v>0.23326855661030499</v>
      </c>
      <c r="W177">
        <v>737.5</v>
      </c>
      <c r="X177">
        <v>760</v>
      </c>
      <c r="Y177">
        <v>688.05</v>
      </c>
      <c r="Z177">
        <v>760</v>
      </c>
      <c r="AA177">
        <v>642</v>
      </c>
      <c r="AB177">
        <v>762.25</v>
      </c>
      <c r="AC177" s="1">
        <f>(Table2[[#This Row],[Close Price]]/Table2[[#This Row],[Day Low]])-1</f>
        <v>1.4915254237288122E-2</v>
      </c>
      <c r="AD177" s="1">
        <f>(Table2[[#This Row],[Day High]]/Table2[[#This Row],[Close Price]])-1</f>
        <v>1.5364061456245803E-2</v>
      </c>
      <c r="AE177" s="1">
        <f>(Table2[[#This Row],[Close Price]]/Table2[[#This Row],[Current Week Low]])-1</f>
        <v>8.7856987137562736E-2</v>
      </c>
      <c r="AF177" s="1">
        <f>(Table2[[#This Row],[Current Week High]]/Table2[[#This Row],[Close Price]])-1</f>
        <v>1.5364061456245803E-2</v>
      </c>
      <c r="AG177" s="1">
        <f>(Table2[[#This Row],[Close Price]]/Table2[[#This Row],[Current Month Low]])-1</f>
        <v>0.16588785046728982</v>
      </c>
      <c r="AH177" s="1">
        <f>(Table2[[#This Row],[Current Month High]]/Table2[[#This Row],[Close Price]])-1</f>
        <v>1.8370073480293847E-2</v>
      </c>
      <c r="AI177">
        <v>11.823647294589099</v>
      </c>
      <c r="AJ177">
        <v>78.214285714285694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0.15</v>
      </c>
      <c r="AM177" t="s">
        <v>3183</v>
      </c>
      <c r="AN177">
        <v>0.5</v>
      </c>
      <c r="AO177" t="s">
        <v>3183</v>
      </c>
      <c r="AP177">
        <v>1.4291296018485999E-2</v>
      </c>
      <c r="AQ177">
        <f>(Table2[[#This Row],[Sharpe Ratio]]-AVERAGE(Table2[Sharpe Ratio]))/_xlfn.STDEV.P(Table2[Sharpe Ratio])</f>
        <v>-0.49997133907423319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130</v>
      </c>
      <c r="AT177">
        <f>_xlfn.RANK.AVG(Table2[[#This Row],[6M Return vs Nifty Z-Score]],Table2[6M Return vs Nifty Z-Score])</f>
        <v>76</v>
      </c>
      <c r="AU177">
        <f>_xlfn.RANK.AVG(Table2[[#This Row],[Sharpe Ratio Z-Score]],Table2[Sharpe Ratio Z-Score])</f>
        <v>468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1875</v>
      </c>
      <c r="B178" t="s">
        <v>1876</v>
      </c>
      <c r="C178" t="s">
        <v>3141</v>
      </c>
      <c r="D178" t="s">
        <v>214</v>
      </c>
      <c r="E178">
        <v>4010.4581925000002</v>
      </c>
      <c r="F178">
        <v>1523.75</v>
      </c>
      <c r="G178">
        <v>22.986954366505302</v>
      </c>
      <c r="H178">
        <f>(Table2[[#This Row],[1Y Return vs Nifty]]-AVERAGE(Table2[1Y Return vs Nifty]))/_xlfn.STDEV.P(Table2[1Y Return vs Nifty])</f>
        <v>0.17371240773914992</v>
      </c>
      <c r="I178">
        <v>-2.1364992037877002</v>
      </c>
      <c r="J178">
        <f>(Table2[[#This Row],[1M Return vs Nifty]]-AVERAGE(Table2[1M Return vs Nifty]))/_xlfn.STDEV.P(Table2[1M Return vs Nifty])</f>
        <v>-0.33340328275032094</v>
      </c>
      <c r="K178">
        <v>14.5760445546839</v>
      </c>
      <c r="L178">
        <f>(Table2[[#This Row],[6M Return vs Nifty]]-AVERAGE(Table2[6M Return vs Nifty]))/_xlfn.STDEV.P(Table2[6M Return vs Nifty])</f>
        <v>0.33383126642213723</v>
      </c>
      <c r="M178">
        <v>-3.4216202149481298</v>
      </c>
      <c r="N178">
        <f>(Table2[[#This Row],[1W Return vs Nifty]]-AVERAGE(Table2[1W Return vs Nifty]))/_xlfn.STDEV.P(Table2[1W Return vs Nifty])</f>
        <v>-0.7547977135474635</v>
      </c>
      <c r="O178">
        <v>1322.14</v>
      </c>
      <c r="P178">
        <v>1552.12918185729</v>
      </c>
      <c r="Q178">
        <v>1382.3727113566099</v>
      </c>
      <c r="R178">
        <v>51.709962326097902</v>
      </c>
      <c r="S178" s="1">
        <f>(Table2[[#This Row],[Close Price]]-Table2[[#This Row],[20D EMA]])/Table2[[#This Row],[20D EMA]]</f>
        <v>0.15248763368478369</v>
      </c>
      <c r="T178" s="1">
        <f>(Table2[[#This Row],[Close Price]]-Table2[[#This Row],[50D EMA]])/Table2[[#This Row],[50D EMA]]</f>
        <v>-1.8284033435497424E-2</v>
      </c>
      <c r="U178" s="1">
        <f>(Table2[[#This Row],[Close Price]]-Table2[[#This Row],[200D EMA]])/Table2[[#This Row],[200D EMA]]</f>
        <v>0.10227146954069111</v>
      </c>
      <c r="V178">
        <v>0.75814870531062195</v>
      </c>
      <c r="W178">
        <v>1515</v>
      </c>
      <c r="X178">
        <v>1539.05</v>
      </c>
      <c r="Y178">
        <v>1448</v>
      </c>
      <c r="Z178">
        <v>1530</v>
      </c>
      <c r="AA178">
        <v>1448</v>
      </c>
      <c r="AB178">
        <v>1530</v>
      </c>
      <c r="AC178" s="1">
        <f>(Table2[[#This Row],[Close Price]]/Table2[[#This Row],[Day Low]])-1</f>
        <v>5.7755775577557067E-3</v>
      </c>
      <c r="AD178" s="1">
        <f>(Table2[[#This Row],[Day High]]/Table2[[#This Row],[Close Price]])-1</f>
        <v>1.0041017227235383E-2</v>
      </c>
      <c r="AE178" s="1">
        <f>(Table2[[#This Row],[Close Price]]/Table2[[#This Row],[Current Week Low]])-1</f>
        <v>5.231353591160226E-2</v>
      </c>
      <c r="AF178" s="1">
        <f>(Table2[[#This Row],[Current Week High]]/Table2[[#This Row],[Close Price]])-1</f>
        <v>4.1017227235438103E-3</v>
      </c>
      <c r="AG178" s="1">
        <f>(Table2[[#This Row],[Close Price]]/Table2[[#This Row],[Current Month Low]])-1</f>
        <v>5.231353591160226E-2</v>
      </c>
      <c r="AH178" s="1">
        <f>(Table2[[#This Row],[Current Month High]]/Table2[[#This Row],[Close Price]])-1</f>
        <v>4.1017227235438103E-3</v>
      </c>
      <c r="AI178">
        <v>17.473338802296901</v>
      </c>
      <c r="AJ178">
        <v>56.033997235164598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0.02</v>
      </c>
      <c r="AM178" t="s">
        <v>3183</v>
      </c>
      <c r="AN178">
        <v>-7.31</v>
      </c>
      <c r="AO178" t="s">
        <v>3182</v>
      </c>
      <c r="AP178">
        <v>0.102851818989994</v>
      </c>
      <c r="AQ178">
        <f>(Table2[[#This Row],[Sharpe Ratio]]-AVERAGE(Table2[Sharpe Ratio]))/_xlfn.STDEV.P(Table2[Sharpe Ratio])</f>
        <v>0.52459684540468188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253</v>
      </c>
      <c r="AT178">
        <f>_xlfn.RANK.AVG(Table2[[#This Row],[6M Return vs Nifty Z-Score]],Table2[6M Return vs Nifty Z-Score])</f>
        <v>204</v>
      </c>
      <c r="AU178">
        <f>_xlfn.RANK.AVG(Table2[[#This Row],[Sharpe Ratio Z-Score]],Table2[Sharpe Ratio Z-Score])</f>
        <v>217</v>
      </c>
      <c r="AV178">
        <f>(Table2[[#This Row],[Rank 1Y]]+Table2[[#This Row],[Rank 6M]]+Table2[[#This Row],[Rank Sharpe]])/3</f>
        <v>224.66666666666666</v>
      </c>
    </row>
    <row r="179" spans="1:48" x14ac:dyDescent="0.3">
      <c r="A179" t="s">
        <v>956</v>
      </c>
      <c r="B179" t="s">
        <v>957</v>
      </c>
      <c r="C179" t="s">
        <v>3147</v>
      </c>
      <c r="D179" t="s">
        <v>458</v>
      </c>
      <c r="E179">
        <v>15805.038558504901</v>
      </c>
      <c r="F179">
        <v>1107.05</v>
      </c>
      <c r="G179">
        <v>13.592159051883201</v>
      </c>
      <c r="H179">
        <f>(Table2[[#This Row],[1Y Return vs Nifty]]-AVERAGE(Table2[1Y Return vs Nifty]))/_xlfn.STDEV.P(Table2[1Y Return vs Nifty])</f>
        <v>-1.1136681666164083E-2</v>
      </c>
      <c r="I179">
        <v>-10.6788781380145</v>
      </c>
      <c r="J179">
        <f>(Table2[[#This Row],[1M Return vs Nifty]]-AVERAGE(Table2[1M Return vs Nifty]))/_xlfn.STDEV.P(Table2[1M Return vs Nifty])</f>
        <v>-1.1262024891605771</v>
      </c>
      <c r="K179">
        <v>4.9901624573267496</v>
      </c>
      <c r="L179">
        <f>(Table2[[#This Row],[6M Return vs Nifty]]-AVERAGE(Table2[6M Return vs Nifty]))/_xlfn.STDEV.P(Table2[6M Return vs Nifty])</f>
        <v>2.2869276004631876E-2</v>
      </c>
      <c r="M179">
        <v>1.4739572951056501</v>
      </c>
      <c r="N179">
        <f>(Table2[[#This Row],[1W Return vs Nifty]]-AVERAGE(Table2[1W Return vs Nifty]))/_xlfn.STDEV.P(Table2[1W Return vs Nifty])</f>
        <v>0.42892158424690352</v>
      </c>
      <c r="O179">
        <v>1153.4000000000001</v>
      </c>
      <c r="P179">
        <v>1206.6856443653501</v>
      </c>
      <c r="Q179">
        <v>1152.1354710702001</v>
      </c>
      <c r="R179">
        <v>40.151087873392598</v>
      </c>
      <c r="S179" s="1">
        <f>(Table2[[#This Row],[Close Price]]-Table2[[#This Row],[20D EMA]])/Table2[[#This Row],[20D EMA]]</f>
        <v>-4.0185538408184611E-2</v>
      </c>
      <c r="T179" s="1">
        <f>(Table2[[#This Row],[Close Price]]-Table2[[#This Row],[50D EMA]])/Table2[[#This Row],[50D EMA]]</f>
        <v>-8.2569677389137217E-2</v>
      </c>
      <c r="U179" s="1">
        <f>(Table2[[#This Row],[Close Price]]-Table2[[#This Row],[200D EMA]])/Table2[[#This Row],[200D EMA]]</f>
        <v>-3.9132091843610162E-2</v>
      </c>
      <c r="V179">
        <v>0.70842798945118601</v>
      </c>
      <c r="W179">
        <v>1090.5</v>
      </c>
      <c r="X179">
        <v>1118</v>
      </c>
      <c r="Y179">
        <v>1090.5</v>
      </c>
      <c r="Z179">
        <v>1121.9000000000001</v>
      </c>
      <c r="AA179">
        <v>1040.0999999999999</v>
      </c>
      <c r="AB179">
        <v>1334.6</v>
      </c>
      <c r="AC179" s="1">
        <f>(Table2[[#This Row],[Close Price]]/Table2[[#This Row],[Day Low]])-1</f>
        <v>1.5176524530032154E-2</v>
      </c>
      <c r="AD179" s="1">
        <f>(Table2[[#This Row],[Day High]]/Table2[[#This Row],[Close Price]])-1</f>
        <v>9.8911521611491082E-3</v>
      </c>
      <c r="AE179" s="1">
        <f>(Table2[[#This Row],[Close Price]]/Table2[[#This Row],[Current Week Low]])-1</f>
        <v>1.5176524530032154E-2</v>
      </c>
      <c r="AF179" s="1">
        <f>(Table2[[#This Row],[Current Week High]]/Table2[[#This Row],[Close Price]])-1</f>
        <v>1.3414028273339262E-2</v>
      </c>
      <c r="AG179" s="1">
        <f>(Table2[[#This Row],[Close Price]]/Table2[[#This Row],[Current Month Low]])-1</f>
        <v>6.4368810691279643E-2</v>
      </c>
      <c r="AH179" s="1">
        <f>(Table2[[#This Row],[Current Month High]]/Table2[[#This Row],[Close Price]])-1</f>
        <v>0.20554627162278116</v>
      </c>
      <c r="AI179">
        <v>39.442662933020102</v>
      </c>
      <c r="AJ179">
        <v>37.8642590286425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</v>
      </c>
      <c r="AM179" t="s">
        <v>3182</v>
      </c>
      <c r="AN179">
        <v>-14.29</v>
      </c>
      <c r="AO179" t="s">
        <v>3182</v>
      </c>
      <c r="AP179">
        <v>0.16455126492101399</v>
      </c>
      <c r="AQ179">
        <f>(Table2[[#This Row],[Sharpe Ratio]]-AVERAGE(Table2[Sharpe Ratio]))/_xlfn.STDEV.P(Table2[Sharpe Ratio])</f>
        <v>1.2384057433177844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305</v>
      </c>
      <c r="AT179">
        <f>_xlfn.RANK.AVG(Table2[[#This Row],[6M Return vs Nifty Z-Score]],Table2[6M Return vs Nifty Z-Score])</f>
        <v>294</v>
      </c>
      <c r="AU179">
        <f>_xlfn.RANK.AVG(Table2[[#This Row],[Sharpe Ratio Z-Score]],Table2[Sharpe Ratio Z-Score])</f>
        <v>80</v>
      </c>
      <c r="AV179">
        <f>(Table2[[#This Row],[Rank 1Y]]+Table2[[#This Row],[Rank 6M]]+Table2[[#This Row],[Rank Sharpe]])/3</f>
        <v>226.33333333333334</v>
      </c>
    </row>
    <row r="180" spans="1:48" x14ac:dyDescent="0.3">
      <c r="A180" t="s">
        <v>573</v>
      </c>
      <c r="B180" t="s">
        <v>574</v>
      </c>
      <c r="C180" t="s">
        <v>3136</v>
      </c>
      <c r="D180" t="s">
        <v>217</v>
      </c>
      <c r="E180">
        <v>33819.666681759998</v>
      </c>
      <c r="F180">
        <v>6684.35</v>
      </c>
      <c r="G180">
        <v>42.229494474882998</v>
      </c>
      <c r="H180">
        <f>(Table2[[#This Row],[1Y Return vs Nifty]]-AVERAGE(Table2[1Y Return vs Nifty]))/_xlfn.STDEV.P(Table2[1Y Return vs Nifty])</f>
        <v>0.55232268052952904</v>
      </c>
      <c r="I180">
        <v>0.166873263492855</v>
      </c>
      <c r="J180">
        <f>(Table2[[#This Row],[1M Return vs Nifty]]-AVERAGE(Table2[1M Return vs Nifty]))/_xlfn.STDEV.P(Table2[1M Return vs Nifty])</f>
        <v>-0.11963240250868663</v>
      </c>
      <c r="K180">
        <v>-4.0971823172031803</v>
      </c>
      <c r="L180">
        <f>(Table2[[#This Row],[6M Return vs Nifty]]-AVERAGE(Table2[6M Return vs Nifty]))/_xlfn.STDEV.P(Table2[6M Return vs Nifty])</f>
        <v>-0.27192037298103933</v>
      </c>
      <c r="M180">
        <v>-3.0967557862636501</v>
      </c>
      <c r="N180">
        <f>(Table2[[#This Row],[1W Return vs Nifty]]-AVERAGE(Table2[1W Return vs Nifty]))/_xlfn.STDEV.P(Table2[1W Return vs Nifty])</f>
        <v>-0.67624757464944074</v>
      </c>
      <c r="O180">
        <v>6688.33</v>
      </c>
      <c r="P180">
        <v>6718.1146367233096</v>
      </c>
      <c r="Q180">
        <v>6238.6866960593197</v>
      </c>
      <c r="R180">
        <v>51.623861245370698</v>
      </c>
      <c r="S180" s="1">
        <f>(Table2[[#This Row],[Close Price]]-Table2[[#This Row],[20D EMA]])/Table2[[#This Row],[20D EMA]]</f>
        <v>-5.9506633195424924E-4</v>
      </c>
      <c r="T180" s="1">
        <f>(Table2[[#This Row],[Close Price]]-Table2[[#This Row],[50D EMA]])/Table2[[#This Row],[50D EMA]]</f>
        <v>-5.0259095816467857E-3</v>
      </c>
      <c r="U180" s="1">
        <f>(Table2[[#This Row],[Close Price]]-Table2[[#This Row],[200D EMA]])/Table2[[#This Row],[200D EMA]]</f>
        <v>7.1435435958370028E-2</v>
      </c>
      <c r="V180">
        <v>0.252365088777048</v>
      </c>
      <c r="W180">
        <v>6635</v>
      </c>
      <c r="X180">
        <v>6725</v>
      </c>
      <c r="Y180">
        <v>6570</v>
      </c>
      <c r="Z180">
        <v>6750</v>
      </c>
      <c r="AA180">
        <v>6485</v>
      </c>
      <c r="AB180">
        <v>7140</v>
      </c>
      <c r="AC180" s="1">
        <f>(Table2[[#This Row],[Close Price]]/Table2[[#This Row],[Day Low]])-1</f>
        <v>7.4378296910324604E-3</v>
      </c>
      <c r="AD180" s="1">
        <f>(Table2[[#This Row],[Day High]]/Table2[[#This Row],[Close Price]])-1</f>
        <v>6.0813691682810589E-3</v>
      </c>
      <c r="AE180" s="1">
        <f>(Table2[[#This Row],[Close Price]]/Table2[[#This Row],[Current Week Low]])-1</f>
        <v>1.7404870624048829E-2</v>
      </c>
      <c r="AF180" s="1">
        <f>(Table2[[#This Row],[Current Week High]]/Table2[[#This Row],[Close Price]])-1</f>
        <v>9.8214486075682839E-3</v>
      </c>
      <c r="AG180" s="1">
        <f>(Table2[[#This Row],[Close Price]]/Table2[[#This Row],[Current Month Low]])-1</f>
        <v>3.074016962220516E-2</v>
      </c>
      <c r="AH180" s="1">
        <f>(Table2[[#This Row],[Current Month High]]/Table2[[#This Row],[Close Price]])-1</f>
        <v>6.8166687860450104E-2</v>
      </c>
      <c r="AI180">
        <v>45.965576308840703</v>
      </c>
      <c r="AJ180">
        <v>66.275295083394496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-0.09</v>
      </c>
      <c r="AM180" t="s">
        <v>3182</v>
      </c>
      <c r="AN180">
        <v>-0.19</v>
      </c>
      <c r="AO180" t="s">
        <v>3182</v>
      </c>
      <c r="AP180">
        <v>0.138568316524043</v>
      </c>
      <c r="AQ180">
        <f>(Table2[[#This Row],[Sharpe Ratio]]-AVERAGE(Table2[Sharpe Ratio]))/_xlfn.STDEV.P(Table2[Sharpe Ratio])</f>
        <v>0.93780564100065378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156</v>
      </c>
      <c r="AT180">
        <f>_xlfn.RANK.AVG(Table2[[#This Row],[6M Return vs Nifty Z-Score]],Table2[6M Return vs Nifty Z-Score])</f>
        <v>400</v>
      </c>
      <c r="AU180">
        <f>_xlfn.RANK.AVG(Table2[[#This Row],[Sharpe Ratio Z-Score]],Table2[Sharpe Ratio Z-Score])</f>
        <v>125</v>
      </c>
      <c r="AV180">
        <f>(Table2[[#This Row],[Rank 1Y]]+Table2[[#This Row],[Rank 6M]]+Table2[[#This Row],[Rank Sharpe]])/3</f>
        <v>227</v>
      </c>
    </row>
    <row r="181" spans="1:48" x14ac:dyDescent="0.3">
      <c r="A181" t="s">
        <v>1395</v>
      </c>
      <c r="B181" t="s">
        <v>1396</v>
      </c>
      <c r="C181" t="s">
        <v>3148</v>
      </c>
      <c r="D181" t="s">
        <v>114</v>
      </c>
      <c r="E181">
        <v>7875.1603444399998</v>
      </c>
      <c r="F181">
        <v>3977.95</v>
      </c>
      <c r="G181">
        <v>99.406243525783296</v>
      </c>
      <c r="H181">
        <f>(Table2[[#This Row],[1Y Return vs Nifty]]-AVERAGE(Table2[1Y Return vs Nifty]))/_xlfn.STDEV.P(Table2[1Y Return vs Nifty])</f>
        <v>1.6773147259406009</v>
      </c>
      <c r="I181">
        <v>-14.096096469200599</v>
      </c>
      <c r="J181">
        <f>(Table2[[#This Row],[1M Return vs Nifty]]-AVERAGE(Table2[1M Return vs Nifty]))/_xlfn.STDEV.P(Table2[1M Return vs Nifty])</f>
        <v>-1.4433469288950496</v>
      </c>
      <c r="K181">
        <v>68.874287220014494</v>
      </c>
      <c r="L181">
        <f>(Table2[[#This Row],[6M Return vs Nifty]]-AVERAGE(Table2[6M Return vs Nifty]))/_xlfn.STDEV.P(Table2[6M Return vs Nifty])</f>
        <v>2.0952434603024543</v>
      </c>
      <c r="M181">
        <v>5.50477215264132</v>
      </c>
      <c r="N181">
        <f>(Table2[[#This Row],[1W Return vs Nifty]]-AVERAGE(Table2[1W Return vs Nifty]))/_xlfn.STDEV.P(Table2[1W Return vs Nifty])</f>
        <v>1.4035468093408903</v>
      </c>
      <c r="O181">
        <v>3907.16</v>
      </c>
      <c r="P181">
        <v>3945.47385101804</v>
      </c>
      <c r="Q181">
        <v>3257.9217954268902</v>
      </c>
      <c r="R181">
        <v>57.985582642551002</v>
      </c>
      <c r="S181" s="1">
        <f>(Table2[[#This Row],[Close Price]]-Table2[[#This Row],[20D EMA]])/Table2[[#This Row],[20D EMA]]</f>
        <v>1.8118019226241046E-2</v>
      </c>
      <c r="T181" s="1">
        <f>(Table2[[#This Row],[Close Price]]-Table2[[#This Row],[50D EMA]])/Table2[[#This Row],[50D EMA]]</f>
        <v>8.2312417236221347E-3</v>
      </c>
      <c r="U181" s="1">
        <f>(Table2[[#This Row],[Close Price]]-Table2[[#This Row],[200D EMA]])/Table2[[#This Row],[200D EMA]]</f>
        <v>0.22100843721411775</v>
      </c>
      <c r="V181">
        <v>0.85477877267259605</v>
      </c>
      <c r="W181">
        <v>3767.15</v>
      </c>
      <c r="X181">
        <v>3999.3</v>
      </c>
      <c r="Y181">
        <v>3751</v>
      </c>
      <c r="Z181">
        <v>3999.3</v>
      </c>
      <c r="AA181">
        <v>3389.05</v>
      </c>
      <c r="AB181">
        <v>4475.95</v>
      </c>
      <c r="AC181" s="1">
        <f>(Table2[[#This Row],[Close Price]]/Table2[[#This Row],[Day Low]])-1</f>
        <v>5.5957421392829998E-2</v>
      </c>
      <c r="AD181" s="1">
        <f>(Table2[[#This Row],[Day High]]/Table2[[#This Row],[Close Price]])-1</f>
        <v>5.3670860619163818E-3</v>
      </c>
      <c r="AE181" s="1">
        <f>(Table2[[#This Row],[Close Price]]/Table2[[#This Row],[Current Week Low]])-1</f>
        <v>6.0503865635830323E-2</v>
      </c>
      <c r="AF181" s="1">
        <f>(Table2[[#This Row],[Current Week High]]/Table2[[#This Row],[Close Price]])-1</f>
        <v>5.3670860619163818E-3</v>
      </c>
      <c r="AG181" s="1">
        <f>(Table2[[#This Row],[Close Price]]/Table2[[#This Row],[Current Month Low]])-1</f>
        <v>0.17376550950856418</v>
      </c>
      <c r="AH181" s="1">
        <f>(Table2[[#This Row],[Current Month High]]/Table2[[#This Row],[Close Price]])-1</f>
        <v>0.12519011048404338</v>
      </c>
      <c r="AI181">
        <v>13.6263653389308</v>
      </c>
      <c r="AJ181">
        <v>129.276657060518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0.17</v>
      </c>
      <c r="AM181" t="s">
        <v>3183</v>
      </c>
      <c r="AN181">
        <v>-7.99</v>
      </c>
      <c r="AO181" t="s">
        <v>3182</v>
      </c>
      <c r="AP181">
        <v>-2.1471806102914E-2</v>
      </c>
      <c r="AQ181">
        <f>(Table2[[#This Row],[Sharpe Ratio]]-AVERAGE(Table2[Sharpe Ratio]))/_xlfn.STDEV.P(Table2[Sharpe Ratio])</f>
        <v>-0.91371930919005262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47</v>
      </c>
      <c r="AT181">
        <f>_xlfn.RANK.AVG(Table2[[#This Row],[6M Return vs Nifty Z-Score]],Table2[6M Return vs Nifty Z-Score])</f>
        <v>28</v>
      </c>
      <c r="AU181">
        <f>_xlfn.RANK.AVG(Table2[[#This Row],[Sharpe Ratio Z-Score]],Table2[Sharpe Ratio Z-Score])</f>
        <v>608</v>
      </c>
      <c r="AV181">
        <f>(Table2[[#This Row],[Rank 1Y]]+Table2[[#This Row],[Rank 6M]]+Table2[[#This Row],[Rank Sharpe]])/3</f>
        <v>227.66666666666666</v>
      </c>
    </row>
    <row r="182" spans="1:48" x14ac:dyDescent="0.3">
      <c r="A182" t="s">
        <v>1787</v>
      </c>
      <c r="B182" t="s">
        <v>1788</v>
      </c>
      <c r="C182" t="s">
        <v>3146</v>
      </c>
      <c r="D182" t="s">
        <v>117</v>
      </c>
      <c r="E182">
        <v>4450.6742039399996</v>
      </c>
      <c r="F182">
        <v>824.9</v>
      </c>
      <c r="G182">
        <v>44.255138415840598</v>
      </c>
      <c r="H182">
        <f>(Table2[[#This Row],[1Y Return vs Nifty]]-AVERAGE(Table2[1Y Return vs Nifty]))/_xlfn.STDEV.P(Table2[1Y Return vs Nifty])</f>
        <v>0.59217862474181282</v>
      </c>
      <c r="I182">
        <v>26.913878579348701</v>
      </c>
      <c r="J182">
        <f>(Table2[[#This Row],[1M Return vs Nifty]]-AVERAGE(Table2[1M Return vs Nifty]))/_xlfn.STDEV.P(Table2[1M Return vs Nifty])</f>
        <v>2.3626977249104093</v>
      </c>
      <c r="K182">
        <v>7.8704770322159003</v>
      </c>
      <c r="L182">
        <f>(Table2[[#This Row],[6M Return vs Nifty]]-AVERAGE(Table2[6M Return vs Nifty]))/_xlfn.STDEV.P(Table2[6M Return vs Nifty])</f>
        <v>0.11630547145742376</v>
      </c>
      <c r="M182">
        <v>7.9875673423558098</v>
      </c>
      <c r="N182">
        <f>(Table2[[#This Row],[1W Return vs Nifty]]-AVERAGE(Table2[1W Return vs Nifty]))/_xlfn.STDEV.P(Table2[1W Return vs Nifty])</f>
        <v>2.0038707900153954</v>
      </c>
      <c r="O182">
        <v>672.86</v>
      </c>
      <c r="P182">
        <v>723.93335779612505</v>
      </c>
      <c r="Q182">
        <v>665.26123278748503</v>
      </c>
      <c r="R182">
        <v>67.650027696652501</v>
      </c>
      <c r="S182" s="1">
        <f>(Table2[[#This Row],[Close Price]]-Table2[[#This Row],[20D EMA]])/Table2[[#This Row],[20D EMA]]</f>
        <v>0.22596082394554581</v>
      </c>
      <c r="T182" s="1">
        <f>(Table2[[#This Row],[Close Price]]-Table2[[#This Row],[50D EMA]])/Table2[[#This Row],[50D EMA]]</f>
        <v>0.13946952591223083</v>
      </c>
      <c r="U182" s="1">
        <f>(Table2[[#This Row],[Close Price]]-Table2[[#This Row],[200D EMA]])/Table2[[#This Row],[200D EMA]]</f>
        <v>0.23996403118759649</v>
      </c>
      <c r="V182">
        <v>1.80332247222291</v>
      </c>
      <c r="W182">
        <v>822.55</v>
      </c>
      <c r="X182">
        <v>838</v>
      </c>
      <c r="Y182">
        <v>820</v>
      </c>
      <c r="Z182">
        <v>858.95</v>
      </c>
      <c r="AA182">
        <v>802.1</v>
      </c>
      <c r="AB182">
        <v>858.95</v>
      </c>
      <c r="AC182" s="1">
        <f>(Table2[[#This Row],[Close Price]]/Table2[[#This Row],[Day Low]])-1</f>
        <v>2.8569691812048159E-3</v>
      </c>
      <c r="AD182" s="1">
        <f>(Table2[[#This Row],[Day High]]/Table2[[#This Row],[Close Price]])-1</f>
        <v>1.5880712813674425E-2</v>
      </c>
      <c r="AE182" s="1">
        <f>(Table2[[#This Row],[Close Price]]/Table2[[#This Row],[Current Week Low]])-1</f>
        <v>5.9756097560974553E-3</v>
      </c>
      <c r="AF182" s="1">
        <f>(Table2[[#This Row],[Current Week High]]/Table2[[#This Row],[Close Price]])-1</f>
        <v>4.1277730634016407E-2</v>
      </c>
      <c r="AG182" s="1">
        <f>(Table2[[#This Row],[Close Price]]/Table2[[#This Row],[Current Month Low]])-1</f>
        <v>2.8425383368657187E-2</v>
      </c>
      <c r="AH182" s="1">
        <f>(Table2[[#This Row],[Current Month High]]/Table2[[#This Row],[Close Price]])-1</f>
        <v>4.1277730634016407E-2</v>
      </c>
      <c r="AI182">
        <v>6.6795975269729801</v>
      </c>
      <c r="AJ182">
        <v>74.915182357930405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0.32</v>
      </c>
      <c r="AM182" t="s">
        <v>3183</v>
      </c>
      <c r="AN182">
        <v>14.19</v>
      </c>
      <c r="AO182" t="s">
        <v>3183</v>
      </c>
      <c r="AP182">
        <v>8.3599462732795005E-2</v>
      </c>
      <c r="AQ182">
        <f>(Table2[[#This Row],[Sharpe Ratio]]-AVERAGE(Table2[Sharpe Ratio]))/_xlfn.STDEV.P(Table2[Sharpe Ratio])</f>
        <v>0.30186383711242326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151</v>
      </c>
      <c r="AT182">
        <f>_xlfn.RANK.AVG(Table2[[#This Row],[6M Return vs Nifty Z-Score]],Table2[6M Return vs Nifty Z-Score])</f>
        <v>263</v>
      </c>
      <c r="AU182">
        <f>_xlfn.RANK.AVG(Table2[[#This Row],[Sharpe Ratio Z-Score]],Table2[Sharpe Ratio Z-Score])</f>
        <v>272</v>
      </c>
      <c r="AV182">
        <f>(Table2[[#This Row],[Rank 1Y]]+Table2[[#This Row],[Rank 6M]]+Table2[[#This Row],[Rank Sharpe]])/3</f>
        <v>228.66666666666666</v>
      </c>
    </row>
    <row r="183" spans="1:48" x14ac:dyDescent="0.3">
      <c r="A183" t="s">
        <v>556</v>
      </c>
      <c r="B183" t="s">
        <v>557</v>
      </c>
      <c r="C183" t="s">
        <v>3152</v>
      </c>
      <c r="D183" t="s">
        <v>171</v>
      </c>
      <c r="E183">
        <v>36136.866670590003</v>
      </c>
      <c r="F183">
        <v>1073.0999999999999</v>
      </c>
      <c r="G183">
        <v>35.299917567818497</v>
      </c>
      <c r="H183">
        <f>(Table2[[#This Row],[1Y Return vs Nifty]]-AVERAGE(Table2[1Y Return vs Nifty]))/_xlfn.STDEV.P(Table2[1Y Return vs Nifty])</f>
        <v>0.41597846670282368</v>
      </c>
      <c r="I183">
        <v>2.8265804775578198</v>
      </c>
      <c r="J183">
        <f>(Table2[[#This Row],[1M Return vs Nifty]]-AVERAGE(Table2[1M Return vs Nifty]))/_xlfn.STDEV.P(Table2[1M Return vs Nifty])</f>
        <v>0.12720911375158386</v>
      </c>
      <c r="K183">
        <v>19.054536296715</v>
      </c>
      <c r="L183">
        <f>(Table2[[#This Row],[6M Return vs Nifty]]-AVERAGE(Table2[6M Return vs Nifty]))/_xlfn.STDEV.P(Table2[6M Return vs Nifty])</f>
        <v>0.47911165815095957</v>
      </c>
      <c r="M183">
        <v>-3.5703703934177801E-2</v>
      </c>
      <c r="N183">
        <f>(Table2[[#This Row],[1W Return vs Nifty]]-AVERAGE(Table2[1W Return vs Nifty]))/_xlfn.STDEV.P(Table2[1W Return vs Nifty])</f>
        <v>6.3895220345796228E-2</v>
      </c>
      <c r="O183">
        <v>1025.96</v>
      </c>
      <c r="P183">
        <v>1039.7727555138999</v>
      </c>
      <c r="Q183">
        <v>933.08789438473104</v>
      </c>
      <c r="R183">
        <v>68.112202350001397</v>
      </c>
      <c r="S183" s="1">
        <f>(Table2[[#This Row],[Close Price]]-Table2[[#This Row],[20D EMA]])/Table2[[#This Row],[20D EMA]]</f>
        <v>4.594721041756001E-2</v>
      </c>
      <c r="T183" s="1">
        <f>(Table2[[#This Row],[Close Price]]-Table2[[#This Row],[50D EMA]])/Table2[[#This Row],[50D EMA]]</f>
        <v>3.2052430984910958E-2</v>
      </c>
      <c r="U183" s="1">
        <f>(Table2[[#This Row],[Close Price]]-Table2[[#This Row],[200D EMA]])/Table2[[#This Row],[200D EMA]]</f>
        <v>0.15005242963482177</v>
      </c>
      <c r="V183">
        <v>0.99959146247558095</v>
      </c>
      <c r="W183">
        <v>1058.9000000000001</v>
      </c>
      <c r="X183">
        <v>1105.9000000000001</v>
      </c>
      <c r="Y183">
        <v>1021.55</v>
      </c>
      <c r="Z183">
        <v>1105.9000000000001</v>
      </c>
      <c r="AA183">
        <v>921</v>
      </c>
      <c r="AB183">
        <v>1105.9000000000001</v>
      </c>
      <c r="AC183" s="1">
        <f>(Table2[[#This Row],[Close Price]]/Table2[[#This Row],[Day Low]])-1</f>
        <v>1.341014260081197E-2</v>
      </c>
      <c r="AD183" s="1">
        <f>(Table2[[#This Row],[Day High]]/Table2[[#This Row],[Close Price]])-1</f>
        <v>3.0565650917901532E-2</v>
      </c>
      <c r="AE183" s="1">
        <f>(Table2[[#This Row],[Close Price]]/Table2[[#This Row],[Current Week Low]])-1</f>
        <v>5.0462532426215123E-2</v>
      </c>
      <c r="AF183" s="1">
        <f>(Table2[[#This Row],[Current Week High]]/Table2[[#This Row],[Close Price]])-1</f>
        <v>3.0565650917901532E-2</v>
      </c>
      <c r="AG183" s="1">
        <f>(Table2[[#This Row],[Close Price]]/Table2[[#This Row],[Current Month Low]])-1</f>
        <v>0.16514657980456016</v>
      </c>
      <c r="AH183" s="1">
        <f>(Table2[[#This Row],[Current Month High]]/Table2[[#This Row],[Close Price]])-1</f>
        <v>3.0565650917901532E-2</v>
      </c>
      <c r="AI183">
        <v>22.4489795918367</v>
      </c>
      <c r="AJ183">
        <v>67.006458641350804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-0.02</v>
      </c>
      <c r="AM183" t="s">
        <v>3182</v>
      </c>
      <c r="AN183">
        <v>5.82</v>
      </c>
      <c r="AO183" t="s">
        <v>3183</v>
      </c>
      <c r="AP183">
        <v>6.3700327076411004E-2</v>
      </c>
      <c r="AQ183">
        <f>(Table2[[#This Row],[Sharpe Ratio]]-AVERAGE(Table2[Sharpe Ratio]))/_xlfn.STDEV.P(Table2[Sharpe Ratio])</f>
        <v>7.1648154005850978E-2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188</v>
      </c>
      <c r="AT183">
        <f>_xlfn.RANK.AVG(Table2[[#This Row],[6M Return vs Nifty Z-Score]],Table2[6M Return vs Nifty Z-Score])</f>
        <v>169</v>
      </c>
      <c r="AU183">
        <f>_xlfn.RANK.AVG(Table2[[#This Row],[Sharpe Ratio Z-Score]],Table2[Sharpe Ratio Z-Score])</f>
        <v>330</v>
      </c>
      <c r="AV183">
        <f>(Table2[[#This Row],[Rank 1Y]]+Table2[[#This Row],[Rank 6M]]+Table2[[#This Row],[Rank Sharpe]])/3</f>
        <v>229</v>
      </c>
    </row>
    <row r="184" spans="1:48" x14ac:dyDescent="0.3">
      <c r="A184" t="s">
        <v>1070</v>
      </c>
      <c r="B184" t="s">
        <v>1071</v>
      </c>
      <c r="C184" t="s">
        <v>3141</v>
      </c>
      <c r="D184" t="s">
        <v>425</v>
      </c>
      <c r="E184">
        <v>12029.65511034</v>
      </c>
      <c r="F184">
        <v>2973.95</v>
      </c>
      <c r="G184">
        <v>17.6273096975073</v>
      </c>
      <c r="H184">
        <f>(Table2[[#This Row],[1Y Return vs Nifty]]-AVERAGE(Table2[1Y Return vs Nifty]))/_xlfn.STDEV.P(Table2[1Y Return vs Nifty])</f>
        <v>6.8257695483912528E-2</v>
      </c>
      <c r="I184">
        <v>5.8081180739068303</v>
      </c>
      <c r="J184">
        <f>(Table2[[#This Row],[1M Return vs Nifty]]-AVERAGE(Table2[1M Return vs Nifty]))/_xlfn.STDEV.P(Table2[1M Return vs Nifty])</f>
        <v>0.40391899263519837</v>
      </c>
      <c r="K184">
        <v>17.421676549523902</v>
      </c>
      <c r="L184">
        <f>(Table2[[#This Row],[6M Return vs Nifty]]-AVERAGE(Table2[6M Return vs Nifty]))/_xlfn.STDEV.P(Table2[6M Return vs Nifty])</f>
        <v>0.42614237354029677</v>
      </c>
      <c r="M184">
        <v>0.74687188956780703</v>
      </c>
      <c r="N184">
        <f>(Table2[[#This Row],[1W Return vs Nifty]]-AVERAGE(Table2[1W Return vs Nifty]))/_xlfn.STDEV.P(Table2[1W Return vs Nifty])</f>
        <v>0.25311698838210772</v>
      </c>
      <c r="O184">
        <v>2848.94</v>
      </c>
      <c r="P184">
        <v>2855.2023120641802</v>
      </c>
      <c r="Q184">
        <v>2686.3915899588301</v>
      </c>
      <c r="R184">
        <v>68.171591917962601</v>
      </c>
      <c r="S184" s="1">
        <f>(Table2[[#This Row],[Close Price]]-Table2[[#This Row],[20D EMA]])/Table2[[#This Row],[20D EMA]]</f>
        <v>4.3879477981284186E-2</v>
      </c>
      <c r="T184" s="1">
        <f>(Table2[[#This Row],[Close Price]]-Table2[[#This Row],[50D EMA]])/Table2[[#This Row],[50D EMA]]</f>
        <v>4.1589938280055007E-2</v>
      </c>
      <c r="U184" s="1">
        <f>(Table2[[#This Row],[Close Price]]-Table2[[#This Row],[200D EMA]])/Table2[[#This Row],[200D EMA]]</f>
        <v>0.10704262592095766</v>
      </c>
      <c r="V184">
        <v>0.34840323073245999</v>
      </c>
      <c r="W184">
        <v>2916.05</v>
      </c>
      <c r="X184">
        <v>2985</v>
      </c>
      <c r="Y184">
        <v>2861</v>
      </c>
      <c r="Z184">
        <v>2985</v>
      </c>
      <c r="AA184">
        <v>2660</v>
      </c>
      <c r="AB184">
        <v>2985</v>
      </c>
      <c r="AC184" s="1">
        <f>(Table2[[#This Row],[Close Price]]/Table2[[#This Row],[Day Low]])-1</f>
        <v>1.9855626618199063E-2</v>
      </c>
      <c r="AD184" s="1">
        <f>(Table2[[#This Row],[Day High]]/Table2[[#This Row],[Close Price]])-1</f>
        <v>3.7155971014981581E-3</v>
      </c>
      <c r="AE184" s="1">
        <f>(Table2[[#This Row],[Close Price]]/Table2[[#This Row],[Current Week Low]])-1</f>
        <v>3.9479203075847513E-2</v>
      </c>
      <c r="AF184" s="1">
        <f>(Table2[[#This Row],[Current Week High]]/Table2[[#This Row],[Close Price]])-1</f>
        <v>3.7155971014981581E-3</v>
      </c>
      <c r="AG184" s="1">
        <f>(Table2[[#This Row],[Close Price]]/Table2[[#This Row],[Current Month Low]])-1</f>
        <v>0.11802631578947365</v>
      </c>
      <c r="AH184" s="1">
        <f>(Table2[[#This Row],[Current Month High]]/Table2[[#This Row],[Close Price]])-1</f>
        <v>3.7155971014981581E-3</v>
      </c>
      <c r="AI184">
        <v>9.7193967618823596</v>
      </c>
      <c r="AJ184">
        <v>42.871898344983201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0.13</v>
      </c>
      <c r="AM184" t="s">
        <v>3183</v>
      </c>
      <c r="AN184">
        <v>3.49</v>
      </c>
      <c r="AO184" t="s">
        <v>3183</v>
      </c>
      <c r="AP184">
        <v>0.101851904090004</v>
      </c>
      <c r="AQ184">
        <f>(Table2[[#This Row],[Sharpe Ratio]]-AVERAGE(Table2[Sharpe Ratio]))/_xlfn.STDEV.P(Table2[Sharpe Ratio])</f>
        <v>0.51302870014829294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286</v>
      </c>
      <c r="AT184">
        <f>_xlfn.RANK.AVG(Table2[[#This Row],[6M Return vs Nifty Z-Score]],Table2[6M Return vs Nifty Z-Score])</f>
        <v>180</v>
      </c>
      <c r="AU184">
        <f>_xlfn.RANK.AVG(Table2[[#This Row],[Sharpe Ratio Z-Score]],Table2[Sharpe Ratio Z-Score])</f>
        <v>221</v>
      </c>
      <c r="AV184">
        <f>(Table2[[#This Row],[Rank 1Y]]+Table2[[#This Row],[Rank 6M]]+Table2[[#This Row],[Rank Sharpe]])/3</f>
        <v>229</v>
      </c>
    </row>
    <row r="185" spans="1:48" x14ac:dyDescent="0.3">
      <c r="A185" t="s">
        <v>1163</v>
      </c>
      <c r="B185" t="s">
        <v>1164</v>
      </c>
      <c r="C185" t="s">
        <v>3144</v>
      </c>
      <c r="D185" t="s">
        <v>163</v>
      </c>
      <c r="E185">
        <v>10400.702873599999</v>
      </c>
      <c r="F185">
        <v>10280.299999999999</v>
      </c>
      <c r="G185">
        <v>78.933274086972204</v>
      </c>
      <c r="H185">
        <f>(Table2[[#This Row],[1Y Return vs Nifty]]-AVERAGE(Table2[1Y Return vs Nifty]))/_xlfn.STDEV.P(Table2[1Y Return vs Nifty])</f>
        <v>1.2744949058752313</v>
      </c>
      <c r="I185">
        <v>-15.4378611325075</v>
      </c>
      <c r="J185">
        <f>(Table2[[#This Row],[1M Return vs Nifty]]-AVERAGE(Table2[1M Return vs Nifty]))/_xlfn.STDEV.P(Table2[1M Return vs Nifty])</f>
        <v>-1.5678731256898206</v>
      </c>
      <c r="K185">
        <v>-14.3078908128881</v>
      </c>
      <c r="L185">
        <f>(Table2[[#This Row],[6M Return vs Nifty]]-AVERAGE(Table2[6M Return vs Nifty]))/_xlfn.STDEV.P(Table2[6M Return vs Nifty])</f>
        <v>-0.60315146941466946</v>
      </c>
      <c r="M185">
        <v>2.3821731766743599</v>
      </c>
      <c r="N185">
        <f>(Table2[[#This Row],[1W Return vs Nifty]]-AVERAGE(Table2[1W Return vs Nifty]))/_xlfn.STDEV.P(Table2[1W Return vs Nifty])</f>
        <v>0.64852236952063014</v>
      </c>
      <c r="O185">
        <v>10456.24</v>
      </c>
      <c r="P185">
        <v>11503.266348475299</v>
      </c>
      <c r="Q185">
        <v>10880.851384617101</v>
      </c>
      <c r="R185">
        <v>53.162373209557998</v>
      </c>
      <c r="S185" s="1">
        <f>(Table2[[#This Row],[Close Price]]-Table2[[#This Row],[20D EMA]])/Table2[[#This Row],[20D EMA]]</f>
        <v>-1.6826316151886386E-2</v>
      </c>
      <c r="T185" s="1">
        <f>(Table2[[#This Row],[Close Price]]-Table2[[#This Row],[50D EMA]])/Table2[[#This Row],[50D EMA]]</f>
        <v>-0.10631470327011928</v>
      </c>
      <c r="U185" s="1">
        <f>(Table2[[#This Row],[Close Price]]-Table2[[#This Row],[200D EMA]])/Table2[[#This Row],[200D EMA]]</f>
        <v>-5.519341854683691E-2</v>
      </c>
      <c r="V185">
        <v>1.61398616879854</v>
      </c>
      <c r="W185">
        <v>10107.549999999999</v>
      </c>
      <c r="X185">
        <v>10317.450000000001</v>
      </c>
      <c r="Y185">
        <v>9757.5499999999993</v>
      </c>
      <c r="Z185">
        <v>10355</v>
      </c>
      <c r="AA185">
        <v>9171</v>
      </c>
      <c r="AB185">
        <v>12024.95</v>
      </c>
      <c r="AC185" s="1">
        <f>(Table2[[#This Row],[Close Price]]/Table2[[#This Row],[Day Low]])-1</f>
        <v>1.7091184312716834E-2</v>
      </c>
      <c r="AD185" s="1">
        <f>(Table2[[#This Row],[Day High]]/Table2[[#This Row],[Close Price]])-1</f>
        <v>3.6137077711742016E-3</v>
      </c>
      <c r="AE185" s="1">
        <f>(Table2[[#This Row],[Close Price]]/Table2[[#This Row],[Current Week Low]])-1</f>
        <v>5.3573899185758833E-2</v>
      </c>
      <c r="AF185" s="1">
        <f>(Table2[[#This Row],[Current Week High]]/Table2[[#This Row],[Close Price]])-1</f>
        <v>7.2663249126971863E-3</v>
      </c>
      <c r="AG185" s="1">
        <f>(Table2[[#This Row],[Close Price]]/Table2[[#This Row],[Current Month Low]])-1</f>
        <v>0.12095736560898485</v>
      </c>
      <c r="AH185" s="1">
        <f>(Table2[[#This Row],[Current Month High]]/Table2[[#This Row],[Close Price]])-1</f>
        <v>0.16970808244895585</v>
      </c>
      <c r="AI185">
        <v>43.964670291723003</v>
      </c>
      <c r="AJ185">
        <v>107.640880630175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-0.21</v>
      </c>
      <c r="AM185" t="s">
        <v>3182</v>
      </c>
      <c r="AN185">
        <v>-3.39</v>
      </c>
      <c r="AO185" t="s">
        <v>3182</v>
      </c>
      <c r="AP185">
        <v>0.159366516807812</v>
      </c>
      <c r="AQ185">
        <f>(Table2[[#This Row],[Sharpe Ratio]]-AVERAGE(Table2[Sharpe Ratio]))/_xlfn.STDEV.P(Table2[Sharpe Ratio])</f>
        <v>1.1784227194705463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69</v>
      </c>
      <c r="AT185">
        <f>_xlfn.RANK.AVG(Table2[[#This Row],[6M Return vs Nifty Z-Score]],Table2[6M Return vs Nifty Z-Score])</f>
        <v>534</v>
      </c>
      <c r="AU185">
        <f>_xlfn.RANK.AVG(Table2[[#This Row],[Sharpe Ratio Z-Score]],Table2[Sharpe Ratio Z-Score])</f>
        <v>87</v>
      </c>
      <c r="AV185">
        <f>(Table2[[#This Row],[Rank 1Y]]+Table2[[#This Row],[Rank 6M]]+Table2[[#This Row],[Rank Sharpe]])/3</f>
        <v>230</v>
      </c>
    </row>
    <row r="186" spans="1:48" x14ac:dyDescent="0.3">
      <c r="A186" t="s">
        <v>483</v>
      </c>
      <c r="B186" t="s">
        <v>484</v>
      </c>
      <c r="C186" t="s">
        <v>3136</v>
      </c>
      <c r="D186" t="s">
        <v>217</v>
      </c>
      <c r="E186">
        <v>44127.215981474998</v>
      </c>
      <c r="F186">
        <v>696.75</v>
      </c>
      <c r="G186">
        <v>51.050231847930803</v>
      </c>
      <c r="H186">
        <f>(Table2[[#This Row],[1Y Return vs Nifty]]-AVERAGE(Table2[1Y Return vs Nifty]))/_xlfn.STDEV.P(Table2[1Y Return vs Nifty])</f>
        <v>0.72587678327337302</v>
      </c>
      <c r="I186">
        <v>0.75722643781441501</v>
      </c>
      <c r="J186">
        <f>(Table2[[#This Row],[1M Return vs Nifty]]-AVERAGE(Table2[1M Return vs Nifty]))/_xlfn.STDEV.P(Table2[1M Return vs Nifty])</f>
        <v>-6.4843036255142955E-2</v>
      </c>
      <c r="K186">
        <v>8.85630849495554</v>
      </c>
      <c r="L186">
        <f>(Table2[[#This Row],[6M Return vs Nifty]]-AVERAGE(Table2[6M Return vs Nifty]))/_xlfn.STDEV.P(Table2[6M Return vs Nifty])</f>
        <v>0.14828543018800708</v>
      </c>
      <c r="M186">
        <v>-0.88943012870203098</v>
      </c>
      <c r="N186">
        <f>(Table2[[#This Row],[1W Return vs Nifty]]-AVERAGE(Table2[1W Return vs Nifty]))/_xlfn.STDEV.P(Table2[1W Return vs Nifty])</f>
        <v>-0.14253036314447459</v>
      </c>
      <c r="O186">
        <v>691.45</v>
      </c>
      <c r="P186">
        <v>685.18977524430397</v>
      </c>
      <c r="Q186">
        <v>612.40723560747199</v>
      </c>
      <c r="R186">
        <v>53.454682594555003</v>
      </c>
      <c r="S186" s="1">
        <f>(Table2[[#This Row],[Close Price]]-Table2[[#This Row],[20D EMA]])/Table2[[#This Row],[20D EMA]]</f>
        <v>7.6650517029430241E-3</v>
      </c>
      <c r="T186" s="1">
        <f>(Table2[[#This Row],[Close Price]]-Table2[[#This Row],[50D EMA]])/Table2[[#This Row],[50D EMA]]</f>
        <v>1.6871566350467264E-2</v>
      </c>
      <c r="U186" s="1">
        <f>(Table2[[#This Row],[Close Price]]-Table2[[#This Row],[200D EMA]])/Table2[[#This Row],[200D EMA]]</f>
        <v>0.13772333096108008</v>
      </c>
      <c r="V186">
        <v>0.609608121830165</v>
      </c>
      <c r="W186">
        <v>695.1</v>
      </c>
      <c r="X186">
        <v>716.9</v>
      </c>
      <c r="Y186">
        <v>688</v>
      </c>
      <c r="Z186">
        <v>716.9</v>
      </c>
      <c r="AA186">
        <v>660.9</v>
      </c>
      <c r="AB186">
        <v>745</v>
      </c>
      <c r="AC186" s="1">
        <f>(Table2[[#This Row],[Close Price]]/Table2[[#This Row],[Day Low]])-1</f>
        <v>2.3737591713421935E-3</v>
      </c>
      <c r="AD186" s="1">
        <f>(Table2[[#This Row],[Day High]]/Table2[[#This Row],[Close Price]])-1</f>
        <v>2.891998564764986E-2</v>
      </c>
      <c r="AE186" s="1">
        <f>(Table2[[#This Row],[Close Price]]/Table2[[#This Row],[Current Week Low]])-1</f>
        <v>1.2718023255813948E-2</v>
      </c>
      <c r="AF186" s="1">
        <f>(Table2[[#This Row],[Current Week High]]/Table2[[#This Row],[Close Price]])-1</f>
        <v>2.891998564764986E-2</v>
      </c>
      <c r="AG186" s="1">
        <f>(Table2[[#This Row],[Close Price]]/Table2[[#This Row],[Current Month Low]])-1</f>
        <v>5.4244212437585038E-2</v>
      </c>
      <c r="AH186" s="1">
        <f>(Table2[[#This Row],[Current Month High]]/Table2[[#This Row],[Close Price]])-1</f>
        <v>6.9250089702188822E-2</v>
      </c>
      <c r="AI186">
        <v>7.4416935773232904</v>
      </c>
      <c r="AJ186">
        <v>72.912271994043905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-0.01</v>
      </c>
      <c r="AM186" t="s">
        <v>3182</v>
      </c>
      <c r="AN186">
        <v>-3.1</v>
      </c>
      <c r="AO186" t="s">
        <v>3182</v>
      </c>
      <c r="AP186">
        <v>7.3270193957047994E-2</v>
      </c>
      <c r="AQ186">
        <f>(Table2[[#This Row],[Sharpe Ratio]]-AVERAGE(Table2[Sharpe Ratio]))/_xlfn.STDEV.P(Table2[Sharpe Ratio])</f>
        <v>0.18236318601569618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0.84915200007745884</v>
      </c>
      <c r="AS186">
        <f>_xlfn.RANK.AVG(Table2[[#This Row],[1Y Return vs Nifty Z-Score]],Table2[1Y Return vs Nifty Z-Score])</f>
        <v>135</v>
      </c>
      <c r="AT186">
        <f>_xlfn.RANK.AVG(Table2[[#This Row],[6M Return vs Nifty Z-Score]],Table2[6M Return vs Nifty Z-Score])</f>
        <v>253</v>
      </c>
      <c r="AU186">
        <f>_xlfn.RANK.AVG(Table2[[#This Row],[Sharpe Ratio Z-Score]],Table2[Sharpe Ratio Z-Score])</f>
        <v>304</v>
      </c>
      <c r="AV186">
        <f>(Table2[[#This Row],[Rank 1Y]]+Table2[[#This Row],[Rank 6M]]+Table2[[#This Row],[Rank Sharpe]])/3</f>
        <v>230.66666666666666</v>
      </c>
    </row>
    <row r="187" spans="1:48" x14ac:dyDescent="0.3">
      <c r="A187" t="s">
        <v>724</v>
      </c>
      <c r="B187" t="s">
        <v>725</v>
      </c>
      <c r="C187" t="s">
        <v>3140</v>
      </c>
      <c r="D187" t="s">
        <v>250</v>
      </c>
      <c r="E187">
        <v>23835.304682599999</v>
      </c>
      <c r="F187">
        <v>478.6</v>
      </c>
      <c r="G187">
        <v>9.5927322858364104</v>
      </c>
      <c r="H187">
        <f>(Table2[[#This Row],[1Y Return vs Nifty]]-AVERAGE(Table2[1Y Return vs Nifty]))/_xlfn.STDEV.P(Table2[1Y Return vs Nifty])</f>
        <v>-8.9828166801167939E-2</v>
      </c>
      <c r="I187">
        <v>-3.0879682262808701</v>
      </c>
      <c r="J187">
        <f>(Table2[[#This Row],[1M Return vs Nifty]]-AVERAGE(Table2[1M Return vs Nifty]))/_xlfn.STDEV.P(Table2[1M Return vs Nifty])</f>
        <v>-0.42170700841790676</v>
      </c>
      <c r="K187">
        <v>11.3768783607121</v>
      </c>
      <c r="L187">
        <f>(Table2[[#This Row],[6M Return vs Nifty]]-AVERAGE(Table2[6M Return vs Nifty]))/_xlfn.STDEV.P(Table2[6M Return vs Nifty])</f>
        <v>0.23005165832241528</v>
      </c>
      <c r="M187">
        <v>-1.75137028620552</v>
      </c>
      <c r="N187">
        <f>(Table2[[#This Row],[1W Return vs Nifty]]-AVERAGE(Table2[1W Return vs Nifty]))/_xlfn.STDEV.P(Table2[1W Return vs Nifty])</f>
        <v>-0.35094197462146004</v>
      </c>
      <c r="O187">
        <v>438.09</v>
      </c>
      <c r="P187">
        <v>426.74734535587402</v>
      </c>
      <c r="Q187">
        <v>397.04179076578998</v>
      </c>
      <c r="R187">
        <v>84.568342567710005</v>
      </c>
      <c r="S187" s="1">
        <f>(Table2[[#This Row],[Close Price]]-Table2[[#This Row],[20D EMA]])/Table2[[#This Row],[20D EMA]]</f>
        <v>9.2469583875459491E-2</v>
      </c>
      <c r="T187" s="1">
        <f>(Table2[[#This Row],[Close Price]]-Table2[[#This Row],[50D EMA]])/Table2[[#This Row],[50D EMA]]</f>
        <v>0.12150668354101871</v>
      </c>
      <c r="U187" s="1">
        <f>(Table2[[#This Row],[Close Price]]-Table2[[#This Row],[200D EMA]])/Table2[[#This Row],[200D EMA]]</f>
        <v>0.20541467203466302</v>
      </c>
      <c r="V187">
        <v>1.2760785169682101</v>
      </c>
      <c r="W187">
        <v>439.85</v>
      </c>
      <c r="X187">
        <v>484</v>
      </c>
      <c r="Y187">
        <v>432.55</v>
      </c>
      <c r="Z187">
        <v>484</v>
      </c>
      <c r="AA187">
        <v>426</v>
      </c>
      <c r="AB187">
        <v>484</v>
      </c>
      <c r="AC187" s="1">
        <f>(Table2[[#This Row],[Close Price]]/Table2[[#This Row],[Day Low]])-1</f>
        <v>8.8098215300670635E-2</v>
      </c>
      <c r="AD187" s="1">
        <f>(Table2[[#This Row],[Day High]]/Table2[[#This Row],[Close Price]])-1</f>
        <v>1.1282908483075671E-2</v>
      </c>
      <c r="AE187" s="1">
        <f>(Table2[[#This Row],[Close Price]]/Table2[[#This Row],[Current Week Low]])-1</f>
        <v>0.1064616807305514</v>
      </c>
      <c r="AF187" s="1">
        <f>(Table2[[#This Row],[Current Week High]]/Table2[[#This Row],[Close Price]])-1</f>
        <v>1.1282908483075671E-2</v>
      </c>
      <c r="AG187" s="1">
        <f>(Table2[[#This Row],[Close Price]]/Table2[[#This Row],[Current Month Low]])-1</f>
        <v>0.12347417840375585</v>
      </c>
      <c r="AH187" s="1">
        <f>(Table2[[#This Row],[Current Month High]]/Table2[[#This Row],[Close Price]])-1</f>
        <v>1.1282908483075671E-2</v>
      </c>
      <c r="AI187">
        <v>16.590054325114899</v>
      </c>
      <c r="AJ187">
        <v>53.841208614593299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0.22</v>
      </c>
      <c r="AM187" t="s">
        <v>3183</v>
      </c>
      <c r="AN187">
        <v>9.99</v>
      </c>
      <c r="AO187" t="s">
        <v>3183</v>
      </c>
      <c r="AP187">
        <v>0.134201798864126</v>
      </c>
      <c r="AQ187">
        <f>(Table2[[#This Row],[Sharpe Ratio]]-AVERAGE(Table2[Sharpe Ratio]))/_xlfn.STDEV.P(Table2[Sharpe Ratio])</f>
        <v>0.88728883146515003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0.25486333994703059</v>
      </c>
      <c r="AS187">
        <f>_xlfn.RANK.AVG(Table2[[#This Row],[1Y Return vs Nifty Z-Score]],Table2[1Y Return vs Nifty Z-Score])</f>
        <v>337</v>
      </c>
      <c r="AT187">
        <f>_xlfn.RANK.AVG(Table2[[#This Row],[6M Return vs Nifty Z-Score]],Table2[6M Return vs Nifty Z-Score])</f>
        <v>229</v>
      </c>
      <c r="AU187">
        <f>_xlfn.RANK.AVG(Table2[[#This Row],[Sharpe Ratio Z-Score]],Table2[Sharpe Ratio Z-Score])</f>
        <v>133</v>
      </c>
      <c r="AV187">
        <f>(Table2[[#This Row],[Rank 1Y]]+Table2[[#This Row],[Rank 6M]]+Table2[[#This Row],[Rank Sharpe]])/3</f>
        <v>233</v>
      </c>
    </row>
    <row r="188" spans="1:48" x14ac:dyDescent="0.3">
      <c r="A188" t="s">
        <v>1615</v>
      </c>
      <c r="B188" t="s">
        <v>1616</v>
      </c>
      <c r="C188" t="s">
        <v>3141</v>
      </c>
      <c r="D188" t="s">
        <v>214</v>
      </c>
      <c r="E188">
        <v>5787.5429325300001</v>
      </c>
      <c r="F188">
        <v>474.85</v>
      </c>
      <c r="G188">
        <v>16.333598911409101</v>
      </c>
      <c r="H188">
        <f>(Table2[[#This Row],[1Y Return vs Nifty]]-AVERAGE(Table2[1Y Return vs Nifty]))/_xlfn.STDEV.P(Table2[1Y Return vs Nifty])</f>
        <v>4.2803041842668796E-2</v>
      </c>
      <c r="I188">
        <v>3.9523661334612399</v>
      </c>
      <c r="J188">
        <f>(Table2[[#This Row],[1M Return vs Nifty]]-AVERAGE(Table2[1M Return vs Nifty]))/_xlfn.STDEV.P(Table2[1M Return vs Nifty])</f>
        <v>0.23169077880769698</v>
      </c>
      <c r="K188">
        <v>0.99800331968991696</v>
      </c>
      <c r="L188">
        <f>(Table2[[#This Row],[6M Return vs Nifty]]-AVERAGE(Table2[6M Return vs Nifty]))/_xlfn.STDEV.P(Table2[6M Return vs Nifty])</f>
        <v>-0.10663469023393066</v>
      </c>
      <c r="M188">
        <v>0.201950084108133</v>
      </c>
      <c r="N188">
        <f>(Table2[[#This Row],[1W Return vs Nifty]]-AVERAGE(Table2[1W Return vs Nifty]))/_xlfn.STDEV.P(Table2[1W Return vs Nifty])</f>
        <v>0.12135838470626105</v>
      </c>
      <c r="O188">
        <v>444.27</v>
      </c>
      <c r="P188">
        <v>467.25160819762101</v>
      </c>
      <c r="Q188">
        <v>445.17112232897</v>
      </c>
      <c r="R188">
        <v>67.271644082527899</v>
      </c>
      <c r="S188" s="1">
        <f>(Table2[[#This Row],[Close Price]]-Table2[[#This Row],[20D EMA]])/Table2[[#This Row],[20D EMA]]</f>
        <v>6.8832016566502452E-2</v>
      </c>
      <c r="T188" s="1">
        <f>(Table2[[#This Row],[Close Price]]-Table2[[#This Row],[50D EMA]])/Table2[[#This Row],[50D EMA]]</f>
        <v>1.6261884751320798E-2</v>
      </c>
      <c r="U188" s="1">
        <f>(Table2[[#This Row],[Close Price]]-Table2[[#This Row],[200D EMA]])/Table2[[#This Row],[200D EMA]]</f>
        <v>6.6668470128433216E-2</v>
      </c>
      <c r="V188">
        <v>0.58729564529431799</v>
      </c>
      <c r="W188">
        <v>471</v>
      </c>
      <c r="X188">
        <v>477.85</v>
      </c>
      <c r="Y188">
        <v>463</v>
      </c>
      <c r="Z188">
        <v>476.5</v>
      </c>
      <c r="AA188">
        <v>457.1</v>
      </c>
      <c r="AB188">
        <v>476.5</v>
      </c>
      <c r="AC188" s="1">
        <f>(Table2[[#This Row],[Close Price]]/Table2[[#This Row],[Day Low]])-1</f>
        <v>8.1740976645434671E-3</v>
      </c>
      <c r="AD188" s="1">
        <f>(Table2[[#This Row],[Day High]]/Table2[[#This Row],[Close Price]])-1</f>
        <v>6.3177845635464802E-3</v>
      </c>
      <c r="AE188" s="1">
        <f>(Table2[[#This Row],[Close Price]]/Table2[[#This Row],[Current Week Low]])-1</f>
        <v>2.5593952483801363E-2</v>
      </c>
      <c r="AF188" s="1">
        <f>(Table2[[#This Row],[Current Week High]]/Table2[[#This Row],[Close Price]])-1</f>
        <v>3.4747815099505086E-3</v>
      </c>
      <c r="AG188" s="1">
        <f>(Table2[[#This Row],[Close Price]]/Table2[[#This Row],[Current Month Low]])-1</f>
        <v>3.883176547801348E-2</v>
      </c>
      <c r="AH188" s="1">
        <f>(Table2[[#This Row],[Current Month High]]/Table2[[#This Row],[Close Price]])-1</f>
        <v>3.4747815099505086E-3</v>
      </c>
      <c r="AI188">
        <v>14.246604190796999</v>
      </c>
      <c r="AJ188">
        <v>44.771341463414601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0.05</v>
      </c>
      <c r="AM188" t="s">
        <v>3183</v>
      </c>
      <c r="AN188">
        <v>-0.48</v>
      </c>
      <c r="AO188" t="s">
        <v>3182</v>
      </c>
      <c r="AP188">
        <v>0.16756829997999101</v>
      </c>
      <c r="AQ188">
        <f>(Table2[[#This Row],[Sharpe Ratio]]-AVERAGE(Table2[Sharpe Ratio]))/_xlfn.STDEV.P(Table2[Sharpe Ratio])</f>
        <v>1.2733102134944096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294</v>
      </c>
      <c r="AT188">
        <f>_xlfn.RANK.AVG(Table2[[#This Row],[6M Return vs Nifty Z-Score]],Table2[6M Return vs Nifty Z-Score])</f>
        <v>336</v>
      </c>
      <c r="AU188">
        <f>_xlfn.RANK.AVG(Table2[[#This Row],[Sharpe Ratio Z-Score]],Table2[Sharpe Ratio Z-Score])</f>
        <v>70</v>
      </c>
      <c r="AV188">
        <f>(Table2[[#This Row],[Rank 1Y]]+Table2[[#This Row],[Rank 6M]]+Table2[[#This Row],[Rank Sharpe]])/3</f>
        <v>233.33333333333334</v>
      </c>
    </row>
    <row r="189" spans="1:48" x14ac:dyDescent="0.3">
      <c r="A189" t="s">
        <v>1068</v>
      </c>
      <c r="B189" t="s">
        <v>1069</v>
      </c>
      <c r="C189" t="s">
        <v>3145</v>
      </c>
      <c r="D189" t="s">
        <v>448</v>
      </c>
      <c r="E189">
        <v>12220.276600125</v>
      </c>
      <c r="F189">
        <v>2499.75</v>
      </c>
      <c r="G189">
        <v>-9.93343790376138</v>
      </c>
      <c r="H189">
        <f>(Table2[[#This Row],[1Y Return vs Nifty]]-AVERAGE(Table2[1Y Return vs Nifty]))/_xlfn.STDEV.P(Table2[1Y Return vs Nifty])</f>
        <v>-0.47401905742149486</v>
      </c>
      <c r="I189">
        <v>13.5748020025394</v>
      </c>
      <c r="J189">
        <f>(Table2[[#This Row],[1M Return vs Nifty]]-AVERAGE(Table2[1M Return vs Nifty]))/_xlfn.STDEV.P(Table2[1M Return vs Nifty])</f>
        <v>1.1247276692894514</v>
      </c>
      <c r="K189">
        <v>16.1714031192144</v>
      </c>
      <c r="L189">
        <f>(Table2[[#This Row],[6M Return vs Nifty]]-AVERAGE(Table2[6M Return vs Nifty]))/_xlfn.STDEV.P(Table2[6M Return vs Nifty])</f>
        <v>0.38558402841289796</v>
      </c>
      <c r="M189">
        <v>-2.1214334442960801</v>
      </c>
      <c r="N189">
        <f>(Table2[[#This Row],[1W Return vs Nifty]]-AVERAGE(Table2[1W Return vs Nifty]))/_xlfn.STDEV.P(Table2[1W Return vs Nifty])</f>
        <v>-0.44042087690314635</v>
      </c>
      <c r="O189">
        <v>2393.23</v>
      </c>
      <c r="P189">
        <v>2372.89224379188</v>
      </c>
      <c r="Q189">
        <v>2194.08096919731</v>
      </c>
      <c r="R189">
        <v>75.164936131533594</v>
      </c>
      <c r="S189" s="1">
        <f>(Table2[[#This Row],[Close Price]]-Table2[[#This Row],[20D EMA]])/Table2[[#This Row],[20D EMA]]</f>
        <v>4.450888548112801E-2</v>
      </c>
      <c r="T189" s="1">
        <f>(Table2[[#This Row],[Close Price]]-Table2[[#This Row],[50D EMA]])/Table2[[#This Row],[50D EMA]]</f>
        <v>5.3461237668930725E-2</v>
      </c>
      <c r="U189" s="1">
        <f>(Table2[[#This Row],[Close Price]]-Table2[[#This Row],[200D EMA]])/Table2[[#This Row],[200D EMA]]</f>
        <v>0.1393152919577608</v>
      </c>
      <c r="V189">
        <v>0.85730846083498102</v>
      </c>
      <c r="W189">
        <v>2472.75</v>
      </c>
      <c r="X189">
        <v>2515</v>
      </c>
      <c r="Y189">
        <v>2469.65</v>
      </c>
      <c r="Z189">
        <v>2537</v>
      </c>
      <c r="AA189">
        <v>2150.5</v>
      </c>
      <c r="AB189">
        <v>2537</v>
      </c>
      <c r="AC189" s="1">
        <f>(Table2[[#This Row],[Close Price]]/Table2[[#This Row],[Day Low]])-1</f>
        <v>1.0919017288444133E-2</v>
      </c>
      <c r="AD189" s="1">
        <f>(Table2[[#This Row],[Day High]]/Table2[[#This Row],[Close Price]])-1</f>
        <v>6.1006100610061509E-3</v>
      </c>
      <c r="AE189" s="1">
        <f>(Table2[[#This Row],[Close Price]]/Table2[[#This Row],[Current Week Low]])-1</f>
        <v>1.2187961856943152E-2</v>
      </c>
      <c r="AF189" s="1">
        <f>(Table2[[#This Row],[Current Week High]]/Table2[[#This Row],[Close Price]])-1</f>
        <v>1.4901490149014984E-2</v>
      </c>
      <c r="AG189" s="1">
        <f>(Table2[[#This Row],[Close Price]]/Table2[[#This Row],[Current Month Low]])-1</f>
        <v>0.16240409207161122</v>
      </c>
      <c r="AH189" s="1">
        <f>(Table2[[#This Row],[Current Month High]]/Table2[[#This Row],[Close Price]])-1</f>
        <v>1.4901490149014984E-2</v>
      </c>
      <c r="AI189">
        <v>8.0108010801080098</v>
      </c>
      <c r="AJ189">
        <v>51.628654616037799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</v>
      </c>
      <c r="AM189" t="s">
        <v>3183</v>
      </c>
      <c r="AN189">
        <v>10.64</v>
      </c>
      <c r="AO189" t="s">
        <v>3183</v>
      </c>
      <c r="AP189">
        <v>0.20061370455233901</v>
      </c>
      <c r="AQ189">
        <f>(Table2[[#This Row],[Sharpe Ratio]]-AVERAGE(Table2[Sharpe Ratio]))/_xlfn.STDEV.P(Table2[Sharpe Ratio])</f>
        <v>1.6556167879367771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2.2514885513144849</v>
      </c>
      <c r="AS189">
        <f>_xlfn.RANK.AVG(Table2[[#This Row],[1Y Return vs Nifty Z-Score]],Table2[1Y Return vs Nifty Z-Score])</f>
        <v>478</v>
      </c>
      <c r="AT189">
        <f>_xlfn.RANK.AVG(Table2[[#This Row],[6M Return vs Nifty Z-Score]],Table2[6M Return vs Nifty Z-Score])</f>
        <v>192</v>
      </c>
      <c r="AU189">
        <f>_xlfn.RANK.AVG(Table2[[#This Row],[Sharpe Ratio Z-Score]],Table2[Sharpe Ratio Z-Score])</f>
        <v>31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1136</v>
      </c>
      <c r="B190" t="s">
        <v>1137</v>
      </c>
      <c r="C190" t="s">
        <v>3144</v>
      </c>
      <c r="D190" t="s">
        <v>263</v>
      </c>
      <c r="E190">
        <v>10905.083784</v>
      </c>
      <c r="F190">
        <v>5373</v>
      </c>
      <c r="G190">
        <v>18.7535388981895</v>
      </c>
      <c r="H190">
        <f>(Table2[[#This Row],[1Y Return vs Nifty]]-AVERAGE(Table2[1Y Return vs Nifty]))/_xlfn.STDEV.P(Table2[1Y Return vs Nifty])</f>
        <v>9.0417033206125944E-2</v>
      </c>
      <c r="I190">
        <v>-1.8221031218975801</v>
      </c>
      <c r="J190">
        <f>(Table2[[#This Row],[1M Return vs Nifty]]-AVERAGE(Table2[1M Return vs Nifty]))/_xlfn.STDEV.P(Table2[1M Return vs Nifty])</f>
        <v>-0.30422488102638229</v>
      </c>
      <c r="K190">
        <v>-2.5885708390617101</v>
      </c>
      <c r="L190">
        <f>(Table2[[#This Row],[6M Return vs Nifty]]-AVERAGE(Table2[6M Return vs Nifty]))/_xlfn.STDEV.P(Table2[6M Return vs Nifty])</f>
        <v>-0.22298165005027176</v>
      </c>
      <c r="M190">
        <v>-3.2274671609207499</v>
      </c>
      <c r="N190">
        <f>(Table2[[#This Row],[1W Return vs Nifty]]-AVERAGE(Table2[1W Return vs Nifty]))/_xlfn.STDEV.P(Table2[1W Return vs Nifty])</f>
        <v>-0.70785274815656785</v>
      </c>
      <c r="O190">
        <v>5345.41</v>
      </c>
      <c r="P190">
        <v>5358.2808247232197</v>
      </c>
      <c r="Q190">
        <v>4810.4305337226497</v>
      </c>
      <c r="R190">
        <v>54.494030121200097</v>
      </c>
      <c r="S190" s="1">
        <f>(Table2[[#This Row],[Close Price]]-Table2[[#This Row],[20D EMA]])/Table2[[#This Row],[20D EMA]]</f>
        <v>5.161437569802905E-3</v>
      </c>
      <c r="T190" s="1">
        <f>(Table2[[#This Row],[Close Price]]-Table2[[#This Row],[50D EMA]])/Table2[[#This Row],[50D EMA]]</f>
        <v>2.7469958664476397E-3</v>
      </c>
      <c r="U190" s="1">
        <f>(Table2[[#This Row],[Close Price]]-Table2[[#This Row],[200D EMA]])/Table2[[#This Row],[200D EMA]]</f>
        <v>0.11694784122409818</v>
      </c>
      <c r="V190">
        <v>0.40645011125466701</v>
      </c>
      <c r="W190">
        <v>5281.4</v>
      </c>
      <c r="X190">
        <v>5394.7</v>
      </c>
      <c r="Y190">
        <v>5225</v>
      </c>
      <c r="Z190">
        <v>5394.7</v>
      </c>
      <c r="AA190">
        <v>5143.1499999999996</v>
      </c>
      <c r="AB190">
        <v>5700</v>
      </c>
      <c r="AC190" s="1">
        <f>(Table2[[#This Row],[Close Price]]/Table2[[#This Row],[Day Low]])-1</f>
        <v>1.734388609080928E-2</v>
      </c>
      <c r="AD190" s="1">
        <f>(Table2[[#This Row],[Day High]]/Table2[[#This Row],[Close Price]])-1</f>
        <v>4.0387120789131536E-3</v>
      </c>
      <c r="AE190" s="1">
        <f>(Table2[[#This Row],[Close Price]]/Table2[[#This Row],[Current Week Low]])-1</f>
        <v>2.8325358851674531E-2</v>
      </c>
      <c r="AF190" s="1">
        <f>(Table2[[#This Row],[Current Week High]]/Table2[[#This Row],[Close Price]])-1</f>
        <v>4.0387120789131536E-3</v>
      </c>
      <c r="AG190" s="1">
        <f>(Table2[[#This Row],[Close Price]]/Table2[[#This Row],[Current Month Low]])-1</f>
        <v>4.4690510679253004E-2</v>
      </c>
      <c r="AH190" s="1">
        <f>(Table2[[#This Row],[Current Month High]]/Table2[[#This Row],[Close Price]])-1</f>
        <v>6.085985482970413E-2</v>
      </c>
      <c r="AI190">
        <v>11.6508468267262</v>
      </c>
      <c r="AJ190">
        <v>78.386454183266906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7.0000000000000007E-2</v>
      </c>
      <c r="AM190" t="s">
        <v>3183</v>
      </c>
      <c r="AN190">
        <v>-1.1200000000000001</v>
      </c>
      <c r="AO190" t="s">
        <v>3182</v>
      </c>
      <c r="AP190">
        <v>0.182692120217569</v>
      </c>
      <c r="AQ190">
        <f>(Table2[[#This Row],[Sharpe Ratio]]-AVERAGE(Table2[Sharpe Ratio]))/_xlfn.STDEV.P(Table2[Sharpe Ratio])</f>
        <v>1.4482796527352548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282</v>
      </c>
      <c r="AT190">
        <f>_xlfn.RANK.AVG(Table2[[#This Row],[6M Return vs Nifty Z-Score]],Table2[6M Return vs Nifty Z-Score])</f>
        <v>372</v>
      </c>
      <c r="AU190">
        <f>_xlfn.RANK.AVG(Table2[[#This Row],[Sharpe Ratio Z-Score]],Table2[Sharpe Ratio Z-Score])</f>
        <v>49</v>
      </c>
      <c r="AV190">
        <f>(Table2[[#This Row],[Rank 1Y]]+Table2[[#This Row],[Rank 6M]]+Table2[[#This Row],[Rank Sharpe]])/3</f>
        <v>234.33333333333334</v>
      </c>
    </row>
    <row r="191" spans="1:48" x14ac:dyDescent="0.3">
      <c r="A191" t="s">
        <v>919</v>
      </c>
      <c r="B191" t="s">
        <v>920</v>
      </c>
      <c r="C191" t="s">
        <v>3144</v>
      </c>
      <c r="D191" t="s">
        <v>263</v>
      </c>
      <c r="E191">
        <v>16309.189267010001</v>
      </c>
      <c r="F191">
        <v>1123.9000000000001</v>
      </c>
      <c r="G191">
        <v>74.987837779539603</v>
      </c>
      <c r="H191">
        <f>(Table2[[#This Row],[1Y Return vs Nifty]]-AVERAGE(Table2[1Y Return vs Nifty]))/_xlfn.STDEV.P(Table2[1Y Return vs Nifty])</f>
        <v>1.1968657203196418</v>
      </c>
      <c r="I191">
        <v>8.3412404331811292</v>
      </c>
      <c r="J191">
        <f>(Table2[[#This Row],[1M Return vs Nifty]]-AVERAGE(Table2[1M Return vs Nifty]))/_xlfn.STDEV.P(Table2[1M Return vs Nifty])</f>
        <v>0.63901244981329697</v>
      </c>
      <c r="K191">
        <v>-17.704912265986302</v>
      </c>
      <c r="L191">
        <f>(Table2[[#This Row],[6M Return vs Nifty]]-AVERAGE(Table2[6M Return vs Nifty]))/_xlfn.STDEV.P(Table2[6M Return vs Nifty])</f>
        <v>-0.71334941904703764</v>
      </c>
      <c r="M191">
        <v>-3.5352639517386901</v>
      </c>
      <c r="N191">
        <f>(Table2[[#This Row],[1W Return vs Nifty]]-AVERAGE(Table2[1W Return vs Nifty]))/_xlfn.STDEV.P(Table2[1W Return vs Nifty])</f>
        <v>-0.78227604149471563</v>
      </c>
      <c r="O191">
        <v>1124.47</v>
      </c>
      <c r="P191">
        <v>1158.9411775293599</v>
      </c>
      <c r="Q191">
        <v>1087.7169180390599</v>
      </c>
      <c r="R191">
        <v>51.755720618267603</v>
      </c>
      <c r="S191" s="1">
        <f>(Table2[[#This Row],[Close Price]]-Table2[[#This Row],[20D EMA]])/Table2[[#This Row],[20D EMA]]</f>
        <v>-5.0690547546838633E-4</v>
      </c>
      <c r="T191" s="1">
        <f>(Table2[[#This Row],[Close Price]]-Table2[[#This Row],[50D EMA]])/Table2[[#This Row],[50D EMA]]</f>
        <v>-3.0235509971317888E-2</v>
      </c>
      <c r="U191" s="1">
        <f>(Table2[[#This Row],[Close Price]]-Table2[[#This Row],[200D EMA]])/Table2[[#This Row],[200D EMA]]</f>
        <v>3.3265164272861698E-2</v>
      </c>
      <c r="V191">
        <v>1.2431426005716699</v>
      </c>
      <c r="W191">
        <v>1115</v>
      </c>
      <c r="X191">
        <v>1149</v>
      </c>
      <c r="Y191">
        <v>1077</v>
      </c>
      <c r="Z191">
        <v>1149</v>
      </c>
      <c r="AA191">
        <v>1039.6500000000001</v>
      </c>
      <c r="AB191">
        <v>1209</v>
      </c>
      <c r="AC191" s="1">
        <f>(Table2[[#This Row],[Close Price]]/Table2[[#This Row],[Day Low]])-1</f>
        <v>7.9820627802691391E-3</v>
      </c>
      <c r="AD191" s="1">
        <f>(Table2[[#This Row],[Day High]]/Table2[[#This Row],[Close Price]])-1</f>
        <v>2.2332947771154021E-2</v>
      </c>
      <c r="AE191" s="1">
        <f>(Table2[[#This Row],[Close Price]]/Table2[[#This Row],[Current Week Low]])-1</f>
        <v>4.3546889507892317E-2</v>
      </c>
      <c r="AF191" s="1">
        <f>(Table2[[#This Row],[Current Week High]]/Table2[[#This Row],[Close Price]])-1</f>
        <v>2.2332947771154021E-2</v>
      </c>
      <c r="AG191" s="1">
        <f>(Table2[[#This Row],[Close Price]]/Table2[[#This Row],[Current Month Low]])-1</f>
        <v>8.1036887414033476E-2</v>
      </c>
      <c r="AH191" s="1">
        <f>(Table2[[#This Row],[Current Month High]]/Table2[[#This Row],[Close Price]])-1</f>
        <v>7.5718480291840917E-2</v>
      </c>
      <c r="AI191">
        <v>29.0150369249933</v>
      </c>
      <c r="AJ191">
        <v>108.264615954785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</v>
      </c>
      <c r="AM191" t="s">
        <v>3182</v>
      </c>
      <c r="AN191">
        <v>-4.05</v>
      </c>
      <c r="AO191" t="s">
        <v>3182</v>
      </c>
      <c r="AP191">
        <v>0.17916166931312899</v>
      </c>
      <c r="AQ191">
        <f>(Table2[[#This Row],[Sharpe Ratio]]-AVERAGE(Table2[Sharpe Ratio]))/_xlfn.STDEV.P(Table2[Sharpe Ratio])</f>
        <v>1.4074354080065083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76</v>
      </c>
      <c r="AT191">
        <f>_xlfn.RANK.AVG(Table2[[#This Row],[6M Return vs Nifty Z-Score]],Table2[6M Return vs Nifty Z-Score])</f>
        <v>575</v>
      </c>
      <c r="AU191">
        <f>_xlfn.RANK.AVG(Table2[[#This Row],[Sharpe Ratio Z-Score]],Table2[Sharpe Ratio Z-Score])</f>
        <v>54</v>
      </c>
      <c r="AV191">
        <f>(Table2[[#This Row],[Rank 1Y]]+Table2[[#This Row],[Rank 6M]]+Table2[[#This Row],[Rank Sharpe]])/3</f>
        <v>235</v>
      </c>
    </row>
    <row r="192" spans="1:48" x14ac:dyDescent="0.3">
      <c r="A192" t="s">
        <v>78</v>
      </c>
      <c r="B192" t="s">
        <v>79</v>
      </c>
      <c r="C192" t="s">
        <v>3144</v>
      </c>
      <c r="D192" t="s">
        <v>80</v>
      </c>
      <c r="E192">
        <v>299253.40537499997</v>
      </c>
      <c r="F192">
        <v>4474.6499999999996</v>
      </c>
      <c r="G192">
        <v>68.208382891659596</v>
      </c>
      <c r="H192">
        <f>(Table2[[#This Row],[1Y Return vs Nifty]]-AVERAGE(Table2[1Y Return vs Nifty]))/_xlfn.STDEV.P(Table2[1Y Return vs Nifty])</f>
        <v>1.0634752609512961</v>
      </c>
      <c r="I192">
        <v>3.9947047785605401</v>
      </c>
      <c r="J192">
        <f>(Table2[[#This Row],[1M Return vs Nifty]]-AVERAGE(Table2[1M Return vs Nifty]))/_xlfn.STDEV.P(Table2[1M Return vs Nifty])</f>
        <v>0.23562013437640414</v>
      </c>
      <c r="K192">
        <v>-20.9793122932874</v>
      </c>
      <c r="L192">
        <f>(Table2[[#This Row],[6M Return vs Nifty]]-AVERAGE(Table2[6M Return vs Nifty]))/_xlfn.STDEV.P(Table2[6M Return vs Nifty])</f>
        <v>-0.81956958111156042</v>
      </c>
      <c r="M192">
        <v>4.2850400182813804</v>
      </c>
      <c r="N192">
        <f>(Table2[[#This Row],[1W Return vs Nifty]]-AVERAGE(Table2[1W Return vs Nifty]))/_xlfn.STDEV.P(Table2[1W Return vs Nifty])</f>
        <v>1.1086233886378829</v>
      </c>
      <c r="O192">
        <v>4258.84</v>
      </c>
      <c r="P192">
        <v>4366.5334546244603</v>
      </c>
      <c r="Q192">
        <v>4132.7271514805198</v>
      </c>
      <c r="R192">
        <v>69.344118369439201</v>
      </c>
      <c r="S192" s="1">
        <f>(Table2[[#This Row],[Close Price]]-Table2[[#This Row],[20D EMA]])/Table2[[#This Row],[20D EMA]]</f>
        <v>5.0673422809966909E-2</v>
      </c>
      <c r="T192" s="1">
        <f>(Table2[[#This Row],[Close Price]]-Table2[[#This Row],[50D EMA]])/Table2[[#This Row],[50D EMA]]</f>
        <v>2.4760269559147986E-2</v>
      </c>
      <c r="U192" s="1">
        <f>(Table2[[#This Row],[Close Price]]-Table2[[#This Row],[200D EMA]])/Table2[[#This Row],[200D EMA]]</f>
        <v>8.2735403520890191E-2</v>
      </c>
      <c r="V192">
        <v>1.3647721878294401</v>
      </c>
      <c r="W192">
        <v>4355</v>
      </c>
      <c r="X192">
        <v>4488.7</v>
      </c>
      <c r="Y192">
        <v>4231.25</v>
      </c>
      <c r="Z192">
        <v>4488.7</v>
      </c>
      <c r="AA192">
        <v>3920.35</v>
      </c>
      <c r="AB192">
        <v>4489.8999999999996</v>
      </c>
      <c r="AC192" s="1">
        <f>(Table2[[#This Row],[Close Price]]/Table2[[#This Row],[Day Low]])-1</f>
        <v>2.7474167623421364E-2</v>
      </c>
      <c r="AD192" s="1">
        <f>(Table2[[#This Row],[Day High]]/Table2[[#This Row],[Close Price]])-1</f>
        <v>3.139910384052369E-3</v>
      </c>
      <c r="AE192" s="1">
        <f>(Table2[[#This Row],[Close Price]]/Table2[[#This Row],[Current Week Low]])-1</f>
        <v>5.7524372230428167E-2</v>
      </c>
      <c r="AF192" s="1">
        <f>(Table2[[#This Row],[Current Week High]]/Table2[[#This Row],[Close Price]])-1</f>
        <v>3.139910384052369E-3</v>
      </c>
      <c r="AG192" s="1">
        <f>(Table2[[#This Row],[Close Price]]/Table2[[#This Row],[Current Month Low]])-1</f>
        <v>0.14139043707832211</v>
      </c>
      <c r="AH192" s="1">
        <f>(Table2[[#This Row],[Current Month High]]/Table2[[#This Row],[Close Price]])-1</f>
        <v>3.4080877834019585E-3</v>
      </c>
      <c r="AI192">
        <v>26.819974746628201</v>
      </c>
      <c r="AJ192">
        <v>97.4691085613415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</v>
      </c>
      <c r="AM192">
        <v>0</v>
      </c>
      <c r="AN192">
        <v>0.92</v>
      </c>
      <c r="AO192" t="s">
        <v>3183</v>
      </c>
      <c r="AP192">
        <v>0.25129622032943499</v>
      </c>
      <c r="AQ192">
        <f>(Table2[[#This Row],[Sharpe Ratio]]-AVERAGE(Table2[Sharpe Ratio]))/_xlfn.STDEV.P(Table2[Sharpe Ratio])</f>
        <v>2.2419693910178311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86</v>
      </c>
      <c r="AT192">
        <f>_xlfn.RANK.AVG(Table2[[#This Row],[6M Return vs Nifty Z-Score]],Table2[6M Return vs Nifty Z-Score])</f>
        <v>614</v>
      </c>
      <c r="AU192">
        <f>_xlfn.RANK.AVG(Table2[[#This Row],[Sharpe Ratio Z-Score]],Table2[Sharpe Ratio Z-Score])</f>
        <v>8</v>
      </c>
      <c r="AV192">
        <f>(Table2[[#This Row],[Rank 1Y]]+Table2[[#This Row],[Rank 6M]]+Table2[[#This Row],[Rank Sharpe]])/3</f>
        <v>236</v>
      </c>
    </row>
    <row r="193" spans="1:48" x14ac:dyDescent="0.3">
      <c r="A193" t="s">
        <v>805</v>
      </c>
      <c r="B193" t="s">
        <v>806</v>
      </c>
      <c r="C193" t="s">
        <v>3144</v>
      </c>
      <c r="D193" t="s">
        <v>468</v>
      </c>
      <c r="E193">
        <v>19517.662190039999</v>
      </c>
      <c r="F193">
        <v>306.60000000000002</v>
      </c>
      <c r="G193">
        <v>10.714504400725399</v>
      </c>
      <c r="H193">
        <f>(Table2[[#This Row],[1Y Return vs Nifty]]-AVERAGE(Table2[1Y Return vs Nifty]))/_xlfn.STDEV.P(Table2[1Y Return vs Nifty])</f>
        <v>-6.7756525321680985E-2</v>
      </c>
      <c r="I193">
        <v>0.43321669737102297</v>
      </c>
      <c r="J193">
        <f>(Table2[[#This Row],[1M Return vs Nifty]]-AVERAGE(Table2[1M Return vs Nifty]))/_xlfn.STDEV.P(Table2[1M Return vs Nifty])</f>
        <v>-9.4913660266387992E-2</v>
      </c>
      <c r="K193">
        <v>2.5331649003641101</v>
      </c>
      <c r="L193">
        <f>(Table2[[#This Row],[6M Return vs Nifty]]-AVERAGE(Table2[6M Return vs Nifty]))/_xlfn.STDEV.P(Table2[6M Return vs Nifty])</f>
        <v>-5.6834693124583273E-2</v>
      </c>
      <c r="M193">
        <v>-0.53612450713717497</v>
      </c>
      <c r="N193">
        <f>(Table2[[#This Row],[1W Return vs Nifty]]-AVERAGE(Table2[1W Return vs Nifty]))/_xlfn.STDEV.P(Table2[1W Return vs Nifty])</f>
        <v>-5.7103325903885678E-2</v>
      </c>
      <c r="O193">
        <v>310.06</v>
      </c>
      <c r="P193">
        <v>322.176131925547</v>
      </c>
      <c r="Q193">
        <v>292.24174907730799</v>
      </c>
      <c r="R193">
        <v>50.622286384686497</v>
      </c>
      <c r="S193" s="1">
        <f>(Table2[[#This Row],[Close Price]]-Table2[[#This Row],[20D EMA]])/Table2[[#This Row],[20D EMA]]</f>
        <v>-1.1159130490872669E-2</v>
      </c>
      <c r="T193" s="1">
        <f>(Table2[[#This Row],[Close Price]]-Table2[[#This Row],[50D EMA]])/Table2[[#This Row],[50D EMA]]</f>
        <v>-4.8346635216126213E-2</v>
      </c>
      <c r="U193" s="1">
        <f>(Table2[[#This Row],[Close Price]]-Table2[[#This Row],[200D EMA]])/Table2[[#This Row],[200D EMA]]</f>
        <v>4.913141591858522E-2</v>
      </c>
      <c r="V193">
        <v>0.55166850704602</v>
      </c>
      <c r="W193">
        <v>303.7</v>
      </c>
      <c r="X193">
        <v>310.95</v>
      </c>
      <c r="Y193">
        <v>300.8</v>
      </c>
      <c r="Z193">
        <v>314.89999999999998</v>
      </c>
      <c r="AA193">
        <v>287.5</v>
      </c>
      <c r="AB193">
        <v>337.8</v>
      </c>
      <c r="AC193" s="1">
        <f>(Table2[[#This Row],[Close Price]]/Table2[[#This Row],[Day Low]])-1</f>
        <v>9.5488969377677257E-3</v>
      </c>
      <c r="AD193" s="1">
        <f>(Table2[[#This Row],[Day High]]/Table2[[#This Row],[Close Price]])-1</f>
        <v>1.4187866927592774E-2</v>
      </c>
      <c r="AE193" s="1">
        <f>(Table2[[#This Row],[Close Price]]/Table2[[#This Row],[Current Week Low]])-1</f>
        <v>1.9281914893616969E-2</v>
      </c>
      <c r="AF193" s="1">
        <f>(Table2[[#This Row],[Current Week High]]/Table2[[#This Row],[Close Price]])-1</f>
        <v>2.7071102413567916E-2</v>
      </c>
      <c r="AG193" s="1">
        <f>(Table2[[#This Row],[Close Price]]/Table2[[#This Row],[Current Month Low]])-1</f>
        <v>6.643478260869573E-2</v>
      </c>
      <c r="AH193" s="1">
        <f>(Table2[[#This Row],[Current Month High]]/Table2[[#This Row],[Close Price]])-1</f>
        <v>0.10176125244618395</v>
      </c>
      <c r="AI193">
        <v>25.195694716242599</v>
      </c>
      <c r="AJ193">
        <v>61.389656533754398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</v>
      </c>
      <c r="AM193" t="s">
        <v>3182</v>
      </c>
      <c r="AN193">
        <v>-3.77</v>
      </c>
      <c r="AO193" t="s">
        <v>3182</v>
      </c>
      <c r="AP193">
        <v>0.176005225771142</v>
      </c>
      <c r="AQ193">
        <f>(Table2[[#This Row],[Sharpe Ratio]]-AVERAGE(Table2[Sharpe Ratio]))/_xlfn.STDEV.P(Table2[Sharpe Ratio])</f>
        <v>1.3709181029961908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328</v>
      </c>
      <c r="AT193">
        <f>_xlfn.RANK.AVG(Table2[[#This Row],[6M Return vs Nifty Z-Score]],Table2[6M Return vs Nifty Z-Score])</f>
        <v>322</v>
      </c>
      <c r="AU193">
        <f>_xlfn.RANK.AVG(Table2[[#This Row],[Sharpe Ratio Z-Score]],Table2[Sharpe Ratio Z-Score])</f>
        <v>58</v>
      </c>
      <c r="AV193">
        <f>(Table2[[#This Row],[Rank 1Y]]+Table2[[#This Row],[Rank 6M]]+Table2[[#This Row],[Rank Sharpe]])/3</f>
        <v>236</v>
      </c>
    </row>
    <row r="194" spans="1:48" x14ac:dyDescent="0.3">
      <c r="A194" t="s">
        <v>1855</v>
      </c>
      <c r="B194" t="s">
        <v>1856</v>
      </c>
      <c r="C194" t="s">
        <v>3145</v>
      </c>
      <c r="D194" t="s">
        <v>927</v>
      </c>
      <c r="E194">
        <v>4120.9214535000001</v>
      </c>
      <c r="F194">
        <v>333</v>
      </c>
      <c r="G194">
        <v>41.641593327103898</v>
      </c>
      <c r="H194">
        <f>(Table2[[#This Row],[1Y Return vs Nifty]]-AVERAGE(Table2[1Y Return vs Nifty]))/_xlfn.STDEV.P(Table2[1Y Return vs Nifty])</f>
        <v>0.54075531922063846</v>
      </c>
      <c r="I194">
        <v>-14.239164926744699</v>
      </c>
      <c r="J194">
        <f>(Table2[[#This Row],[1M Return vs Nifty]]-AVERAGE(Table2[1M Return vs Nifty]))/_xlfn.STDEV.P(Table2[1M Return vs Nifty])</f>
        <v>-1.4566247945196757</v>
      </c>
      <c r="K194">
        <v>20.403808064250999</v>
      </c>
      <c r="L194">
        <f>(Table2[[#This Row],[6M Return vs Nifty]]-AVERAGE(Table2[6M Return vs Nifty]))/_xlfn.STDEV.P(Table2[6M Return vs Nifty])</f>
        <v>0.52288146777159084</v>
      </c>
      <c r="M194">
        <v>-0.23323696335767599</v>
      </c>
      <c r="N194">
        <f>(Table2[[#This Row],[1W Return vs Nifty]]-AVERAGE(Table2[1W Return vs Nifty]))/_xlfn.STDEV.P(Table2[1W Return vs Nifty])</f>
        <v>1.6132942932023421E-2</v>
      </c>
      <c r="O194">
        <v>301.32</v>
      </c>
      <c r="P194">
        <v>352.62770273621499</v>
      </c>
      <c r="Q194">
        <v>316.36871492065001</v>
      </c>
      <c r="R194">
        <v>50.449950200487002</v>
      </c>
      <c r="S194" s="1">
        <f>(Table2[[#This Row],[Close Price]]-Table2[[#This Row],[20D EMA]])/Table2[[#This Row],[20D EMA]]</f>
        <v>0.10513739545997614</v>
      </c>
      <c r="T194" s="1">
        <f>(Table2[[#This Row],[Close Price]]-Table2[[#This Row],[50D EMA]])/Table2[[#This Row],[50D EMA]]</f>
        <v>-5.5661261392436864E-2</v>
      </c>
      <c r="U194" s="1">
        <f>(Table2[[#This Row],[Close Price]]-Table2[[#This Row],[200D EMA]])/Table2[[#This Row],[200D EMA]]</f>
        <v>5.2569310096042106E-2</v>
      </c>
      <c r="V194">
        <v>0.56226638192810996</v>
      </c>
      <c r="W194">
        <v>332.3</v>
      </c>
      <c r="X194">
        <v>339.95</v>
      </c>
      <c r="Y194">
        <v>325.10000000000002</v>
      </c>
      <c r="Z194">
        <v>334.5</v>
      </c>
      <c r="AA194">
        <v>318.10000000000002</v>
      </c>
      <c r="AB194">
        <v>334.5</v>
      </c>
      <c r="AC194" s="1">
        <f>(Table2[[#This Row],[Close Price]]/Table2[[#This Row],[Day Low]])-1</f>
        <v>2.1065302437555111E-3</v>
      </c>
      <c r="AD194" s="1">
        <f>(Table2[[#This Row],[Day High]]/Table2[[#This Row],[Close Price]])-1</f>
        <v>2.0870870870870917E-2</v>
      </c>
      <c r="AE194" s="1">
        <f>(Table2[[#This Row],[Close Price]]/Table2[[#This Row],[Current Week Low]])-1</f>
        <v>2.4300215318363572E-2</v>
      </c>
      <c r="AF194" s="1">
        <f>(Table2[[#This Row],[Current Week High]]/Table2[[#This Row],[Close Price]])-1</f>
        <v>4.5045045045044585E-3</v>
      </c>
      <c r="AG194" s="1">
        <f>(Table2[[#This Row],[Close Price]]/Table2[[#This Row],[Current Month Low]])-1</f>
        <v>4.6840616158440707E-2</v>
      </c>
      <c r="AH194" s="1">
        <f>(Table2[[#This Row],[Current Month High]]/Table2[[#This Row],[Close Price]])-1</f>
        <v>4.5045045045044585E-3</v>
      </c>
      <c r="AI194">
        <v>23.708708708708699</v>
      </c>
      <c r="AJ194">
        <v>71.561051004636795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-0.08</v>
      </c>
      <c r="AM194" t="s">
        <v>3182</v>
      </c>
      <c r="AN194">
        <v>-7.79</v>
      </c>
      <c r="AO194" t="s">
        <v>3182</v>
      </c>
      <c r="AP194">
        <v>4.4101183934645002E-2</v>
      </c>
      <c r="AQ194">
        <f>(Table2[[#This Row],[Sharpe Ratio]]-AVERAGE(Table2[Sharpe Ratio]))/_xlfn.STDEV.P(Table2[Sharpe Ratio])</f>
        <v>-0.15509687676324227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159</v>
      </c>
      <c r="AT194">
        <f>_xlfn.RANK.AVG(Table2[[#This Row],[6M Return vs Nifty Z-Score]],Table2[6M Return vs Nifty Z-Score])</f>
        <v>160</v>
      </c>
      <c r="AU194">
        <f>_xlfn.RANK.AVG(Table2[[#This Row],[Sharpe Ratio Z-Score]],Table2[Sharpe Ratio Z-Score])</f>
        <v>391</v>
      </c>
      <c r="AV194">
        <f>(Table2[[#This Row],[Rank 1Y]]+Table2[[#This Row],[Rank 6M]]+Table2[[#This Row],[Rank Sharpe]])/3</f>
        <v>236.66666666666666</v>
      </c>
    </row>
    <row r="195" spans="1:48" x14ac:dyDescent="0.3">
      <c r="A195" t="s">
        <v>1765</v>
      </c>
      <c r="B195" t="s">
        <v>1766</v>
      </c>
      <c r="C195" t="s">
        <v>3136</v>
      </c>
      <c r="D195" t="s">
        <v>489</v>
      </c>
      <c r="E195">
        <v>4593.1842182599903</v>
      </c>
      <c r="F195">
        <v>78.86</v>
      </c>
      <c r="G195">
        <v>70.5904362388642</v>
      </c>
      <c r="H195">
        <f>(Table2[[#This Row],[1Y Return vs Nifty]]-AVERAGE(Table2[1Y Return vs Nifty]))/_xlfn.STDEV.P(Table2[1Y Return vs Nifty])</f>
        <v>1.1103438065022921</v>
      </c>
      <c r="I195">
        <v>34.058420408619497</v>
      </c>
      <c r="J195">
        <f>(Table2[[#This Row],[1M Return vs Nifty]]-AVERAGE(Table2[1M Return vs Nifty]))/_xlfn.STDEV.P(Table2[1M Return vs Nifty])</f>
        <v>3.0257667758180005</v>
      </c>
      <c r="K195">
        <v>60.8200048764431</v>
      </c>
      <c r="L195">
        <f>(Table2[[#This Row],[6M Return vs Nifty]]-AVERAGE(Table2[6M Return vs Nifty]))/_xlfn.STDEV.P(Table2[6M Return vs Nifty])</f>
        <v>1.8339659228255387</v>
      </c>
      <c r="M195">
        <v>9.1496370458120904</v>
      </c>
      <c r="N195">
        <f>(Table2[[#This Row],[1W Return vs Nifty]]-AVERAGE(Table2[1W Return vs Nifty]))/_xlfn.STDEV.P(Table2[1W Return vs Nifty])</f>
        <v>2.284851804111987</v>
      </c>
      <c r="O195">
        <v>49.94</v>
      </c>
      <c r="P195">
        <v>62.734977183599902</v>
      </c>
      <c r="Q195">
        <v>53.427131766466502</v>
      </c>
      <c r="R195">
        <v>81.623001953189004</v>
      </c>
      <c r="S195" s="1">
        <f>(Table2[[#This Row],[Close Price]]-Table2[[#This Row],[20D EMA]])/Table2[[#This Row],[20D EMA]]</f>
        <v>0.57909491389667611</v>
      </c>
      <c r="T195" s="1">
        <f>(Table2[[#This Row],[Close Price]]-Table2[[#This Row],[50D EMA]])/Table2[[#This Row],[50D EMA]]</f>
        <v>0.25703401101444062</v>
      </c>
      <c r="U195" s="1">
        <f>(Table2[[#This Row],[Close Price]]-Table2[[#This Row],[200D EMA]])/Table2[[#This Row],[200D EMA]]</f>
        <v>0.47602907722432553</v>
      </c>
      <c r="V195">
        <v>1.3285351417490101</v>
      </c>
      <c r="W195">
        <v>77.55</v>
      </c>
      <c r="X195">
        <v>80.900000000000006</v>
      </c>
      <c r="Y195">
        <v>76.510000000000005</v>
      </c>
      <c r="Z195">
        <v>80.19</v>
      </c>
      <c r="AA195">
        <v>72.2</v>
      </c>
      <c r="AB195">
        <v>80.19</v>
      </c>
      <c r="AC195" s="1">
        <f>(Table2[[#This Row],[Close Price]]/Table2[[#This Row],[Day Low]])-1</f>
        <v>1.6892327530625417E-2</v>
      </c>
      <c r="AD195" s="1">
        <f>(Table2[[#This Row],[Day High]]/Table2[[#This Row],[Close Price]])-1</f>
        <v>2.5868627948262723E-2</v>
      </c>
      <c r="AE195" s="1">
        <f>(Table2[[#This Row],[Close Price]]/Table2[[#This Row],[Current Week Low]])-1</f>
        <v>3.0714939223630777E-2</v>
      </c>
      <c r="AF195" s="1">
        <f>(Table2[[#This Row],[Current Week High]]/Table2[[#This Row],[Close Price]])-1</f>
        <v>1.686533096626941E-2</v>
      </c>
      <c r="AG195" s="1">
        <f>(Table2[[#This Row],[Close Price]]/Table2[[#This Row],[Current Month Low]])-1</f>
        <v>9.224376731301942E-2</v>
      </c>
      <c r="AH195" s="1">
        <f>(Table2[[#This Row],[Current Month High]]/Table2[[#This Row],[Close Price]])-1</f>
        <v>1.686533096626941E-2</v>
      </c>
      <c r="AI195">
        <v>1.6865330966269401</v>
      </c>
      <c r="AJ195">
        <v>137.172932330827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0.42</v>
      </c>
      <c r="AM195" t="s">
        <v>3183</v>
      </c>
      <c r="AN195">
        <v>16.47</v>
      </c>
      <c r="AO195" t="s">
        <v>3183</v>
      </c>
      <c r="AP195">
        <v>-1.7080755817589999E-2</v>
      </c>
      <c r="AQ195">
        <f>(Table2[[#This Row],[Sharpe Ratio]]-AVERAGE(Table2[Sharpe Ratio]))/_xlfn.STDEV.P(Table2[Sharpe Ratio])</f>
        <v>-0.86291867852713933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82</v>
      </c>
      <c r="AT195">
        <f>_xlfn.RANK.AVG(Table2[[#This Row],[6M Return vs Nifty Z-Score]],Table2[6M Return vs Nifty Z-Score])</f>
        <v>37</v>
      </c>
      <c r="AU195">
        <f>_xlfn.RANK.AVG(Table2[[#This Row],[Sharpe Ratio Z-Score]],Table2[Sharpe Ratio Z-Score])</f>
        <v>599</v>
      </c>
      <c r="AV195">
        <f>(Table2[[#This Row],[Rank 1Y]]+Table2[[#This Row],[Rank 6M]]+Table2[[#This Row],[Rank Sharpe]])/3</f>
        <v>239.33333333333334</v>
      </c>
    </row>
    <row r="196" spans="1:48" x14ac:dyDescent="0.3">
      <c r="A196" t="s">
        <v>485</v>
      </c>
      <c r="B196" t="s">
        <v>486</v>
      </c>
      <c r="C196" t="s">
        <v>3136</v>
      </c>
      <c r="D196" t="s">
        <v>139</v>
      </c>
      <c r="E196">
        <v>44125.879800000002</v>
      </c>
      <c r="F196">
        <v>220.42</v>
      </c>
      <c r="G196">
        <v>147.48921787541201</v>
      </c>
      <c r="H196">
        <f>(Table2[[#This Row],[1Y Return vs Nifty]]-AVERAGE(Table2[1Y Return vs Nifty]))/_xlfn.STDEV.P(Table2[1Y Return vs Nifty])</f>
        <v>2.6233804705124353</v>
      </c>
      <c r="I196">
        <v>8.3391424540507604</v>
      </c>
      <c r="J196">
        <f>(Table2[[#This Row],[1M Return vs Nifty]]-AVERAGE(Table2[1M Return vs Nifty]))/_xlfn.STDEV.P(Table2[1M Return vs Nifty])</f>
        <v>0.63881774103223854</v>
      </c>
      <c r="K196">
        <v>-22.0759007069727</v>
      </c>
      <c r="L196">
        <f>(Table2[[#This Row],[6M Return vs Nifty]]-AVERAGE(Table2[6M Return vs Nifty]))/_xlfn.STDEV.P(Table2[6M Return vs Nifty])</f>
        <v>-0.85514244882734103</v>
      </c>
      <c r="M196">
        <v>1.3723616722243599</v>
      </c>
      <c r="N196">
        <f>(Table2[[#This Row],[1W Return vs Nifty]]-AVERAGE(Table2[1W Return vs Nifty]))/_xlfn.STDEV.P(Table2[1W Return vs Nifty])</f>
        <v>0.40435641310436737</v>
      </c>
      <c r="O196">
        <v>213.13</v>
      </c>
      <c r="P196">
        <v>224.62078110291901</v>
      </c>
      <c r="Q196">
        <v>222.79239458590999</v>
      </c>
      <c r="R196">
        <v>61.884501332781099</v>
      </c>
      <c r="S196" s="1">
        <f>(Table2[[#This Row],[Close Price]]-Table2[[#This Row],[20D EMA]])/Table2[[#This Row],[20D EMA]]</f>
        <v>3.420447614132216E-2</v>
      </c>
      <c r="T196" s="1">
        <f>(Table2[[#This Row],[Close Price]]-Table2[[#This Row],[50D EMA]])/Table2[[#This Row],[50D EMA]]</f>
        <v>-1.8701658334071357E-2</v>
      </c>
      <c r="U196" s="1">
        <f>(Table2[[#This Row],[Close Price]]-Table2[[#This Row],[200D EMA]])/Table2[[#This Row],[200D EMA]]</f>
        <v>-1.0648454092517025E-2</v>
      </c>
      <c r="V196">
        <v>0.61448219379234403</v>
      </c>
      <c r="W196">
        <v>210.85</v>
      </c>
      <c r="X196">
        <v>222.89</v>
      </c>
      <c r="Y196">
        <v>210.85</v>
      </c>
      <c r="Z196">
        <v>223.5</v>
      </c>
      <c r="AA196">
        <v>198.01</v>
      </c>
      <c r="AB196">
        <v>231.74</v>
      </c>
      <c r="AC196" s="1">
        <f>(Table2[[#This Row],[Close Price]]/Table2[[#This Row],[Day Low]])-1</f>
        <v>4.538771638605632E-2</v>
      </c>
      <c r="AD196" s="1">
        <f>(Table2[[#This Row],[Day High]]/Table2[[#This Row],[Close Price]])-1</f>
        <v>1.1205879684239139E-2</v>
      </c>
      <c r="AE196" s="1">
        <f>(Table2[[#This Row],[Close Price]]/Table2[[#This Row],[Current Week Low]])-1</f>
        <v>4.538771638605632E-2</v>
      </c>
      <c r="AF196" s="1">
        <f>(Table2[[#This Row],[Current Week High]]/Table2[[#This Row],[Close Price]])-1</f>
        <v>1.3973323654840719E-2</v>
      </c>
      <c r="AG196" s="1">
        <f>(Table2[[#This Row],[Close Price]]/Table2[[#This Row],[Current Month Low]])-1</f>
        <v>0.11317610221705965</v>
      </c>
      <c r="AH196" s="1">
        <f>(Table2[[#This Row],[Current Month High]]/Table2[[#This Row],[Close Price]])-1</f>
        <v>5.1356501224934403E-2</v>
      </c>
      <c r="AI196">
        <v>60.4663823609472</v>
      </c>
      <c r="AJ196">
        <v>171.45320197044299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-0.16</v>
      </c>
      <c r="AM196" t="s">
        <v>3182</v>
      </c>
      <c r="AN196">
        <v>-3.07</v>
      </c>
      <c r="AO196" t="s">
        <v>3182</v>
      </c>
      <c r="AP196">
        <v>0.16540537250854001</v>
      </c>
      <c r="AQ196">
        <f>(Table2[[#This Row],[Sharpe Ratio]]-AVERAGE(Table2[Sharpe Ratio]))/_xlfn.STDEV.P(Table2[Sharpe Ratio])</f>
        <v>1.2482870248520268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20</v>
      </c>
      <c r="AT196">
        <f>_xlfn.RANK.AVG(Table2[[#This Row],[6M Return vs Nifty Z-Score]],Table2[6M Return vs Nifty Z-Score])</f>
        <v>623</v>
      </c>
      <c r="AU196">
        <f>_xlfn.RANK.AVG(Table2[[#This Row],[Sharpe Ratio Z-Score]],Table2[Sharpe Ratio Z-Score])</f>
        <v>76</v>
      </c>
      <c r="AV196">
        <f>(Table2[[#This Row],[Rank 1Y]]+Table2[[#This Row],[Rank 6M]]+Table2[[#This Row],[Rank Sharpe]])/3</f>
        <v>239.66666666666666</v>
      </c>
    </row>
    <row r="197" spans="1:48" x14ac:dyDescent="0.3">
      <c r="A197" t="s">
        <v>726</v>
      </c>
      <c r="B197" t="s">
        <v>727</v>
      </c>
      <c r="C197" t="s">
        <v>3136</v>
      </c>
      <c r="D197" t="s">
        <v>418</v>
      </c>
      <c r="E197">
        <v>23704.626693599999</v>
      </c>
      <c r="F197">
        <v>6529</v>
      </c>
      <c r="G197">
        <v>82.265537502731604</v>
      </c>
      <c r="H197">
        <f>(Table2[[#This Row],[1Y Return vs Nifty]]-AVERAGE(Table2[1Y Return vs Nifty]))/_xlfn.STDEV.P(Table2[1Y Return vs Nifty])</f>
        <v>1.340059491098613</v>
      </c>
      <c r="I197">
        <v>-4.3744458413286598</v>
      </c>
      <c r="J197">
        <f>(Table2[[#This Row],[1M Return vs Nifty]]-AVERAGE(Table2[1M Return vs Nifty]))/_xlfn.STDEV.P(Table2[1M Return vs Nifty])</f>
        <v>-0.54110213712004529</v>
      </c>
      <c r="K197">
        <v>28.479339734918899</v>
      </c>
      <c r="L197">
        <f>(Table2[[#This Row],[6M Return vs Nifty]]-AVERAGE(Table2[6M Return vs Nifty]))/_xlfn.STDEV.P(Table2[6M Return vs Nifty])</f>
        <v>0.78484832449757036</v>
      </c>
      <c r="M197">
        <v>-2.3042904268956801</v>
      </c>
      <c r="N197">
        <f>(Table2[[#This Row],[1W Return vs Nifty]]-AVERAGE(Table2[1W Return vs Nifty]))/_xlfn.STDEV.P(Table2[1W Return vs Nifty])</f>
        <v>-0.48463452454636741</v>
      </c>
      <c r="O197">
        <v>6692.98</v>
      </c>
      <c r="P197">
        <v>6646.9849816271799</v>
      </c>
      <c r="Q197">
        <v>5510.79988317059</v>
      </c>
      <c r="R197">
        <v>47.082129289509503</v>
      </c>
      <c r="S197" s="1">
        <f>(Table2[[#This Row],[Close Price]]-Table2[[#This Row],[20D EMA]])/Table2[[#This Row],[20D EMA]]</f>
        <v>-2.4500297326452428E-2</v>
      </c>
      <c r="T197" s="1">
        <f>(Table2[[#This Row],[Close Price]]-Table2[[#This Row],[50D EMA]])/Table2[[#This Row],[50D EMA]]</f>
        <v>-1.7750150173845767E-2</v>
      </c>
      <c r="U197" s="1">
        <f>(Table2[[#This Row],[Close Price]]-Table2[[#This Row],[200D EMA]])/Table2[[#This Row],[200D EMA]]</f>
        <v>0.18476448762708431</v>
      </c>
      <c r="V197">
        <v>0.76711117506202797</v>
      </c>
      <c r="W197">
        <v>6490</v>
      </c>
      <c r="X197">
        <v>6696</v>
      </c>
      <c r="Y197">
        <v>6480</v>
      </c>
      <c r="Z197">
        <v>6719.9</v>
      </c>
      <c r="AA197">
        <v>6273.05</v>
      </c>
      <c r="AB197">
        <v>7489.75</v>
      </c>
      <c r="AC197" s="1">
        <f>(Table2[[#This Row],[Close Price]]/Table2[[#This Row],[Day Low]])-1</f>
        <v>6.0092449922959368E-3</v>
      </c>
      <c r="AD197" s="1">
        <f>(Table2[[#This Row],[Day High]]/Table2[[#This Row],[Close Price]])-1</f>
        <v>2.5578189615561353E-2</v>
      </c>
      <c r="AE197" s="1">
        <f>(Table2[[#This Row],[Close Price]]/Table2[[#This Row],[Current Week Low]])-1</f>
        <v>7.5617283950617509E-3</v>
      </c>
      <c r="AF197" s="1">
        <f>(Table2[[#This Row],[Current Week High]]/Table2[[#This Row],[Close Price]])-1</f>
        <v>2.9238780824015764E-2</v>
      </c>
      <c r="AG197" s="1">
        <f>(Table2[[#This Row],[Close Price]]/Table2[[#This Row],[Current Month Low]])-1</f>
        <v>4.0801523979563381E-2</v>
      </c>
      <c r="AH197" s="1">
        <f>(Table2[[#This Row],[Current Month High]]/Table2[[#This Row],[Close Price]])-1</f>
        <v>0.14715117169551228</v>
      </c>
      <c r="AI197">
        <v>14.715117169551201</v>
      </c>
      <c r="AJ197">
        <v>111.98051948051901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-0.02</v>
      </c>
      <c r="AM197" t="s">
        <v>3182</v>
      </c>
      <c r="AN197">
        <v>-10.6</v>
      </c>
      <c r="AO197" t="s">
        <v>3182</v>
      </c>
      <c r="AQ197">
        <f>(Table2[[#This Row],[Sharpe Ratio]]-AVERAGE(Table2[Sharpe Ratio]))/_xlfn.STDEV.P(Table2[Sharpe Ratio])</f>
        <v>-0.66530919757154305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0.43386195635822761</v>
      </c>
      <c r="AS197">
        <f>_xlfn.RANK.AVG(Table2[[#This Row],[1Y Return vs Nifty Z-Score]],Table2[1Y Return vs Nifty Z-Score])</f>
        <v>63</v>
      </c>
      <c r="AT197">
        <f>_xlfn.RANK.AVG(Table2[[#This Row],[6M Return vs Nifty Z-Score]],Table2[6M Return vs Nifty Z-Score])</f>
        <v>122</v>
      </c>
      <c r="AU197">
        <f>_xlfn.RANK.AVG(Table2[[#This Row],[Sharpe Ratio Z-Score]],Table2[Sharpe Ratio Z-Score])</f>
        <v>534</v>
      </c>
      <c r="AV197">
        <f>(Table2[[#This Row],[Rank 1Y]]+Table2[[#This Row],[Rank 6M]]+Table2[[#This Row],[Rank Sharpe]])/3</f>
        <v>239.66666666666666</v>
      </c>
    </row>
    <row r="198" spans="1:48" x14ac:dyDescent="0.3">
      <c r="A198" t="s">
        <v>826</v>
      </c>
      <c r="B198" t="s">
        <v>827</v>
      </c>
      <c r="C198" t="s">
        <v>3139</v>
      </c>
      <c r="D198" t="s">
        <v>325</v>
      </c>
      <c r="E198">
        <v>18724.35571028</v>
      </c>
      <c r="F198">
        <v>1152.6500000000001</v>
      </c>
      <c r="G198">
        <v>56.652213785860901</v>
      </c>
      <c r="H198">
        <f>(Table2[[#This Row],[1Y Return vs Nifty]]-AVERAGE(Table2[1Y Return vs Nifty]))/_xlfn.STDEV.P(Table2[1Y Return vs Nifty])</f>
        <v>0.83609964874439668</v>
      </c>
      <c r="I198">
        <v>-3.9188136416063299</v>
      </c>
      <c r="J198">
        <f>(Table2[[#This Row],[1M Return vs Nifty]]-AVERAGE(Table2[1M Return vs Nifty]))/_xlfn.STDEV.P(Table2[1M Return vs Nifty])</f>
        <v>-0.49881592514840117</v>
      </c>
      <c r="K198">
        <v>-10.656541718560099</v>
      </c>
      <c r="L198">
        <f>(Table2[[#This Row],[6M Return vs Nifty]]-AVERAGE(Table2[6M Return vs Nifty]))/_xlfn.STDEV.P(Table2[6M Return vs Nifty])</f>
        <v>-0.48470323788525899</v>
      </c>
      <c r="M198">
        <v>-8.3633733117892994</v>
      </c>
      <c r="N198">
        <f>(Table2[[#This Row],[1W Return vs Nifty]]-AVERAGE(Table2[1W Return vs Nifty]))/_xlfn.STDEV.P(Table2[1W Return vs Nifty])</f>
        <v>-1.9496819725859253</v>
      </c>
      <c r="O198">
        <v>1199.04</v>
      </c>
      <c r="P198">
        <v>1246.1776394721401</v>
      </c>
      <c r="Q198">
        <v>1163.4760565801801</v>
      </c>
      <c r="R198">
        <v>38.066777196804097</v>
      </c>
      <c r="S198" s="1">
        <f>(Table2[[#This Row],[Close Price]]-Table2[[#This Row],[20D EMA]])/Table2[[#This Row],[20D EMA]]</f>
        <v>-3.868928476114214E-2</v>
      </c>
      <c r="T198" s="1">
        <f>(Table2[[#This Row],[Close Price]]-Table2[[#This Row],[50D EMA]])/Table2[[#This Row],[50D EMA]]</f>
        <v>-7.505161103015516E-2</v>
      </c>
      <c r="U198" s="1">
        <f>(Table2[[#This Row],[Close Price]]-Table2[[#This Row],[200D EMA]])/Table2[[#This Row],[200D EMA]]</f>
        <v>-9.3049242560273495E-3</v>
      </c>
      <c r="V198">
        <v>0.93137773558103498</v>
      </c>
      <c r="W198">
        <v>1124.5999999999999</v>
      </c>
      <c r="X198">
        <v>1162.75</v>
      </c>
      <c r="Y198">
        <v>1114.5</v>
      </c>
      <c r="Z198">
        <v>1162.75</v>
      </c>
      <c r="AA198">
        <v>1114.5</v>
      </c>
      <c r="AB198">
        <v>1320</v>
      </c>
      <c r="AC198" s="1">
        <f>(Table2[[#This Row],[Close Price]]/Table2[[#This Row],[Day Low]])-1</f>
        <v>2.4942201671705577E-2</v>
      </c>
      <c r="AD198" s="1">
        <f>(Table2[[#This Row],[Day High]]/Table2[[#This Row],[Close Price]])-1</f>
        <v>8.7624170389970502E-3</v>
      </c>
      <c r="AE198" s="1">
        <f>(Table2[[#This Row],[Close Price]]/Table2[[#This Row],[Current Week Low]])-1</f>
        <v>3.4230596680125736E-2</v>
      </c>
      <c r="AF198" s="1">
        <f>(Table2[[#This Row],[Current Week High]]/Table2[[#This Row],[Close Price]])-1</f>
        <v>8.7624170389970502E-3</v>
      </c>
      <c r="AG198" s="1">
        <f>(Table2[[#This Row],[Close Price]]/Table2[[#This Row],[Current Month Low]])-1</f>
        <v>3.4230596680125736E-2</v>
      </c>
      <c r="AH198" s="1">
        <f>(Table2[[#This Row],[Current Month High]]/Table2[[#This Row],[Close Price]])-1</f>
        <v>0.14518717737387754</v>
      </c>
      <c r="AI198">
        <v>25.710319698087002</v>
      </c>
      <c r="AJ198">
        <v>83.997126666134506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-0.13</v>
      </c>
      <c r="AM198" t="s">
        <v>3182</v>
      </c>
      <c r="AN198">
        <v>-9.2799999999999994</v>
      </c>
      <c r="AO198" t="s">
        <v>3182</v>
      </c>
      <c r="AP198">
        <v>0.14485808612988399</v>
      </c>
      <c r="AQ198">
        <f>(Table2[[#This Row],[Sharpe Ratio]]-AVERAGE(Table2[Sharpe Ratio]))/_xlfn.STDEV.P(Table2[Sharpe Ratio])</f>
        <v>1.010572801916364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116</v>
      </c>
      <c r="AT198">
        <f>_xlfn.RANK.AVG(Table2[[#This Row],[6M Return vs Nifty Z-Score]],Table2[6M Return vs Nifty Z-Score])</f>
        <v>490</v>
      </c>
      <c r="AU198">
        <f>_xlfn.RANK.AVG(Table2[[#This Row],[Sharpe Ratio Z-Score]],Table2[Sharpe Ratio Z-Score])</f>
        <v>117</v>
      </c>
      <c r="AV198">
        <f>(Table2[[#This Row],[Rank 1Y]]+Table2[[#This Row],[Rank 6M]]+Table2[[#This Row],[Rank Sharpe]])/3</f>
        <v>241</v>
      </c>
    </row>
    <row r="199" spans="1:48" x14ac:dyDescent="0.3">
      <c r="A199" t="s">
        <v>215</v>
      </c>
      <c r="B199" t="s">
        <v>216</v>
      </c>
      <c r="C199" t="s">
        <v>3136</v>
      </c>
      <c r="D199" t="s">
        <v>217</v>
      </c>
      <c r="E199">
        <v>113762.55651934999</v>
      </c>
      <c r="F199">
        <v>10221.85</v>
      </c>
      <c r="G199">
        <v>20.471153399632598</v>
      </c>
      <c r="H199">
        <f>(Table2[[#This Row],[1Y Return vs Nifty]]-AVERAGE(Table2[1Y Return vs Nifty]))/_xlfn.STDEV.P(Table2[1Y Return vs Nifty])</f>
        <v>0.1242122853546173</v>
      </c>
      <c r="I199">
        <v>1.2233604004697001</v>
      </c>
      <c r="J199">
        <f>(Table2[[#This Row],[1M Return vs Nifty]]-AVERAGE(Table2[1M Return vs Nifty]))/_xlfn.STDEV.P(Table2[1M Return vs Nifty])</f>
        <v>-2.1582179002218104E-2</v>
      </c>
      <c r="K199">
        <v>25.290992578181601</v>
      </c>
      <c r="L199">
        <f>(Table2[[#This Row],[6M Return vs Nifty]]-AVERAGE(Table2[6M Return vs Nifty]))/_xlfn.STDEV.P(Table2[6M Return vs Nifty])</f>
        <v>0.68141968142315057</v>
      </c>
      <c r="M199">
        <v>-4.1218857956075201</v>
      </c>
      <c r="N199">
        <f>(Table2[[#This Row],[1W Return vs Nifty]]-AVERAGE(Table2[1W Return vs Nifty]))/_xlfn.STDEV.P(Table2[1W Return vs Nifty])</f>
        <v>-0.92411744747168278</v>
      </c>
      <c r="O199">
        <v>10503.04</v>
      </c>
      <c r="P199">
        <v>10411.6676657057</v>
      </c>
      <c r="Q199">
        <v>9429.0400720830203</v>
      </c>
      <c r="R199">
        <v>35.682310710360802</v>
      </c>
      <c r="S199" s="1">
        <f>(Table2[[#This Row],[Close Price]]-Table2[[#This Row],[20D EMA]])/Table2[[#This Row],[20D EMA]]</f>
        <v>-2.6772248796538955E-2</v>
      </c>
      <c r="T199" s="1">
        <f>(Table2[[#This Row],[Close Price]]-Table2[[#This Row],[50D EMA]])/Table2[[#This Row],[50D EMA]]</f>
        <v>-1.8231245156904791E-2</v>
      </c>
      <c r="U199" s="1">
        <f>(Table2[[#This Row],[Close Price]]-Table2[[#This Row],[200D EMA]])/Table2[[#This Row],[200D EMA]]</f>
        <v>8.4081722196121297E-2</v>
      </c>
      <c r="V199">
        <v>0.768524097037936</v>
      </c>
      <c r="W199">
        <v>10154</v>
      </c>
      <c r="X199">
        <v>10530</v>
      </c>
      <c r="Y199">
        <v>10154</v>
      </c>
      <c r="Z199">
        <v>10680</v>
      </c>
      <c r="AA199">
        <v>10110.049999999999</v>
      </c>
      <c r="AB199">
        <v>11154.5</v>
      </c>
      <c r="AC199" s="1">
        <f>(Table2[[#This Row],[Close Price]]/Table2[[#This Row],[Day Low]])-1</f>
        <v>6.6820957258224567E-3</v>
      </c>
      <c r="AD199" s="1">
        <f>(Table2[[#This Row],[Day High]]/Table2[[#This Row],[Close Price]])-1</f>
        <v>3.0146206410776921E-2</v>
      </c>
      <c r="AE199" s="1">
        <f>(Table2[[#This Row],[Close Price]]/Table2[[#This Row],[Current Week Low]])-1</f>
        <v>6.6820957258224567E-3</v>
      </c>
      <c r="AF199" s="1">
        <f>(Table2[[#This Row],[Current Week High]]/Table2[[#This Row],[Close Price]])-1</f>
        <v>4.4820653795545784E-2</v>
      </c>
      <c r="AG199" s="1">
        <f>(Table2[[#This Row],[Close Price]]/Table2[[#This Row],[Current Month Low]])-1</f>
        <v>1.1058303371397793E-2</v>
      </c>
      <c r="AH199" s="1">
        <f>(Table2[[#This Row],[Current Month High]]/Table2[[#This Row],[Close Price]])-1</f>
        <v>9.1240822356031481E-2</v>
      </c>
      <c r="AI199">
        <v>11.0366518780846</v>
      </c>
      <c r="AJ199">
        <v>41.773231622746103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-7.0000000000000007E-2</v>
      </c>
      <c r="AM199" t="s">
        <v>3182</v>
      </c>
      <c r="AN199">
        <v>-2.64</v>
      </c>
      <c r="AO199" t="s">
        <v>3182</v>
      </c>
      <c r="AP199">
        <v>6.8209221739871997E-2</v>
      </c>
      <c r="AQ199">
        <f>(Table2[[#This Row],[Sharpe Ratio]]-AVERAGE(Table2[Sharpe Ratio]))/_xlfn.STDEV.P(Table2[Sharpe Ratio])</f>
        <v>0.12381214157438822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-1.6255518121744861E-2</v>
      </c>
      <c r="AS199">
        <f>_xlfn.RANK.AVG(Table2[[#This Row],[1Y Return vs Nifty Z-Score]],Table2[1Y Return vs Nifty Z-Score])</f>
        <v>271</v>
      </c>
      <c r="AT199">
        <f>_xlfn.RANK.AVG(Table2[[#This Row],[6M Return vs Nifty Z-Score]],Table2[6M Return vs Nifty Z-Score])</f>
        <v>139</v>
      </c>
      <c r="AU199">
        <f>_xlfn.RANK.AVG(Table2[[#This Row],[Sharpe Ratio Z-Score]],Table2[Sharpe Ratio Z-Score])</f>
        <v>315</v>
      </c>
      <c r="AV199">
        <f>(Table2[[#This Row],[Rank 1Y]]+Table2[[#This Row],[Rank 6M]]+Table2[[#This Row],[Rank Sharpe]])/3</f>
        <v>241.66666666666666</v>
      </c>
    </row>
    <row r="200" spans="1:48" x14ac:dyDescent="0.3">
      <c r="A200" t="s">
        <v>73</v>
      </c>
      <c r="B200" t="s">
        <v>74</v>
      </c>
      <c r="C200" t="s">
        <v>3142</v>
      </c>
      <c r="D200" t="s">
        <v>75</v>
      </c>
      <c r="E200">
        <v>315522.98455957498</v>
      </c>
      <c r="F200">
        <v>339.25</v>
      </c>
      <c r="G200">
        <v>38.760579417174903</v>
      </c>
      <c r="H200">
        <f>(Table2[[#This Row],[1Y Return vs Nifty]]-AVERAGE(Table2[1Y Return vs Nifty]))/_xlfn.STDEV.P(Table2[1Y Return vs Nifty])</f>
        <v>0.48406937982762688</v>
      </c>
      <c r="I200">
        <v>6.9279214470500996</v>
      </c>
      <c r="J200">
        <f>(Table2[[#This Row],[1M Return vs Nifty]]-AVERAGE(Table2[1M Return vs Nifty]))/_xlfn.STDEV.P(Table2[1M Return vs Nifty])</f>
        <v>0.50784545532189107</v>
      </c>
      <c r="K200">
        <v>0.84523466178936602</v>
      </c>
      <c r="L200">
        <f>(Table2[[#This Row],[6M Return vs Nifty]]-AVERAGE(Table2[6M Return vs Nifty]))/_xlfn.STDEV.P(Table2[6M Return vs Nifty])</f>
        <v>-0.1115904413533048</v>
      </c>
      <c r="M200">
        <v>3.3079399170642101</v>
      </c>
      <c r="N200">
        <f>(Table2[[#This Row],[1W Return vs Nifty]]-AVERAGE(Table2[1W Return vs Nifty]))/_xlfn.STDEV.P(Table2[1W Return vs Nifty])</f>
        <v>0.87236684008721199</v>
      </c>
      <c r="O200">
        <v>326.74</v>
      </c>
      <c r="P200">
        <v>328.17537753807602</v>
      </c>
      <c r="Q200">
        <v>308.86115696288402</v>
      </c>
      <c r="R200">
        <v>67.534091850072301</v>
      </c>
      <c r="S200" s="1">
        <f>(Table2[[#This Row],[Close Price]]-Table2[[#This Row],[20D EMA]])/Table2[[#This Row],[20D EMA]]</f>
        <v>3.8287323253963369E-2</v>
      </c>
      <c r="T200" s="1">
        <f>(Table2[[#This Row],[Close Price]]-Table2[[#This Row],[50D EMA]])/Table2[[#This Row],[50D EMA]]</f>
        <v>3.3746049277079186E-2</v>
      </c>
      <c r="U200" s="1">
        <f>(Table2[[#This Row],[Close Price]]-Table2[[#This Row],[200D EMA]])/Table2[[#This Row],[200D EMA]]</f>
        <v>9.8389979937709732E-2</v>
      </c>
      <c r="V200">
        <v>1.19721997513093</v>
      </c>
      <c r="W200">
        <v>336.5</v>
      </c>
      <c r="X200">
        <v>341.3</v>
      </c>
      <c r="Y200">
        <v>336.15</v>
      </c>
      <c r="Z200">
        <v>345.4</v>
      </c>
      <c r="AA200">
        <v>308.7</v>
      </c>
      <c r="AB200">
        <v>345.4</v>
      </c>
      <c r="AC200" s="1">
        <f>(Table2[[#This Row],[Close Price]]/Table2[[#This Row],[Day Low]])-1</f>
        <v>8.1723625557206248E-3</v>
      </c>
      <c r="AD200" s="1">
        <f>(Table2[[#This Row],[Day High]]/Table2[[#This Row],[Close Price]])-1</f>
        <v>6.0427413411938691E-3</v>
      </c>
      <c r="AE200" s="1">
        <f>(Table2[[#This Row],[Close Price]]/Table2[[#This Row],[Current Week Low]])-1</f>
        <v>9.2220734791017556E-3</v>
      </c>
      <c r="AF200" s="1">
        <f>(Table2[[#This Row],[Current Week High]]/Table2[[#This Row],[Close Price]])-1</f>
        <v>1.8128224023581385E-2</v>
      </c>
      <c r="AG200" s="1">
        <f>(Table2[[#This Row],[Close Price]]/Table2[[#This Row],[Current Month Low]])-1</f>
        <v>9.8963394881762312E-2</v>
      </c>
      <c r="AH200" s="1">
        <f>(Table2[[#This Row],[Current Month High]]/Table2[[#This Row],[Close Price]])-1</f>
        <v>1.8128224023581385E-2</v>
      </c>
      <c r="AI200">
        <v>7.9587324981577003</v>
      </c>
      <c r="AJ200">
        <v>62.905162064825902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0.17</v>
      </c>
      <c r="AM200" t="s">
        <v>3183</v>
      </c>
      <c r="AN200">
        <v>8.4</v>
      </c>
      <c r="AO200" t="s">
        <v>3183</v>
      </c>
      <c r="AP200">
        <v>0.104143634344462</v>
      </c>
      <c r="AQ200">
        <f>(Table2[[#This Row],[Sharpe Ratio]]-AVERAGE(Table2[Sharpe Ratio]))/_xlfn.STDEV.P(Table2[Sharpe Ratio])</f>
        <v>0.53954202490452619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172</v>
      </c>
      <c r="AT200">
        <f>_xlfn.RANK.AVG(Table2[[#This Row],[6M Return vs Nifty Z-Score]],Table2[6M Return vs Nifty Z-Score])</f>
        <v>340</v>
      </c>
      <c r="AU200">
        <f>_xlfn.RANK.AVG(Table2[[#This Row],[Sharpe Ratio Z-Score]],Table2[Sharpe Ratio Z-Score])</f>
        <v>214</v>
      </c>
      <c r="AV200">
        <f>(Table2[[#This Row],[Rank 1Y]]+Table2[[#This Row],[Rank 6M]]+Table2[[#This Row],[Rank Sharpe]])/3</f>
        <v>242</v>
      </c>
    </row>
    <row r="201" spans="1:48" x14ac:dyDescent="0.3">
      <c r="A201" t="s">
        <v>1668</v>
      </c>
      <c r="B201" t="s">
        <v>1669</v>
      </c>
      <c r="C201" t="s">
        <v>3134</v>
      </c>
      <c r="D201" t="s">
        <v>278</v>
      </c>
      <c r="E201">
        <v>5423.3818221399997</v>
      </c>
      <c r="F201">
        <v>1101.4000000000001</v>
      </c>
      <c r="G201">
        <v>39.208774118962701</v>
      </c>
      <c r="H201">
        <f>(Table2[[#This Row],[1Y Return vs Nifty]]-AVERAGE(Table2[1Y Return vs Nifty]))/_xlfn.STDEV.P(Table2[1Y Return vs Nifty])</f>
        <v>0.49288792027765832</v>
      </c>
      <c r="I201">
        <v>-1.80512821312858</v>
      </c>
      <c r="J201">
        <f>(Table2[[#This Row],[1M Return vs Nifty]]-AVERAGE(Table2[1M Return vs Nifty]))/_xlfn.STDEV.P(Table2[1M Return vs Nifty])</f>
        <v>-0.30264947746438053</v>
      </c>
      <c r="K201">
        <v>6.6117797994409004</v>
      </c>
      <c r="L201">
        <f>(Table2[[#This Row],[6M Return vs Nifty]]-AVERAGE(Table2[6M Return vs Nifty]))/_xlfn.STDEV.P(Table2[6M Return vs Nifty])</f>
        <v>7.5473861714942997E-2</v>
      </c>
      <c r="M201">
        <v>-7.6342445176696694E-2</v>
      </c>
      <c r="N201">
        <f>(Table2[[#This Row],[1W Return vs Nifty]]-AVERAGE(Table2[1W Return vs Nifty]))/_xlfn.STDEV.P(Table2[1W Return vs Nifty])</f>
        <v>5.4069032904569721E-2</v>
      </c>
      <c r="O201">
        <v>1074.75</v>
      </c>
      <c r="P201">
        <v>1204.7490933824899</v>
      </c>
      <c r="Q201">
        <v>1108.76125020785</v>
      </c>
      <c r="R201">
        <v>47.620699928952398</v>
      </c>
      <c r="S201" s="1">
        <f>(Table2[[#This Row],[Close Price]]-Table2[[#This Row],[20D EMA]])/Table2[[#This Row],[20D EMA]]</f>
        <v>2.479646429402195E-2</v>
      </c>
      <c r="T201" s="1">
        <f>(Table2[[#This Row],[Close Price]]-Table2[[#This Row],[50D EMA]])/Table2[[#This Row],[50D EMA]]</f>
        <v>-8.5784744682665684E-2</v>
      </c>
      <c r="U201" s="1">
        <f>(Table2[[#This Row],[Close Price]]-Table2[[#This Row],[200D EMA]])/Table2[[#This Row],[200D EMA]]</f>
        <v>-6.6391661924241887E-3</v>
      </c>
      <c r="V201">
        <v>0.91903766203187398</v>
      </c>
      <c r="W201">
        <v>1104.1500000000001</v>
      </c>
      <c r="X201">
        <v>1143.55</v>
      </c>
      <c r="Y201">
        <v>1094.5</v>
      </c>
      <c r="Z201">
        <v>1139.3</v>
      </c>
      <c r="AA201">
        <v>1029</v>
      </c>
      <c r="AB201">
        <v>1139.3</v>
      </c>
      <c r="AC201" s="1">
        <f>(Table2[[#This Row],[Close Price]]/Table2[[#This Row],[Day Low]])-1</f>
        <v>-2.4906036317529079E-3</v>
      </c>
      <c r="AD201" s="1">
        <f>(Table2[[#This Row],[Day High]]/Table2[[#This Row],[Close Price]])-1</f>
        <v>3.8269475213364768E-2</v>
      </c>
      <c r="AE201" s="1">
        <f>(Table2[[#This Row],[Close Price]]/Table2[[#This Row],[Current Week Low]])-1</f>
        <v>6.3042485153039785E-3</v>
      </c>
      <c r="AF201" s="1">
        <f>(Table2[[#This Row],[Current Week High]]/Table2[[#This Row],[Close Price]])-1</f>
        <v>3.4410749954603137E-2</v>
      </c>
      <c r="AG201" s="1">
        <f>(Table2[[#This Row],[Close Price]]/Table2[[#This Row],[Current Month Low]])-1</f>
        <v>7.0359572400388926E-2</v>
      </c>
      <c r="AH201" s="1">
        <f>(Table2[[#This Row],[Current Month High]]/Table2[[#This Row],[Close Price]])-1</f>
        <v>3.4410749954603137E-2</v>
      </c>
      <c r="AI201">
        <v>37.420555656437202</v>
      </c>
      <c r="AJ201">
        <v>74.258365635630099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-0.14000000000000001</v>
      </c>
      <c r="AM201" t="s">
        <v>3182</v>
      </c>
      <c r="AN201">
        <v>-9.73</v>
      </c>
      <c r="AO201" t="s">
        <v>3182</v>
      </c>
      <c r="AP201">
        <v>8.0479715646062003E-2</v>
      </c>
      <c r="AQ201">
        <f>(Table2[[#This Row],[Sharpe Ratio]]-AVERAGE(Table2[Sharpe Ratio]))/_xlfn.STDEV.P(Table2[Sharpe Ratio])</f>
        <v>0.26577107815575168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168</v>
      </c>
      <c r="AT201">
        <f>_xlfn.RANK.AVG(Table2[[#This Row],[6M Return vs Nifty Z-Score]],Table2[6M Return vs Nifty Z-Score])</f>
        <v>278</v>
      </c>
      <c r="AU201">
        <f>_xlfn.RANK.AVG(Table2[[#This Row],[Sharpe Ratio Z-Score]],Table2[Sharpe Ratio Z-Score])</f>
        <v>281</v>
      </c>
      <c r="AV201">
        <f>(Table2[[#This Row],[Rank 1Y]]+Table2[[#This Row],[Rank 6M]]+Table2[[#This Row],[Rank Sharpe]])/3</f>
        <v>242.33333333333334</v>
      </c>
    </row>
    <row r="202" spans="1:48" x14ac:dyDescent="0.3">
      <c r="A202" t="s">
        <v>98</v>
      </c>
      <c r="B202" t="s">
        <v>99</v>
      </c>
      <c r="C202" t="s">
        <v>3141</v>
      </c>
      <c r="D202" t="s">
        <v>100</v>
      </c>
      <c r="E202">
        <v>256647.51576827999</v>
      </c>
      <c r="F202">
        <v>9190.35</v>
      </c>
      <c r="G202">
        <v>29.7044730120863</v>
      </c>
      <c r="H202">
        <f>(Table2[[#This Row],[1Y Return vs Nifty]]-AVERAGE(Table2[1Y Return vs Nifty]))/_xlfn.STDEV.P(Table2[1Y Return vs Nifty])</f>
        <v>0.30588422874372639</v>
      </c>
      <c r="I202">
        <v>-11.015722797342301</v>
      </c>
      <c r="J202">
        <f>(Table2[[#This Row],[1M Return vs Nifty]]-AVERAGE(Table2[1M Return vs Nifty]))/_xlfn.STDEV.P(Table2[1M Return vs Nifty])</f>
        <v>-1.1574642934723269</v>
      </c>
      <c r="K202">
        <v>-4.3120424898073004</v>
      </c>
      <c r="L202">
        <f>(Table2[[#This Row],[6M Return vs Nifty]]-AVERAGE(Table2[6M Return vs Nifty]))/_xlfn.STDEV.P(Table2[6M Return vs Nifty])</f>
        <v>-0.27889034676705604</v>
      </c>
      <c r="M202">
        <v>-6.86109665586328</v>
      </c>
      <c r="N202">
        <f>(Table2[[#This Row],[1W Return vs Nifty]]-AVERAGE(Table2[1W Return vs Nifty]))/_xlfn.STDEV.P(Table2[1W Return vs Nifty])</f>
        <v>-1.5864410955711759</v>
      </c>
      <c r="O202">
        <v>9720.5300000000007</v>
      </c>
      <c r="P202">
        <v>10220.425135298399</v>
      </c>
      <c r="Q202">
        <v>9451.2583471069502</v>
      </c>
      <c r="R202">
        <v>25.2642389238794</v>
      </c>
      <c r="S202" s="1">
        <f>(Table2[[#This Row],[Close Price]]-Table2[[#This Row],[20D EMA]])/Table2[[#This Row],[20D EMA]]</f>
        <v>-5.4542293475767292E-2</v>
      </c>
      <c r="T202" s="1">
        <f>(Table2[[#This Row],[Close Price]]-Table2[[#This Row],[50D EMA]])/Table2[[#This Row],[50D EMA]]</f>
        <v>-0.10078593812509977</v>
      </c>
      <c r="U202" s="1">
        <f>(Table2[[#This Row],[Close Price]]-Table2[[#This Row],[200D EMA]])/Table2[[#This Row],[200D EMA]]</f>
        <v>-2.760567297229944E-2</v>
      </c>
      <c r="V202">
        <v>0.83007672553776402</v>
      </c>
      <c r="W202">
        <v>9103</v>
      </c>
      <c r="X202">
        <v>9256.9500000000007</v>
      </c>
      <c r="Y202">
        <v>9103</v>
      </c>
      <c r="Z202">
        <v>9636.35</v>
      </c>
      <c r="AA202">
        <v>9103</v>
      </c>
      <c r="AB202">
        <v>10079.799999999999</v>
      </c>
      <c r="AC202" s="1">
        <f>(Table2[[#This Row],[Close Price]]/Table2[[#This Row],[Day Low]])-1</f>
        <v>9.5957376689004281E-3</v>
      </c>
      <c r="AD202" s="1">
        <f>(Table2[[#This Row],[Day High]]/Table2[[#This Row],[Close Price]])-1</f>
        <v>7.246731626107783E-3</v>
      </c>
      <c r="AE202" s="1">
        <f>(Table2[[#This Row],[Close Price]]/Table2[[#This Row],[Current Week Low]])-1</f>
        <v>9.5957376689004281E-3</v>
      </c>
      <c r="AF202" s="1">
        <f>(Table2[[#This Row],[Current Week High]]/Table2[[#This Row],[Close Price]])-1</f>
        <v>4.852916374240368E-2</v>
      </c>
      <c r="AG202" s="1">
        <f>(Table2[[#This Row],[Close Price]]/Table2[[#This Row],[Current Month Low]])-1</f>
        <v>9.5957376689004281E-3</v>
      </c>
      <c r="AH202" s="1">
        <f>(Table2[[#This Row],[Current Month High]]/Table2[[#This Row],[Close Price]])-1</f>
        <v>9.678086253515894E-2</v>
      </c>
      <c r="AI202">
        <v>38.993618306157998</v>
      </c>
      <c r="AJ202">
        <v>55.452469553450598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-0.08</v>
      </c>
      <c r="AM202" t="s">
        <v>3182</v>
      </c>
      <c r="AN202">
        <v>-6.76</v>
      </c>
      <c r="AO202" t="s">
        <v>3182</v>
      </c>
      <c r="AP202">
        <v>0.14998108040726801</v>
      </c>
      <c r="AQ202">
        <f>(Table2[[#This Row],[Sharpe Ratio]]-AVERAGE(Table2[Sharpe Ratio]))/_xlfn.STDEV.P(Table2[Sharpe Ratio])</f>
        <v>1.0698413876220276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221</v>
      </c>
      <c r="AT202">
        <f>_xlfn.RANK.AVG(Table2[[#This Row],[6M Return vs Nifty Z-Score]],Table2[6M Return vs Nifty Z-Score])</f>
        <v>401</v>
      </c>
      <c r="AU202">
        <f>_xlfn.RANK.AVG(Table2[[#This Row],[Sharpe Ratio Z-Score]],Table2[Sharpe Ratio Z-Score])</f>
        <v>108</v>
      </c>
      <c r="AV202">
        <f>(Table2[[#This Row],[Rank 1Y]]+Table2[[#This Row],[Rank 6M]]+Table2[[#This Row],[Rank Sharpe]])/3</f>
        <v>243.33333333333334</v>
      </c>
    </row>
    <row r="203" spans="1:48" x14ac:dyDescent="0.3">
      <c r="A203" t="s">
        <v>1180</v>
      </c>
      <c r="B203" t="s">
        <v>1181</v>
      </c>
      <c r="C203" t="s">
        <v>3139</v>
      </c>
      <c r="D203" t="s">
        <v>973</v>
      </c>
      <c r="E203">
        <v>10329.05791725</v>
      </c>
      <c r="F203">
        <v>1404.75</v>
      </c>
      <c r="G203">
        <v>20.8385033113804</v>
      </c>
      <c r="H203">
        <f>(Table2[[#This Row],[1Y Return vs Nifty]]-AVERAGE(Table2[1Y Return vs Nifty]))/_xlfn.STDEV.P(Table2[1Y Return vs Nifty])</f>
        <v>0.13144014869869858</v>
      </c>
      <c r="I203">
        <v>3.8300394323211102</v>
      </c>
      <c r="J203">
        <f>(Table2[[#This Row],[1M Return vs Nifty]]-AVERAGE(Table2[1M Return vs Nifty]))/_xlfn.STDEV.P(Table2[1M Return vs Nifty])</f>
        <v>0.22033790950356119</v>
      </c>
      <c r="K203">
        <v>10.534485210556801</v>
      </c>
      <c r="L203">
        <f>(Table2[[#This Row],[6M Return vs Nifty]]-AVERAGE(Table2[6M Return vs Nifty]))/_xlfn.STDEV.P(Table2[6M Return vs Nifty])</f>
        <v>0.20272477822667687</v>
      </c>
      <c r="M203">
        <v>-1.1243368868652599</v>
      </c>
      <c r="N203">
        <f>(Table2[[#This Row],[1W Return vs Nifty]]-AVERAGE(Table2[1W Return vs Nifty]))/_xlfn.STDEV.P(Table2[1W Return vs Nifty])</f>
        <v>-0.19932931326814934</v>
      </c>
      <c r="O203">
        <v>1321.34</v>
      </c>
      <c r="P203">
        <v>1336.1893422309099</v>
      </c>
      <c r="Q203">
        <v>1216.3315737114899</v>
      </c>
      <c r="R203">
        <v>74.290614994596893</v>
      </c>
      <c r="S203" s="1">
        <f>(Table2[[#This Row],[Close Price]]-Table2[[#This Row],[20D EMA]])/Table2[[#This Row],[20D EMA]]</f>
        <v>6.3125312183086937E-2</v>
      </c>
      <c r="T203" s="1">
        <f>(Table2[[#This Row],[Close Price]]-Table2[[#This Row],[50D EMA]])/Table2[[#This Row],[50D EMA]]</f>
        <v>5.1310585709822228E-2</v>
      </c>
      <c r="U203" s="1">
        <f>(Table2[[#This Row],[Close Price]]-Table2[[#This Row],[200D EMA]])/Table2[[#This Row],[200D EMA]]</f>
        <v>0.15490712430786768</v>
      </c>
      <c r="V203">
        <v>1.10198533654071</v>
      </c>
      <c r="W203">
        <v>1313.6</v>
      </c>
      <c r="X203">
        <v>1419</v>
      </c>
      <c r="Y203">
        <v>1278.95</v>
      </c>
      <c r="Z203">
        <v>1419</v>
      </c>
      <c r="AA203">
        <v>1226</v>
      </c>
      <c r="AB203">
        <v>1419</v>
      </c>
      <c r="AC203" s="1">
        <f>(Table2[[#This Row],[Close Price]]/Table2[[#This Row],[Day Low]])-1</f>
        <v>6.9389464068209561E-2</v>
      </c>
      <c r="AD203" s="1">
        <f>(Table2[[#This Row],[Day High]]/Table2[[#This Row],[Close Price]])-1</f>
        <v>1.0144153764015007E-2</v>
      </c>
      <c r="AE203" s="1">
        <f>(Table2[[#This Row],[Close Price]]/Table2[[#This Row],[Current Week Low]])-1</f>
        <v>9.8361937526877385E-2</v>
      </c>
      <c r="AF203" s="1">
        <f>(Table2[[#This Row],[Current Week High]]/Table2[[#This Row],[Close Price]])-1</f>
        <v>1.0144153764015007E-2</v>
      </c>
      <c r="AG203" s="1">
        <f>(Table2[[#This Row],[Close Price]]/Table2[[#This Row],[Current Month Low]])-1</f>
        <v>0.14579934747145185</v>
      </c>
      <c r="AH203" s="1">
        <f>(Table2[[#This Row],[Current Month High]]/Table2[[#This Row],[Close Price]])-1</f>
        <v>1.0144153764015007E-2</v>
      </c>
      <c r="AI203">
        <v>13.276383698166899</v>
      </c>
      <c r="AJ203">
        <v>73.425925925925895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0.08</v>
      </c>
      <c r="AM203" t="s">
        <v>3183</v>
      </c>
      <c r="AN203">
        <v>3.3</v>
      </c>
      <c r="AO203" t="s">
        <v>3183</v>
      </c>
      <c r="AP203">
        <v>9.6698605070879004E-2</v>
      </c>
      <c r="AQ203">
        <f>(Table2[[#This Row],[Sharpe Ratio]]-AVERAGE(Table2[Sharpe Ratio]))/_xlfn.STDEV.P(Table2[Sharpe Ratio])</f>
        <v>0.45340951495219228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269</v>
      </c>
      <c r="AT203">
        <f>_xlfn.RANK.AVG(Table2[[#This Row],[6M Return vs Nifty Z-Score]],Table2[6M Return vs Nifty Z-Score])</f>
        <v>237</v>
      </c>
      <c r="AU203">
        <f>_xlfn.RANK.AVG(Table2[[#This Row],[Sharpe Ratio Z-Score]],Table2[Sharpe Ratio Z-Score])</f>
        <v>227</v>
      </c>
      <c r="AV203">
        <f>(Table2[[#This Row],[Rank 1Y]]+Table2[[#This Row],[Rank 6M]]+Table2[[#This Row],[Rank Sharpe]])/3</f>
        <v>244.33333333333334</v>
      </c>
    </row>
    <row r="204" spans="1:48" x14ac:dyDescent="0.3">
      <c r="A204" t="s">
        <v>28</v>
      </c>
      <c r="B204" t="s">
        <v>29</v>
      </c>
      <c r="C204" t="s">
        <v>3136</v>
      </c>
      <c r="D204" t="s">
        <v>24</v>
      </c>
      <c r="E204">
        <v>917759.51877966896</v>
      </c>
      <c r="F204">
        <v>1300.7</v>
      </c>
      <c r="G204">
        <v>18.366128607290499</v>
      </c>
      <c r="H204">
        <f>(Table2[[#This Row],[1Y Return vs Nifty]]-AVERAGE(Table2[1Y Return vs Nifty]))/_xlfn.STDEV.P(Table2[1Y Return vs Nifty])</f>
        <v>8.279446804097855E-2</v>
      </c>
      <c r="I204">
        <v>0.84824160447976105</v>
      </c>
      <c r="J204">
        <f>(Table2[[#This Row],[1M Return vs Nifty]]-AVERAGE(Table2[1M Return vs Nifty]))/_xlfn.STDEV.P(Table2[1M Return vs Nifty])</f>
        <v>-5.6396120886582954E-2</v>
      </c>
      <c r="K204">
        <v>9.2726392006970197</v>
      </c>
      <c r="L204">
        <f>(Table2[[#This Row],[6M Return vs Nifty]]-AVERAGE(Table2[6M Return vs Nifty]))/_xlfn.STDEV.P(Table2[6M Return vs Nifty])</f>
        <v>0.16179102347764168</v>
      </c>
      <c r="M204">
        <v>1.5654047654771599</v>
      </c>
      <c r="N204">
        <f>(Table2[[#This Row],[1W Return vs Nifty]]-AVERAGE(Table2[1W Return vs Nifty]))/_xlfn.STDEV.P(Table2[1W Return vs Nifty])</f>
        <v>0.45103299708653921</v>
      </c>
      <c r="O204">
        <v>1276.57</v>
      </c>
      <c r="P204">
        <v>1264.97900872897</v>
      </c>
      <c r="Q204">
        <v>1179.3072972580101</v>
      </c>
      <c r="R204">
        <v>65.286627631412202</v>
      </c>
      <c r="S204" s="1">
        <f>(Table2[[#This Row],[Close Price]]-Table2[[#This Row],[20D EMA]])/Table2[[#This Row],[20D EMA]]</f>
        <v>1.8902214527993066E-2</v>
      </c>
      <c r="T204" s="1">
        <f>(Table2[[#This Row],[Close Price]]-Table2[[#This Row],[50D EMA]])/Table2[[#This Row],[50D EMA]]</f>
        <v>2.8238406348672834E-2</v>
      </c>
      <c r="U204" s="1">
        <f>(Table2[[#This Row],[Close Price]]-Table2[[#This Row],[200D EMA]])/Table2[[#This Row],[200D EMA]]</f>
        <v>0.10293559874024213</v>
      </c>
      <c r="V204">
        <v>0.89597104012684103</v>
      </c>
      <c r="W204">
        <v>1297.8499999999999</v>
      </c>
      <c r="X204">
        <v>1310.85</v>
      </c>
      <c r="Y204">
        <v>1290</v>
      </c>
      <c r="Z204">
        <v>1314.25</v>
      </c>
      <c r="AA204">
        <v>1232.55</v>
      </c>
      <c r="AB204">
        <v>1315</v>
      </c>
      <c r="AC204" s="1">
        <f>(Table2[[#This Row],[Close Price]]/Table2[[#This Row],[Day Low]])-1</f>
        <v>2.1959394383019859E-3</v>
      </c>
      <c r="AD204" s="1">
        <f>(Table2[[#This Row],[Day High]]/Table2[[#This Row],[Close Price]])-1</f>
        <v>7.8034904282309192E-3</v>
      </c>
      <c r="AE204" s="1">
        <f>(Table2[[#This Row],[Close Price]]/Table2[[#This Row],[Current Week Low]])-1</f>
        <v>8.2945736434107964E-3</v>
      </c>
      <c r="AF204" s="1">
        <f>(Table2[[#This Row],[Current Week High]]/Table2[[#This Row],[Close Price]])-1</f>
        <v>1.0417467517490619E-2</v>
      </c>
      <c r="AG204" s="1">
        <f>(Table2[[#This Row],[Close Price]]/Table2[[#This Row],[Current Month Low]])-1</f>
        <v>5.529187456898299E-2</v>
      </c>
      <c r="AH204" s="1">
        <f>(Table2[[#This Row],[Current Month High]]/Table2[[#This Row],[Close Price]])-1</f>
        <v>1.099408011070957E-2</v>
      </c>
      <c r="AI204">
        <v>4.7397555162604599</v>
      </c>
      <c r="AJ204">
        <v>41.119670174677204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3183</v>
      </c>
      <c r="AN204">
        <v>1.72</v>
      </c>
      <c r="AO204" t="s">
        <v>3183</v>
      </c>
      <c r="AP204">
        <v>0.106523011916445</v>
      </c>
      <c r="AQ204">
        <f>(Table2[[#This Row],[Sharpe Ratio]]-AVERAGE(Table2[Sharpe Ratio]))/_xlfn.STDEV.P(Table2[Sharpe Ratio])</f>
        <v>0.56706935285290316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1.2062917205714796</v>
      </c>
      <c r="AS204">
        <f>_xlfn.RANK.AVG(Table2[[#This Row],[1Y Return vs Nifty Z-Score]],Table2[1Y Return vs Nifty Z-Score])</f>
        <v>283</v>
      </c>
      <c r="AT204">
        <f>_xlfn.RANK.AVG(Table2[[#This Row],[6M Return vs Nifty Z-Score]],Table2[6M Return vs Nifty Z-Score])</f>
        <v>248</v>
      </c>
      <c r="AU204">
        <f>_xlfn.RANK.AVG(Table2[[#This Row],[Sharpe Ratio Z-Score]],Table2[Sharpe Ratio Z-Score])</f>
        <v>204</v>
      </c>
      <c r="AV204">
        <f>(Table2[[#This Row],[Rank 1Y]]+Table2[[#This Row],[Rank 6M]]+Table2[[#This Row],[Rank Sharpe]])/3</f>
        <v>245</v>
      </c>
    </row>
    <row r="205" spans="1:48" x14ac:dyDescent="0.3">
      <c r="A205" t="s">
        <v>903</v>
      </c>
      <c r="B205" t="s">
        <v>904</v>
      </c>
      <c r="C205" t="s">
        <v>3136</v>
      </c>
      <c r="D205" t="s">
        <v>217</v>
      </c>
      <c r="E205">
        <v>16595.926673689999</v>
      </c>
      <c r="F205">
        <v>1300.1500000000001</v>
      </c>
      <c r="G205">
        <v>41.589227905949997</v>
      </c>
      <c r="H205">
        <f>(Table2[[#This Row],[1Y Return vs Nifty]]-AVERAGE(Table2[1Y Return vs Nifty]))/_xlfn.STDEV.P(Table2[1Y Return vs Nifty])</f>
        <v>0.53972499337611912</v>
      </c>
      <c r="I205">
        <v>6.7119587380366799</v>
      </c>
      <c r="J205">
        <f>(Table2[[#This Row],[1M Return vs Nifty]]-AVERAGE(Table2[1M Return vs Nifty]))/_xlfn.STDEV.P(Table2[1M Return vs Nifty])</f>
        <v>0.48780243620059693</v>
      </c>
      <c r="K205">
        <v>35.859513000550599</v>
      </c>
      <c r="L205">
        <f>(Table2[[#This Row],[6M Return vs Nifty]]-AVERAGE(Table2[6M Return vs Nifty]))/_xlfn.STDEV.P(Table2[6M Return vs Nifty])</f>
        <v>1.0242580465240512</v>
      </c>
      <c r="M205">
        <v>-2.4146512942823302</v>
      </c>
      <c r="N205">
        <f>(Table2[[#This Row],[1W Return vs Nifty]]-AVERAGE(Table2[1W Return vs Nifty]))/_xlfn.STDEV.P(Table2[1W Return vs Nifty])</f>
        <v>-0.51131907569046064</v>
      </c>
      <c r="O205">
        <v>1291.07</v>
      </c>
      <c r="P205">
        <v>1258.2929700376101</v>
      </c>
      <c r="Q205">
        <v>1088.2463336210401</v>
      </c>
      <c r="R205">
        <v>51.935517620314599</v>
      </c>
      <c r="S205" s="1">
        <f>(Table2[[#This Row],[Close Price]]-Table2[[#This Row],[20D EMA]])/Table2[[#This Row],[20D EMA]]</f>
        <v>7.0329261775117962E-3</v>
      </c>
      <c r="T205" s="1">
        <f>(Table2[[#This Row],[Close Price]]-Table2[[#This Row],[50D EMA]])/Table2[[#This Row],[50D EMA]]</f>
        <v>3.3264931903051895E-2</v>
      </c>
      <c r="U205" s="1">
        <f>(Table2[[#This Row],[Close Price]]-Table2[[#This Row],[200D EMA]])/Table2[[#This Row],[200D EMA]]</f>
        <v>0.19472031270150936</v>
      </c>
      <c r="V205">
        <v>0.45309804672420601</v>
      </c>
      <c r="W205">
        <v>1275.25</v>
      </c>
      <c r="X205">
        <v>1305</v>
      </c>
      <c r="Y205">
        <v>1271.4000000000001</v>
      </c>
      <c r="Z205">
        <v>1343</v>
      </c>
      <c r="AA205">
        <v>1253.8499999999999</v>
      </c>
      <c r="AB205">
        <v>1400</v>
      </c>
      <c r="AC205" s="1">
        <f>(Table2[[#This Row],[Close Price]]/Table2[[#This Row],[Day Low]])-1</f>
        <v>1.9525583218976683E-2</v>
      </c>
      <c r="AD205" s="1">
        <f>(Table2[[#This Row],[Day High]]/Table2[[#This Row],[Close Price]])-1</f>
        <v>3.7303388070606402E-3</v>
      </c>
      <c r="AE205" s="1">
        <f>(Table2[[#This Row],[Close Price]]/Table2[[#This Row],[Current Week Low]])-1</f>
        <v>2.2612867704892237E-2</v>
      </c>
      <c r="AF205" s="1">
        <f>(Table2[[#This Row],[Current Week High]]/Table2[[#This Row],[Close Price]])-1</f>
        <v>3.2957735645886999E-2</v>
      </c>
      <c r="AG205" s="1">
        <f>(Table2[[#This Row],[Close Price]]/Table2[[#This Row],[Current Month Low]])-1</f>
        <v>3.692626709734026E-2</v>
      </c>
      <c r="AH205" s="1">
        <f>(Table2[[#This Row],[Current Month High]]/Table2[[#This Row],[Close Price]])-1</f>
        <v>7.6798830904126314E-2</v>
      </c>
      <c r="AI205">
        <v>7.6798830904126296</v>
      </c>
      <c r="AJ205">
        <v>64.972719198071303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-0.02</v>
      </c>
      <c r="AM205" t="s">
        <v>3182</v>
      </c>
      <c r="AN205">
        <v>-4.3499999999999996</v>
      </c>
      <c r="AO205" t="s">
        <v>3182</v>
      </c>
      <c r="AP205">
        <v>1.042321958818E-2</v>
      </c>
      <c r="AQ205">
        <f>(Table2[[#This Row],[Sharpe Ratio]]-AVERAGE(Table2[Sharpe Ratio]))/_xlfn.STDEV.P(Table2[Sharpe Ratio])</f>
        <v>-0.54472161733195446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0.99574478307835212</v>
      </c>
      <c r="AS205">
        <f>_xlfn.RANK.AVG(Table2[[#This Row],[1Y Return vs Nifty Z-Score]],Table2[1Y Return vs Nifty Z-Score])</f>
        <v>160</v>
      </c>
      <c r="AT205">
        <f>_xlfn.RANK.AVG(Table2[[#This Row],[6M Return vs Nifty Z-Score]],Table2[6M Return vs Nifty Z-Score])</f>
        <v>95</v>
      </c>
      <c r="AU205">
        <f>_xlfn.RANK.AVG(Table2[[#This Row],[Sharpe Ratio Z-Score]],Table2[Sharpe Ratio Z-Score])</f>
        <v>484</v>
      </c>
      <c r="AV205">
        <f>(Table2[[#This Row],[Rank 1Y]]+Table2[[#This Row],[Rank 6M]]+Table2[[#This Row],[Rank Sharpe]])/3</f>
        <v>246.33333333333334</v>
      </c>
    </row>
    <row r="206" spans="1:48" x14ac:dyDescent="0.3">
      <c r="A206" t="s">
        <v>383</v>
      </c>
      <c r="B206" t="s">
        <v>384</v>
      </c>
      <c r="C206" t="s">
        <v>3149</v>
      </c>
      <c r="D206" t="s">
        <v>134</v>
      </c>
      <c r="E206">
        <v>60244.14451785</v>
      </c>
      <c r="F206">
        <v>1685.15</v>
      </c>
      <c r="G206">
        <v>14.9456470557295</v>
      </c>
      <c r="H206">
        <f>(Table2[[#This Row],[1Y Return vs Nifty]]-AVERAGE(Table2[1Y Return vs Nifty]))/_xlfn.STDEV.P(Table2[1Y Return vs Nifty])</f>
        <v>1.5494130038972934E-2</v>
      </c>
      <c r="I206">
        <v>17.039419704889799</v>
      </c>
      <c r="J206">
        <f>(Table2[[#This Row],[1M Return vs Nifty]]-AVERAGE(Table2[1M Return vs Nifty]))/_xlfn.STDEV.P(Table2[1M Return vs Nifty])</f>
        <v>1.4462711393330148</v>
      </c>
      <c r="K206">
        <v>-0.28462881979654903</v>
      </c>
      <c r="L206">
        <f>(Table2[[#This Row],[6M Return vs Nifty]]-AVERAGE(Table2[6M Return vs Nifty]))/_xlfn.STDEV.P(Table2[6M Return vs Nifty])</f>
        <v>-0.14824273830059098</v>
      </c>
      <c r="M206">
        <v>9.1249319024218796</v>
      </c>
      <c r="N206">
        <f>(Table2[[#This Row],[1W Return vs Nifty]]-AVERAGE(Table2[1W Return vs Nifty]))/_xlfn.STDEV.P(Table2[1W Return vs Nifty])</f>
        <v>2.278878258615932</v>
      </c>
      <c r="O206">
        <v>1561.09</v>
      </c>
      <c r="P206">
        <v>1604.29305532329</v>
      </c>
      <c r="Q206">
        <v>1558.11713570198</v>
      </c>
      <c r="R206">
        <v>71.8420808772143</v>
      </c>
      <c r="S206" s="1">
        <f>(Table2[[#This Row],[Close Price]]-Table2[[#This Row],[20D EMA]])/Table2[[#This Row],[20D EMA]]</f>
        <v>7.9470113830720959E-2</v>
      </c>
      <c r="T206" s="1">
        <f>(Table2[[#This Row],[Close Price]]-Table2[[#This Row],[50D EMA]])/Table2[[#This Row],[50D EMA]]</f>
        <v>5.0400358219101167E-2</v>
      </c>
      <c r="U206" s="1">
        <f>(Table2[[#This Row],[Close Price]]-Table2[[#This Row],[200D EMA]])/Table2[[#This Row],[200D EMA]]</f>
        <v>8.1529726737000305E-2</v>
      </c>
      <c r="V206">
        <v>1.04628544973835</v>
      </c>
      <c r="W206">
        <v>1650.05</v>
      </c>
      <c r="X206">
        <v>1693.6</v>
      </c>
      <c r="Y206">
        <v>1634.45</v>
      </c>
      <c r="Z206">
        <v>1693.6</v>
      </c>
      <c r="AA206">
        <v>1392.1</v>
      </c>
      <c r="AB206">
        <v>1693.6</v>
      </c>
      <c r="AC206" s="1">
        <f>(Table2[[#This Row],[Close Price]]/Table2[[#This Row],[Day Low]])-1</f>
        <v>2.1272082664161696E-2</v>
      </c>
      <c r="AD206" s="1">
        <f>(Table2[[#This Row],[Day High]]/Table2[[#This Row],[Close Price]])-1</f>
        <v>5.0143904103490122E-3</v>
      </c>
      <c r="AE206" s="1">
        <f>(Table2[[#This Row],[Close Price]]/Table2[[#This Row],[Current Week Low]])-1</f>
        <v>3.1019609042797214E-2</v>
      </c>
      <c r="AF206" s="1">
        <f>(Table2[[#This Row],[Current Week High]]/Table2[[#This Row],[Close Price]])-1</f>
        <v>5.0143904103490122E-3</v>
      </c>
      <c r="AG206" s="1">
        <f>(Table2[[#This Row],[Close Price]]/Table2[[#This Row],[Current Month Low]])-1</f>
        <v>0.21050930249263722</v>
      </c>
      <c r="AH206" s="1">
        <f>(Table2[[#This Row],[Current Month High]]/Table2[[#This Row],[Close Price]])-1</f>
        <v>5.0143904103490122E-3</v>
      </c>
      <c r="AI206">
        <v>22.748716731448202</v>
      </c>
      <c r="AJ206">
        <v>57.343604108309997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-0.06</v>
      </c>
      <c r="AM206" t="s">
        <v>3182</v>
      </c>
      <c r="AN206">
        <v>11.21</v>
      </c>
      <c r="AO206" t="s">
        <v>3183</v>
      </c>
      <c r="AP206">
        <v>0.15720589954094499</v>
      </c>
      <c r="AQ206">
        <f>(Table2[[#This Row],[Sharpe Ratio]]-AVERAGE(Table2[Sharpe Ratio]))/_xlfn.STDEV.P(Table2[Sharpe Ratio])</f>
        <v>1.153426257884836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298</v>
      </c>
      <c r="AT206">
        <f>_xlfn.RANK.AVG(Table2[[#This Row],[6M Return vs Nifty Z-Score]],Table2[6M Return vs Nifty Z-Score])</f>
        <v>350</v>
      </c>
      <c r="AU206">
        <f>_xlfn.RANK.AVG(Table2[[#This Row],[Sharpe Ratio Z-Score]],Table2[Sharpe Ratio Z-Score])</f>
        <v>93</v>
      </c>
      <c r="AV206">
        <f>(Table2[[#This Row],[Rank 1Y]]+Table2[[#This Row],[Rank 6M]]+Table2[[#This Row],[Rank Sharpe]])/3</f>
        <v>247</v>
      </c>
    </row>
    <row r="207" spans="1:48" x14ac:dyDescent="0.3">
      <c r="A207" t="s">
        <v>156</v>
      </c>
      <c r="B207" t="s">
        <v>157</v>
      </c>
      <c r="C207" t="s">
        <v>3136</v>
      </c>
      <c r="D207" t="s">
        <v>139</v>
      </c>
      <c r="E207">
        <v>162067.99743359999</v>
      </c>
      <c r="F207">
        <v>491.1</v>
      </c>
      <c r="G207">
        <v>28.4819394844119</v>
      </c>
      <c r="H207">
        <f>(Table2[[#This Row],[1Y Return vs Nifty]]-AVERAGE(Table2[1Y Return vs Nifty]))/_xlfn.STDEV.P(Table2[1Y Return vs Nifty])</f>
        <v>0.28183003684383939</v>
      </c>
      <c r="I207">
        <v>7.0523476663594096</v>
      </c>
      <c r="J207">
        <f>(Table2[[#This Row],[1M Return vs Nifty]]-AVERAGE(Table2[1M Return vs Nifty]))/_xlfn.STDEV.P(Table2[1M Return vs Nifty])</f>
        <v>0.51939317624185732</v>
      </c>
      <c r="K207">
        <v>-10.1602452019666</v>
      </c>
      <c r="L207">
        <f>(Table2[[#This Row],[6M Return vs Nifty]]-AVERAGE(Table2[6M Return vs Nifty]))/_xlfn.STDEV.P(Table2[6M Return vs Nifty])</f>
        <v>-0.46860358726680018</v>
      </c>
      <c r="M207">
        <v>1.19161105611934</v>
      </c>
      <c r="N207">
        <f>(Table2[[#This Row],[1W Return vs Nifty]]-AVERAGE(Table2[1W Return vs Nifty]))/_xlfn.STDEV.P(Table2[1W Return vs Nifty])</f>
        <v>0.36065207139343752</v>
      </c>
      <c r="O207">
        <v>469.54</v>
      </c>
      <c r="P207">
        <v>474.48956148991999</v>
      </c>
      <c r="Q207">
        <v>452.28799463890698</v>
      </c>
      <c r="R207">
        <v>64.781860489369706</v>
      </c>
      <c r="S207" s="1">
        <f>(Table2[[#This Row],[Close Price]]-Table2[[#This Row],[20D EMA]])/Table2[[#This Row],[20D EMA]]</f>
        <v>4.5917280742854713E-2</v>
      </c>
      <c r="T207" s="1">
        <f>(Table2[[#This Row],[Close Price]]-Table2[[#This Row],[50D EMA]])/Table2[[#This Row],[50D EMA]]</f>
        <v>3.5006962972846979E-2</v>
      </c>
      <c r="U207" s="1">
        <f>(Table2[[#This Row],[Close Price]]-Table2[[#This Row],[200D EMA]])/Table2[[#This Row],[200D EMA]]</f>
        <v>8.5812592465734958E-2</v>
      </c>
      <c r="V207">
        <v>1.3155132424588301</v>
      </c>
      <c r="W207">
        <v>481.8</v>
      </c>
      <c r="X207">
        <v>494.85</v>
      </c>
      <c r="Y207">
        <v>480</v>
      </c>
      <c r="Z207">
        <v>505.35</v>
      </c>
      <c r="AA207">
        <v>432.8</v>
      </c>
      <c r="AB207">
        <v>505.35</v>
      </c>
      <c r="AC207" s="1">
        <f>(Table2[[#This Row],[Close Price]]/Table2[[#This Row],[Day Low]])-1</f>
        <v>1.9302615193026229E-2</v>
      </c>
      <c r="AD207" s="1">
        <f>(Table2[[#This Row],[Day High]]/Table2[[#This Row],[Close Price]])-1</f>
        <v>7.6359193646915458E-3</v>
      </c>
      <c r="AE207" s="1">
        <f>(Table2[[#This Row],[Close Price]]/Table2[[#This Row],[Current Week Low]])-1</f>
        <v>2.3125000000000062E-2</v>
      </c>
      <c r="AF207" s="1">
        <f>(Table2[[#This Row],[Current Week High]]/Table2[[#This Row],[Close Price]])-1</f>
        <v>2.9016493585827696E-2</v>
      </c>
      <c r="AG207" s="1">
        <f>(Table2[[#This Row],[Close Price]]/Table2[[#This Row],[Current Month Low]])-1</f>
        <v>0.13470425138632169</v>
      </c>
      <c r="AH207" s="1">
        <f>(Table2[[#This Row],[Current Month High]]/Table2[[#This Row],[Close Price]])-1</f>
        <v>2.9016493585827696E-2</v>
      </c>
      <c r="AI207">
        <v>18.1022195072286</v>
      </c>
      <c r="AJ207">
        <v>58.649652721692703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-0.12</v>
      </c>
      <c r="AM207" t="s">
        <v>3182</v>
      </c>
      <c r="AN207">
        <v>6.3</v>
      </c>
      <c r="AO207" t="s">
        <v>3183</v>
      </c>
      <c r="AP207">
        <v>0.20220882445055599</v>
      </c>
      <c r="AQ207">
        <f>(Table2[[#This Row],[Sharpe Ratio]]-AVERAGE(Table2[Sharpe Ratio]))/_xlfn.STDEV.P(Table2[Sharpe Ratio])</f>
        <v>1.6740709370689832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229</v>
      </c>
      <c r="AT207">
        <f>_xlfn.RANK.AVG(Table2[[#This Row],[6M Return vs Nifty Z-Score]],Table2[6M Return vs Nifty Z-Score])</f>
        <v>484</v>
      </c>
      <c r="AU207">
        <f>_xlfn.RANK.AVG(Table2[[#This Row],[Sharpe Ratio Z-Score]],Table2[Sharpe Ratio Z-Score])</f>
        <v>30</v>
      </c>
      <c r="AV207">
        <f>(Table2[[#This Row],[Rank 1Y]]+Table2[[#This Row],[Rank 6M]]+Table2[[#This Row],[Rank Sharpe]])/3</f>
        <v>247.66666666666666</v>
      </c>
    </row>
    <row r="208" spans="1:48" x14ac:dyDescent="0.3">
      <c r="A208" t="s">
        <v>451</v>
      </c>
      <c r="B208" t="s">
        <v>452</v>
      </c>
      <c r="C208" t="s">
        <v>3146</v>
      </c>
      <c r="D208" t="s">
        <v>117</v>
      </c>
      <c r="E208">
        <v>49582.4885299542</v>
      </c>
      <c r="F208">
        <v>961.25</v>
      </c>
      <c r="G208">
        <v>60.324469123133397</v>
      </c>
      <c r="H208">
        <f>(Table2[[#This Row],[1Y Return vs Nifty]]-AVERAGE(Table2[1Y Return vs Nifty]))/_xlfn.STDEV.P(Table2[1Y Return vs Nifty])</f>
        <v>0.90835380995024195</v>
      </c>
      <c r="I208">
        <v>0.96484415086220698</v>
      </c>
      <c r="J208">
        <f>(Table2[[#This Row],[1M Return vs Nifty]]-AVERAGE(Table2[1M Return vs Nifty]))/_xlfn.STDEV.P(Table2[1M Return vs Nifty])</f>
        <v>-4.5574497665558579E-2</v>
      </c>
      <c r="K208">
        <v>32.316256425724902</v>
      </c>
      <c r="L208">
        <f>(Table2[[#This Row],[6M Return vs Nifty]]-AVERAGE(Table2[6M Return vs Nifty]))/_xlfn.STDEV.P(Table2[6M Return vs Nifty])</f>
        <v>0.90931629094252941</v>
      </c>
      <c r="M208">
        <v>-2.02810406557639</v>
      </c>
      <c r="N208">
        <f>(Table2[[#This Row],[1W Return vs Nifty]]-AVERAGE(Table2[1W Return vs Nifty]))/_xlfn.STDEV.P(Table2[1W Return vs Nifty])</f>
        <v>-0.41785443067391642</v>
      </c>
      <c r="O208">
        <v>956.24</v>
      </c>
      <c r="P208">
        <v>929.38502496464798</v>
      </c>
      <c r="Q208">
        <v>778.07208154732302</v>
      </c>
      <c r="R208">
        <v>43.509989918282997</v>
      </c>
      <c r="S208" s="1">
        <f>(Table2[[#This Row],[Close Price]]-Table2[[#This Row],[20D EMA]])/Table2[[#This Row],[20D EMA]]</f>
        <v>5.239270476031112E-3</v>
      </c>
      <c r="T208" s="1">
        <f>(Table2[[#This Row],[Close Price]]-Table2[[#This Row],[50D EMA]])/Table2[[#This Row],[50D EMA]]</f>
        <v>3.4286086153114098E-2</v>
      </c>
      <c r="U208" s="1">
        <f>(Table2[[#This Row],[Close Price]]-Table2[[#This Row],[200D EMA]])/Table2[[#This Row],[200D EMA]]</f>
        <v>0.23542538383898554</v>
      </c>
      <c r="V208">
        <v>0.61557912412982796</v>
      </c>
      <c r="W208">
        <v>945</v>
      </c>
      <c r="X208">
        <v>973.35</v>
      </c>
      <c r="Y208">
        <v>945</v>
      </c>
      <c r="Z208">
        <v>1010</v>
      </c>
      <c r="AA208">
        <v>907.95</v>
      </c>
      <c r="AB208">
        <v>1036.25</v>
      </c>
      <c r="AC208" s="1">
        <f>(Table2[[#This Row],[Close Price]]/Table2[[#This Row],[Day Low]])-1</f>
        <v>1.7195767195767209E-2</v>
      </c>
      <c r="AD208" s="1">
        <f>(Table2[[#This Row],[Day High]]/Table2[[#This Row],[Close Price]])-1</f>
        <v>1.2587776332899869E-2</v>
      </c>
      <c r="AE208" s="1">
        <f>(Table2[[#This Row],[Close Price]]/Table2[[#This Row],[Current Week Low]])-1</f>
        <v>1.7195767195767209E-2</v>
      </c>
      <c r="AF208" s="1">
        <f>(Table2[[#This Row],[Current Week High]]/Table2[[#This Row],[Close Price]])-1</f>
        <v>5.0715214564369226E-2</v>
      </c>
      <c r="AG208" s="1">
        <f>(Table2[[#This Row],[Close Price]]/Table2[[#This Row],[Current Month Low]])-1</f>
        <v>5.8703673109752774E-2</v>
      </c>
      <c r="AH208" s="1">
        <f>(Table2[[#This Row],[Current Month High]]/Table2[[#This Row],[Close Price]])-1</f>
        <v>7.8023407022106639E-2</v>
      </c>
      <c r="AI208">
        <v>8.1924577373212006</v>
      </c>
      <c r="AJ208">
        <v>85.426311728395007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0.27</v>
      </c>
      <c r="AM208" t="s">
        <v>3183</v>
      </c>
      <c r="AN208">
        <v>-3.46</v>
      </c>
      <c r="AO208" t="s">
        <v>3182</v>
      </c>
      <c r="AQ208">
        <f>(Table2[[#This Row],[Sharpe Ratio]]-AVERAGE(Table2[Sharpe Ratio]))/_xlfn.STDEV.P(Table2[Sharpe Ratio])</f>
        <v>-0.66530919757154305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0.68893197498175329</v>
      </c>
      <c r="AS208">
        <f>_xlfn.RANK.AVG(Table2[[#This Row],[1Y Return vs Nifty Z-Score]],Table2[1Y Return vs Nifty Z-Score])</f>
        <v>105</v>
      </c>
      <c r="AT208">
        <f>_xlfn.RANK.AVG(Table2[[#This Row],[6M Return vs Nifty Z-Score]],Table2[6M Return vs Nifty Z-Score])</f>
        <v>106</v>
      </c>
      <c r="AU208">
        <f>_xlfn.RANK.AVG(Table2[[#This Row],[Sharpe Ratio Z-Score]],Table2[Sharpe Ratio Z-Score])</f>
        <v>534</v>
      </c>
      <c r="AV208">
        <f>(Table2[[#This Row],[Rank 1Y]]+Table2[[#This Row],[Rank 6M]]+Table2[[#This Row],[Rank Sharpe]])/3</f>
        <v>248.33333333333334</v>
      </c>
    </row>
    <row r="209" spans="1:48" x14ac:dyDescent="0.3">
      <c r="A209" t="s">
        <v>44</v>
      </c>
      <c r="B209" t="s">
        <v>45</v>
      </c>
      <c r="C209" t="s">
        <v>3135</v>
      </c>
      <c r="D209" t="s">
        <v>21</v>
      </c>
      <c r="E209">
        <v>511743.32805214502</v>
      </c>
      <c r="F209">
        <v>1891.05</v>
      </c>
      <c r="G209">
        <v>21.638115329810802</v>
      </c>
      <c r="H209">
        <f>(Table2[[#This Row],[1Y Return vs Nifty]]-AVERAGE(Table2[1Y Return vs Nifty]))/_xlfn.STDEV.P(Table2[1Y Return vs Nifty])</f>
        <v>0.14717306767505525</v>
      </c>
      <c r="I209">
        <v>2.08427979166607</v>
      </c>
      <c r="J209">
        <f>(Table2[[#This Row],[1M Return vs Nifty]]-AVERAGE(Table2[1M Return vs Nifty]))/_xlfn.STDEV.P(Table2[1M Return vs Nifty])</f>
        <v>5.8317836599871491E-2</v>
      </c>
      <c r="K209">
        <v>34.510362813231801</v>
      </c>
      <c r="L209">
        <f>(Table2[[#This Row],[6M Return vs Nifty]]-AVERAGE(Table2[6M Return vs Nifty]))/_xlfn.STDEV.P(Table2[6M Return vs Nifty])</f>
        <v>0.98049218091461809</v>
      </c>
      <c r="M209">
        <v>0.47952593530165799</v>
      </c>
      <c r="N209">
        <f>(Table2[[#This Row],[1W Return vs Nifty]]-AVERAGE(Table2[1W Return vs Nifty]))/_xlfn.STDEV.P(Table2[1W Return vs Nifty])</f>
        <v>0.18847444833403593</v>
      </c>
      <c r="O209">
        <v>1853.57</v>
      </c>
      <c r="P209">
        <v>1810.8532908972099</v>
      </c>
      <c r="Q209">
        <v>1630.03668396014</v>
      </c>
      <c r="R209">
        <v>62.947395640450303</v>
      </c>
      <c r="S209" s="1">
        <f>(Table2[[#This Row],[Close Price]]-Table2[[#This Row],[20D EMA]])/Table2[[#This Row],[20D EMA]]</f>
        <v>2.0220439476253942E-2</v>
      </c>
      <c r="T209" s="1">
        <f>(Table2[[#This Row],[Close Price]]-Table2[[#This Row],[50D EMA]])/Table2[[#This Row],[50D EMA]]</f>
        <v>4.428669594931986E-2</v>
      </c>
      <c r="U209" s="1">
        <f>(Table2[[#This Row],[Close Price]]-Table2[[#This Row],[200D EMA]])/Table2[[#This Row],[200D EMA]]</f>
        <v>0.16012726499242558</v>
      </c>
      <c r="V209">
        <v>0.96789590744654397</v>
      </c>
      <c r="W209">
        <v>1887.1</v>
      </c>
      <c r="X209">
        <v>1917</v>
      </c>
      <c r="Y209">
        <v>1878.5</v>
      </c>
      <c r="Z209">
        <v>1919.95</v>
      </c>
      <c r="AA209">
        <v>1745</v>
      </c>
      <c r="AB209">
        <v>1919.95</v>
      </c>
      <c r="AC209" s="1">
        <f>(Table2[[#This Row],[Close Price]]/Table2[[#This Row],[Day Low]])-1</f>
        <v>2.093158815113183E-3</v>
      </c>
      <c r="AD209" s="1">
        <f>(Table2[[#This Row],[Day High]]/Table2[[#This Row],[Close Price]])-1</f>
        <v>1.3722535099547795E-2</v>
      </c>
      <c r="AE209" s="1">
        <f>(Table2[[#This Row],[Close Price]]/Table2[[#This Row],[Current Week Low]])-1</f>
        <v>6.6808623902048225E-3</v>
      </c>
      <c r="AF209" s="1">
        <f>(Table2[[#This Row],[Current Week High]]/Table2[[#This Row],[Close Price]])-1</f>
        <v>1.5282515004891417E-2</v>
      </c>
      <c r="AG209" s="1">
        <f>(Table2[[#This Row],[Close Price]]/Table2[[#This Row],[Current Month Low]])-1</f>
        <v>8.3696275071633242E-2</v>
      </c>
      <c r="AH209" s="1">
        <f>(Table2[[#This Row],[Current Month High]]/Table2[[#This Row],[Close Price]])-1</f>
        <v>1.5282515004891417E-2</v>
      </c>
      <c r="AI209">
        <v>1.5282515004891399</v>
      </c>
      <c r="AJ209">
        <v>53.121457489878502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0.03</v>
      </c>
      <c r="AM209" t="s">
        <v>3183</v>
      </c>
      <c r="AN209">
        <v>3.23</v>
      </c>
      <c r="AO209" t="s">
        <v>3183</v>
      </c>
      <c r="AP209">
        <v>4.7159198968365998E-2</v>
      </c>
      <c r="AQ209">
        <f>(Table2[[#This Row],[Sharpe Ratio]]-AVERAGE(Table2[Sharpe Ratio]))/_xlfn.STDEV.P(Table2[Sharpe Ratio])</f>
        <v>-0.11971830394003577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1.2547392295835449</v>
      </c>
      <c r="AS209">
        <f>_xlfn.RANK.AVG(Table2[[#This Row],[1Y Return vs Nifty Z-Score]],Table2[1Y Return vs Nifty Z-Score])</f>
        <v>262</v>
      </c>
      <c r="AT209">
        <f>_xlfn.RANK.AVG(Table2[[#This Row],[6M Return vs Nifty Z-Score]],Table2[6M Return vs Nifty Z-Score])</f>
        <v>100</v>
      </c>
      <c r="AU209">
        <f>_xlfn.RANK.AVG(Table2[[#This Row],[Sharpe Ratio Z-Score]],Table2[Sharpe Ratio Z-Score])</f>
        <v>384</v>
      </c>
      <c r="AV209">
        <f>(Table2[[#This Row],[Rank 1Y]]+Table2[[#This Row],[Rank 6M]]+Table2[[#This Row],[Rank Sharpe]])/3</f>
        <v>248.66666666666666</v>
      </c>
    </row>
    <row r="210" spans="1:48" x14ac:dyDescent="0.3">
      <c r="A210" t="s">
        <v>225</v>
      </c>
      <c r="B210" t="s">
        <v>226</v>
      </c>
      <c r="C210" t="s">
        <v>3138</v>
      </c>
      <c r="D210" t="s">
        <v>227</v>
      </c>
      <c r="E210">
        <v>110248.20554347499</v>
      </c>
      <c r="F210">
        <v>1515.75</v>
      </c>
      <c r="G210">
        <v>22.9508786238497</v>
      </c>
      <c r="H210">
        <f>(Table2[[#This Row],[1Y Return vs Nifty]]-AVERAGE(Table2[1Y Return vs Nifty]))/_xlfn.STDEV.P(Table2[1Y Return vs Nifty])</f>
        <v>0.1730025925748824</v>
      </c>
      <c r="I210">
        <v>1.4026370338543499</v>
      </c>
      <c r="J210">
        <f>(Table2[[#This Row],[1M Return vs Nifty]]-AVERAGE(Table2[1M Return vs Nifty]))/_xlfn.STDEV.P(Table2[1M Return vs Nifty])</f>
        <v>-4.9439130379469358E-3</v>
      </c>
      <c r="K210">
        <v>25.0737696032371</v>
      </c>
      <c r="L210">
        <f>(Table2[[#This Row],[6M Return vs Nifty]]-AVERAGE(Table2[6M Return vs Nifty]))/_xlfn.STDEV.P(Table2[6M Return vs Nifty])</f>
        <v>0.67437305932128078</v>
      </c>
      <c r="M210">
        <v>-1.6774715356894101</v>
      </c>
      <c r="N210">
        <f>(Table2[[#This Row],[1W Return vs Nifty]]-AVERAGE(Table2[1W Return vs Nifty]))/_xlfn.STDEV.P(Table2[1W Return vs Nifty])</f>
        <v>-0.33307372988645845</v>
      </c>
      <c r="O210">
        <v>1480.73</v>
      </c>
      <c r="P210">
        <v>1480.3832127968899</v>
      </c>
      <c r="Q210">
        <v>1343.22626262941</v>
      </c>
      <c r="R210">
        <v>67.515357557331896</v>
      </c>
      <c r="S210" s="1">
        <f>(Table2[[#This Row],[Close Price]]-Table2[[#This Row],[20D EMA]])/Table2[[#This Row],[20D EMA]]</f>
        <v>2.3650496714458395E-2</v>
      </c>
      <c r="T210" s="1">
        <f>(Table2[[#This Row],[Close Price]]-Table2[[#This Row],[50D EMA]])/Table2[[#This Row],[50D EMA]]</f>
        <v>2.3890291984797363E-2</v>
      </c>
      <c r="U210" s="1">
        <f>(Table2[[#This Row],[Close Price]]-Table2[[#This Row],[200D EMA]])/Table2[[#This Row],[200D EMA]]</f>
        <v>0.12843981849555935</v>
      </c>
      <c r="V210">
        <v>1.17548351786334</v>
      </c>
      <c r="W210">
        <v>1500.05</v>
      </c>
      <c r="X210">
        <v>1526.95</v>
      </c>
      <c r="Y210">
        <v>1466.9</v>
      </c>
      <c r="Z210">
        <v>1543.7</v>
      </c>
      <c r="AA210">
        <v>1418.4</v>
      </c>
      <c r="AB210">
        <v>1543.7</v>
      </c>
      <c r="AC210" s="1">
        <f>(Table2[[#This Row],[Close Price]]/Table2[[#This Row],[Day Low]])-1</f>
        <v>1.0466317789407098E-2</v>
      </c>
      <c r="AD210" s="1">
        <f>(Table2[[#This Row],[Day High]]/Table2[[#This Row],[Close Price]])-1</f>
        <v>7.389081312881407E-3</v>
      </c>
      <c r="AE210" s="1">
        <f>(Table2[[#This Row],[Close Price]]/Table2[[#This Row],[Current Week Low]])-1</f>
        <v>3.3301520212693392E-2</v>
      </c>
      <c r="AF210" s="1">
        <f>(Table2[[#This Row],[Current Week High]]/Table2[[#This Row],[Close Price]])-1</f>
        <v>1.8439716312056875E-2</v>
      </c>
      <c r="AG210" s="1">
        <f>(Table2[[#This Row],[Close Price]]/Table2[[#This Row],[Current Month Low]])-1</f>
        <v>6.8633671742808655E-2</v>
      </c>
      <c r="AH210" s="1">
        <f>(Table2[[#This Row],[Current Month High]]/Table2[[#This Row],[Close Price]])-1</f>
        <v>1.8439716312056875E-2</v>
      </c>
      <c r="AI210">
        <v>8.6920666336796906</v>
      </c>
      <c r="AJ210">
        <v>46.867884307930801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0.09</v>
      </c>
      <c r="AM210" t="s">
        <v>3183</v>
      </c>
      <c r="AN210">
        <v>5.34</v>
      </c>
      <c r="AO210" t="s">
        <v>3183</v>
      </c>
      <c r="AP210">
        <v>5.8006560251110999E-2</v>
      </c>
      <c r="AQ210">
        <f>(Table2[[#This Row],[Sharpe Ratio]]-AVERAGE(Table2[Sharpe Ratio]))/_xlfn.STDEV.P(Table2[Sharpe Ratio])</f>
        <v>5.7762266130924151E-3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0.51513423558485016</v>
      </c>
      <c r="AS210">
        <f>_xlfn.RANK.AVG(Table2[[#This Row],[1Y Return vs Nifty Z-Score]],Table2[1Y Return vs Nifty Z-Score])</f>
        <v>255</v>
      </c>
      <c r="AT210">
        <f>_xlfn.RANK.AVG(Table2[[#This Row],[6M Return vs Nifty Z-Score]],Table2[6M Return vs Nifty Z-Score])</f>
        <v>140</v>
      </c>
      <c r="AU210">
        <f>_xlfn.RANK.AVG(Table2[[#This Row],[Sharpe Ratio Z-Score]],Table2[Sharpe Ratio Z-Score])</f>
        <v>351</v>
      </c>
      <c r="AV210">
        <f>(Table2[[#This Row],[Rank 1Y]]+Table2[[#This Row],[Rank 6M]]+Table2[[#This Row],[Rank Sharpe]])/3</f>
        <v>248.66666666666666</v>
      </c>
    </row>
    <row r="211" spans="1:48" x14ac:dyDescent="0.3">
      <c r="A211" t="s">
        <v>1192</v>
      </c>
      <c r="B211" t="s">
        <v>1193</v>
      </c>
      <c r="C211" t="s">
        <v>3144</v>
      </c>
      <c r="D211" t="s">
        <v>306</v>
      </c>
      <c r="E211">
        <v>10141.720644044901</v>
      </c>
      <c r="F211">
        <v>1715.65</v>
      </c>
      <c r="G211">
        <v>130.05301571927299</v>
      </c>
      <c r="H211">
        <f>(Table2[[#This Row],[1Y Return vs Nifty]]-AVERAGE(Table2[1Y Return vs Nifty]))/_xlfn.STDEV.P(Table2[1Y Return vs Nifty])</f>
        <v>2.2803111450708395</v>
      </c>
      <c r="I211">
        <v>21.0257418933396</v>
      </c>
      <c r="J211">
        <f>(Table2[[#This Row],[1M Return vs Nifty]]-AVERAGE(Table2[1M Return vs Nifty]))/_xlfn.STDEV.P(Table2[1M Return vs Nifty])</f>
        <v>1.8162328434241308</v>
      </c>
      <c r="K211">
        <v>17.250371869024601</v>
      </c>
      <c r="L211">
        <f>(Table2[[#This Row],[6M Return vs Nifty]]-AVERAGE(Table2[6M Return vs Nifty]))/_xlfn.STDEV.P(Table2[6M Return vs Nifty])</f>
        <v>0.42058532163053208</v>
      </c>
      <c r="M211">
        <v>4.7421878069689596</v>
      </c>
      <c r="N211">
        <f>(Table2[[#This Row],[1W Return vs Nifty]]-AVERAGE(Table2[1W Return vs Nifty]))/_xlfn.STDEV.P(Table2[1W Return vs Nifty])</f>
        <v>1.2191587970349944</v>
      </c>
      <c r="O211">
        <v>1607.54</v>
      </c>
      <c r="P211">
        <v>1566.11503157685</v>
      </c>
      <c r="Q211">
        <v>1414.3357511394199</v>
      </c>
      <c r="R211">
        <v>66.719558166871707</v>
      </c>
      <c r="S211" s="1">
        <f>(Table2[[#This Row],[Close Price]]-Table2[[#This Row],[20D EMA]])/Table2[[#This Row],[20D EMA]]</f>
        <v>6.7251825771053986E-2</v>
      </c>
      <c r="T211" s="1">
        <f>(Table2[[#This Row],[Close Price]]-Table2[[#This Row],[50D EMA]])/Table2[[#This Row],[50D EMA]]</f>
        <v>9.5481471927761338E-2</v>
      </c>
      <c r="U211" s="1">
        <f>(Table2[[#This Row],[Close Price]]-Table2[[#This Row],[200D EMA]])/Table2[[#This Row],[200D EMA]]</f>
        <v>0.21304294161965062</v>
      </c>
      <c r="V211">
        <v>1.36484492711368</v>
      </c>
      <c r="W211">
        <v>1672.15</v>
      </c>
      <c r="X211">
        <v>1765</v>
      </c>
      <c r="Y211">
        <v>1582.75</v>
      </c>
      <c r="Z211">
        <v>1804</v>
      </c>
      <c r="AA211">
        <v>1450.05</v>
      </c>
      <c r="AB211">
        <v>1804</v>
      </c>
      <c r="AC211" s="1">
        <f>(Table2[[#This Row],[Close Price]]/Table2[[#This Row],[Day Low]])-1</f>
        <v>2.6014412582603175E-2</v>
      </c>
      <c r="AD211" s="1">
        <f>(Table2[[#This Row],[Day High]]/Table2[[#This Row],[Close Price]])-1</f>
        <v>2.8764608166001127E-2</v>
      </c>
      <c r="AE211" s="1">
        <f>(Table2[[#This Row],[Close Price]]/Table2[[#This Row],[Current Week Low]])-1</f>
        <v>8.3967777602274474E-2</v>
      </c>
      <c r="AF211" s="1">
        <f>(Table2[[#This Row],[Current Week High]]/Table2[[#This Row],[Close Price]])-1</f>
        <v>5.1496517354938209E-2</v>
      </c>
      <c r="AG211" s="1">
        <f>(Table2[[#This Row],[Close Price]]/Table2[[#This Row],[Current Month Low]])-1</f>
        <v>0.18316609772076831</v>
      </c>
      <c r="AH211" s="1">
        <f>(Table2[[#This Row],[Current Month High]]/Table2[[#This Row],[Close Price]])-1</f>
        <v>5.1496517354938209E-2</v>
      </c>
      <c r="AI211">
        <v>21.236849007664699</v>
      </c>
      <c r="AJ211">
        <v>167.06880448318799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0.16</v>
      </c>
      <c r="AM211" t="s">
        <v>3183</v>
      </c>
      <c r="AN211">
        <v>3.76</v>
      </c>
      <c r="AO211" t="s">
        <v>3183</v>
      </c>
      <c r="AQ211">
        <f>(Table2[[#This Row],[Sharpe Ratio]]-AVERAGE(Table2[Sharpe Ratio]))/_xlfn.STDEV.P(Table2[Sharpe Ratio])</f>
        <v>-0.66530919757154305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5.0709789095889537</v>
      </c>
      <c r="AS211">
        <f>_xlfn.RANK.AVG(Table2[[#This Row],[1Y Return vs Nifty Z-Score]],Table2[1Y Return vs Nifty Z-Score])</f>
        <v>33</v>
      </c>
      <c r="AT211">
        <f>_xlfn.RANK.AVG(Table2[[#This Row],[6M Return vs Nifty Z-Score]],Table2[6M Return vs Nifty Z-Score])</f>
        <v>182</v>
      </c>
      <c r="AU211">
        <f>_xlfn.RANK.AVG(Table2[[#This Row],[Sharpe Ratio Z-Score]],Table2[Sharpe Ratio Z-Score])</f>
        <v>534</v>
      </c>
      <c r="AV211">
        <f>(Table2[[#This Row],[Rank 1Y]]+Table2[[#This Row],[Rank 6M]]+Table2[[#This Row],[Rank Sharpe]])/3</f>
        <v>249.66666666666666</v>
      </c>
    </row>
    <row r="212" spans="1:48" x14ac:dyDescent="0.3">
      <c r="A212" t="s">
        <v>409</v>
      </c>
      <c r="B212" t="s">
        <v>410</v>
      </c>
      <c r="C212" t="s">
        <v>3151</v>
      </c>
      <c r="D212" t="s">
        <v>411</v>
      </c>
      <c r="E212">
        <v>56156.141263589998</v>
      </c>
      <c r="F212">
        <v>867.85</v>
      </c>
      <c r="G212">
        <v>-3.4428217233996299</v>
      </c>
      <c r="H212">
        <f>(Table2[[#This Row],[1Y Return vs Nifty]]-AVERAGE(Table2[1Y Return vs Nifty]))/_xlfn.STDEV.P(Table2[1Y Return vs Nifty])</f>
        <v>-0.34631169920455562</v>
      </c>
      <c r="I212">
        <v>7.5754500462298902</v>
      </c>
      <c r="J212">
        <f>(Table2[[#This Row],[1M Return vs Nifty]]-AVERAGE(Table2[1M Return vs Nifty]))/_xlfn.STDEV.P(Table2[1M Return vs Nifty])</f>
        <v>0.56794114570396947</v>
      </c>
      <c r="K212">
        <v>14.317741945912999</v>
      </c>
      <c r="L212">
        <f>(Table2[[#This Row],[6M Return vs Nifty]]-AVERAGE(Table2[6M Return vs Nifty]))/_xlfn.STDEV.P(Table2[6M Return vs Nifty])</f>
        <v>0.32545203824702978</v>
      </c>
      <c r="M212">
        <v>1.6656015522869501</v>
      </c>
      <c r="N212">
        <f>(Table2[[#This Row],[1W Return vs Nifty]]-AVERAGE(Table2[1W Return vs Nifty]))/_xlfn.STDEV.P(Table2[1W Return vs Nifty])</f>
        <v>0.47525993862309224</v>
      </c>
      <c r="O212">
        <v>849.63</v>
      </c>
      <c r="P212">
        <v>881.067386019835</v>
      </c>
      <c r="Q212">
        <v>844.25569325552999</v>
      </c>
      <c r="R212">
        <v>62.950492071442902</v>
      </c>
      <c r="S212" s="1">
        <f>(Table2[[#This Row],[Close Price]]-Table2[[#This Row],[20D EMA]])/Table2[[#This Row],[20D EMA]]</f>
        <v>2.1444628838435585E-2</v>
      </c>
      <c r="T212" s="1">
        <f>(Table2[[#This Row],[Close Price]]-Table2[[#This Row],[50D EMA]])/Table2[[#This Row],[50D EMA]]</f>
        <v>-1.5001560867601358E-2</v>
      </c>
      <c r="U212" s="1">
        <f>(Table2[[#This Row],[Close Price]]-Table2[[#This Row],[200D EMA]])/Table2[[#This Row],[200D EMA]]</f>
        <v>2.7946873124998599E-2</v>
      </c>
      <c r="V212">
        <v>0.440303612066613</v>
      </c>
      <c r="W212">
        <v>855</v>
      </c>
      <c r="X212">
        <v>872</v>
      </c>
      <c r="Y212">
        <v>830</v>
      </c>
      <c r="Z212">
        <v>872</v>
      </c>
      <c r="AA212">
        <v>800.25</v>
      </c>
      <c r="AB212">
        <v>937.95</v>
      </c>
      <c r="AC212" s="1">
        <f>(Table2[[#This Row],[Close Price]]/Table2[[#This Row],[Day Low]])-1</f>
        <v>1.5029239766081837E-2</v>
      </c>
      <c r="AD212" s="1">
        <f>(Table2[[#This Row],[Day High]]/Table2[[#This Row],[Close Price]])-1</f>
        <v>4.7819323615831966E-3</v>
      </c>
      <c r="AE212" s="1">
        <f>(Table2[[#This Row],[Close Price]]/Table2[[#This Row],[Current Week Low]])-1</f>
        <v>4.5602409638554331E-2</v>
      </c>
      <c r="AF212" s="1">
        <f>(Table2[[#This Row],[Current Week High]]/Table2[[#This Row],[Close Price]])-1</f>
        <v>4.7819323615831966E-3</v>
      </c>
      <c r="AG212" s="1">
        <f>(Table2[[#This Row],[Close Price]]/Table2[[#This Row],[Current Month Low]])-1</f>
        <v>8.4473601999375258E-2</v>
      </c>
      <c r="AH212" s="1">
        <f>(Table2[[#This Row],[Current Month High]]/Table2[[#This Row],[Close Price]])-1</f>
        <v>8.07743273607191E-2</v>
      </c>
      <c r="AI212">
        <v>36.774788269862199</v>
      </c>
      <c r="AJ212">
        <v>51.563045756199699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-0.02</v>
      </c>
      <c r="AM212" t="s">
        <v>3182</v>
      </c>
      <c r="AN212">
        <v>-2.95</v>
      </c>
      <c r="AO212" t="s">
        <v>3182</v>
      </c>
      <c r="AP212">
        <v>0.14927092302776401</v>
      </c>
      <c r="AQ212">
        <f>(Table2[[#This Row],[Sharpe Ratio]]-AVERAGE(Table2[Sharpe Ratio]))/_xlfn.STDEV.P(Table2[Sharpe Ratio])</f>
        <v>1.0616254847276103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434</v>
      </c>
      <c r="AT212">
        <f>_xlfn.RANK.AVG(Table2[[#This Row],[6M Return vs Nifty Z-Score]],Table2[6M Return vs Nifty Z-Score])</f>
        <v>206</v>
      </c>
      <c r="AU212">
        <f>_xlfn.RANK.AVG(Table2[[#This Row],[Sharpe Ratio Z-Score]],Table2[Sharpe Ratio Z-Score])</f>
        <v>111</v>
      </c>
      <c r="AV212">
        <f>(Table2[[#This Row],[Rank 1Y]]+Table2[[#This Row],[Rank 6M]]+Table2[[#This Row],[Rank Sharpe]])/3</f>
        <v>250.33333333333334</v>
      </c>
    </row>
    <row r="213" spans="1:48" x14ac:dyDescent="0.3">
      <c r="A213" t="s">
        <v>1807</v>
      </c>
      <c r="B213" t="s">
        <v>1808</v>
      </c>
      <c r="C213" t="s">
        <v>3144</v>
      </c>
      <c r="D213" t="s">
        <v>163</v>
      </c>
      <c r="E213">
        <v>4366.9414999999999</v>
      </c>
      <c r="F213">
        <v>3864.55</v>
      </c>
      <c r="G213">
        <v>79.037170405274793</v>
      </c>
      <c r="H213">
        <f>(Table2[[#This Row],[1Y Return vs Nifty]]-AVERAGE(Table2[1Y Return vs Nifty]))/_xlfn.STDEV.P(Table2[1Y Return vs Nifty])</f>
        <v>1.2765391377278303</v>
      </c>
      <c r="I213">
        <v>-14.0984619900144</v>
      </c>
      <c r="J213">
        <f>(Table2[[#This Row],[1M Return vs Nifty]]-AVERAGE(Table2[1M Return vs Nifty]))/_xlfn.STDEV.P(Table2[1M Return vs Nifty])</f>
        <v>-1.4435664676252284</v>
      </c>
      <c r="K213">
        <v>-18.407709887416601</v>
      </c>
      <c r="L213">
        <f>(Table2[[#This Row],[6M Return vs Nifty]]-AVERAGE(Table2[6M Return vs Nifty]))/_xlfn.STDEV.P(Table2[6M Return vs Nifty])</f>
        <v>-0.73614787880285992</v>
      </c>
      <c r="M213">
        <v>-2.2654718113381498</v>
      </c>
      <c r="N213">
        <f>(Table2[[#This Row],[1W Return vs Nifty]]-AVERAGE(Table2[1W Return vs Nifty]))/_xlfn.STDEV.P(Table2[1W Return vs Nifty])</f>
        <v>-0.47524843184234145</v>
      </c>
      <c r="O213">
        <v>3865.94</v>
      </c>
      <c r="P213">
        <v>4358.0851151637398</v>
      </c>
      <c r="Q213">
        <v>4050.8355915520701</v>
      </c>
      <c r="R213">
        <v>45.587485408083197</v>
      </c>
      <c r="S213" s="1">
        <f>(Table2[[#This Row],[Close Price]]-Table2[[#This Row],[20D EMA]])/Table2[[#This Row],[20D EMA]]</f>
        <v>-3.5955032928598806E-4</v>
      </c>
      <c r="T213" s="1">
        <f>(Table2[[#This Row],[Close Price]]-Table2[[#This Row],[50D EMA]])/Table2[[#This Row],[50D EMA]]</f>
        <v>-0.11324586420914746</v>
      </c>
      <c r="U213" s="1">
        <f>(Table2[[#This Row],[Close Price]]-Table2[[#This Row],[200D EMA]])/Table2[[#This Row],[200D EMA]]</f>
        <v>-4.598695438061335E-2</v>
      </c>
      <c r="V213">
        <v>1.1262378016461001</v>
      </c>
      <c r="W213">
        <v>3865</v>
      </c>
      <c r="X213">
        <v>3925.05</v>
      </c>
      <c r="Y213">
        <v>3753.05</v>
      </c>
      <c r="Z213">
        <v>3875</v>
      </c>
      <c r="AA213">
        <v>3743.5</v>
      </c>
      <c r="AB213">
        <v>3890</v>
      </c>
      <c r="AC213" s="1">
        <f>(Table2[[#This Row],[Close Price]]/Table2[[#This Row],[Day Low]])-1</f>
        <v>-1.1642949547219228E-4</v>
      </c>
      <c r="AD213" s="1">
        <f>(Table2[[#This Row],[Day High]]/Table2[[#This Row],[Close Price]])-1</f>
        <v>1.5655121553609153E-2</v>
      </c>
      <c r="AE213" s="1">
        <f>(Table2[[#This Row],[Close Price]]/Table2[[#This Row],[Current Week Low]])-1</f>
        <v>2.970916987516814E-2</v>
      </c>
      <c r="AF213" s="1">
        <f>(Table2[[#This Row],[Current Week High]]/Table2[[#This Row],[Close Price]])-1</f>
        <v>2.7040664501687406E-3</v>
      </c>
      <c r="AG213" s="1">
        <f>(Table2[[#This Row],[Close Price]]/Table2[[#This Row],[Current Month Low]])-1</f>
        <v>3.2336049151863389E-2</v>
      </c>
      <c r="AH213" s="1">
        <f>(Table2[[#This Row],[Current Month High]]/Table2[[#This Row],[Close Price]])-1</f>
        <v>6.5855015461049327E-3</v>
      </c>
      <c r="AI213">
        <v>47.226714623953598</v>
      </c>
      <c r="AJ213">
        <v>106.109333333333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-0.18</v>
      </c>
      <c r="AM213" t="s">
        <v>3182</v>
      </c>
      <c r="AN213">
        <v>-18.989999999999998</v>
      </c>
      <c r="AO213" t="s">
        <v>3182</v>
      </c>
      <c r="AP213">
        <v>0.154124684401833</v>
      </c>
      <c r="AQ213">
        <f>(Table2[[#This Row],[Sharpe Ratio]]-AVERAGE(Table2[Sharpe Ratio]))/_xlfn.STDEV.P(Table2[Sharpe Ratio])</f>
        <v>1.1177792800312321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68</v>
      </c>
      <c r="AT213">
        <f>_xlfn.RANK.AVG(Table2[[#This Row],[6M Return vs Nifty Z-Score]],Table2[6M Return vs Nifty Z-Score])</f>
        <v>584</v>
      </c>
      <c r="AU213">
        <f>_xlfn.RANK.AVG(Table2[[#This Row],[Sharpe Ratio Z-Score]],Table2[Sharpe Ratio Z-Score])</f>
        <v>101</v>
      </c>
      <c r="AV213">
        <f>(Table2[[#This Row],[Rank 1Y]]+Table2[[#This Row],[Rank 6M]]+Table2[[#This Row],[Rank Sharpe]])/3</f>
        <v>251</v>
      </c>
    </row>
    <row r="214" spans="1:48" x14ac:dyDescent="0.3">
      <c r="A214" t="s">
        <v>1478</v>
      </c>
      <c r="B214" t="s">
        <v>1479</v>
      </c>
      <c r="C214" t="s">
        <v>3140</v>
      </c>
      <c r="D214" t="s">
        <v>250</v>
      </c>
      <c r="E214">
        <v>6990.2446599499999</v>
      </c>
      <c r="F214">
        <v>501.5</v>
      </c>
      <c r="G214">
        <v>9.3583413054925497</v>
      </c>
      <c r="H214">
        <f>(Table2[[#This Row],[1Y Return vs Nifty]]-AVERAGE(Table2[1Y Return vs Nifty]))/_xlfn.STDEV.P(Table2[1Y Return vs Nifty])</f>
        <v>-9.4439971298275735E-2</v>
      </c>
      <c r="I214">
        <v>10.618202075781401</v>
      </c>
      <c r="J214">
        <f>(Table2[[#This Row],[1M Return vs Nifty]]-AVERAGE(Table2[1M Return vs Nifty]))/_xlfn.STDEV.P(Table2[1M Return vs Nifty])</f>
        <v>0.85033220010525468</v>
      </c>
      <c r="K214">
        <v>26.174389658865199</v>
      </c>
      <c r="L214">
        <f>(Table2[[#This Row],[6M Return vs Nifty]]-AVERAGE(Table2[6M Return vs Nifty]))/_xlfn.STDEV.P(Table2[6M Return vs Nifty])</f>
        <v>0.71007671180892185</v>
      </c>
      <c r="M214">
        <v>-2.03521480916331</v>
      </c>
      <c r="N214">
        <f>(Table2[[#This Row],[1W Return vs Nifty]]-AVERAGE(Table2[1W Return vs Nifty]))/_xlfn.STDEV.P(Table2[1W Return vs Nifty])</f>
        <v>-0.41957376294640497</v>
      </c>
      <c r="O214">
        <v>465.27</v>
      </c>
      <c r="P214">
        <v>443.06638388052301</v>
      </c>
      <c r="Q214">
        <v>395.13654704300598</v>
      </c>
      <c r="R214">
        <v>84.805979446049804</v>
      </c>
      <c r="S214" s="1">
        <f>(Table2[[#This Row],[Close Price]]-Table2[[#This Row],[20D EMA]])/Table2[[#This Row],[20D EMA]]</f>
        <v>7.7868764373374644E-2</v>
      </c>
      <c r="T214" s="1">
        <f>(Table2[[#This Row],[Close Price]]-Table2[[#This Row],[50D EMA]])/Table2[[#This Row],[50D EMA]]</f>
        <v>0.13188456232606932</v>
      </c>
      <c r="U214" s="1">
        <f>(Table2[[#This Row],[Close Price]]-Table2[[#This Row],[200D EMA]])/Table2[[#This Row],[200D EMA]]</f>
        <v>0.26918151143689983</v>
      </c>
      <c r="V214">
        <v>1.1435091614089801</v>
      </c>
      <c r="W214">
        <v>470.2</v>
      </c>
      <c r="X214">
        <v>507.25</v>
      </c>
      <c r="Y214">
        <v>468</v>
      </c>
      <c r="Z214">
        <v>507.25</v>
      </c>
      <c r="AA214">
        <v>440.25</v>
      </c>
      <c r="AB214">
        <v>519.5</v>
      </c>
      <c r="AC214" s="1">
        <f>(Table2[[#This Row],[Close Price]]/Table2[[#This Row],[Day Low]])-1</f>
        <v>6.6567418119948929E-2</v>
      </c>
      <c r="AD214" s="1">
        <f>(Table2[[#This Row],[Day High]]/Table2[[#This Row],[Close Price]])-1</f>
        <v>1.1465603190428775E-2</v>
      </c>
      <c r="AE214" s="1">
        <f>(Table2[[#This Row],[Close Price]]/Table2[[#This Row],[Current Week Low]])-1</f>
        <v>7.1581196581196549E-2</v>
      </c>
      <c r="AF214" s="1">
        <f>(Table2[[#This Row],[Current Week High]]/Table2[[#This Row],[Close Price]])-1</f>
        <v>1.1465603190428775E-2</v>
      </c>
      <c r="AG214" s="1">
        <f>(Table2[[#This Row],[Close Price]]/Table2[[#This Row],[Current Month Low]])-1</f>
        <v>0.13912549687677456</v>
      </c>
      <c r="AH214" s="1">
        <f>(Table2[[#This Row],[Current Month High]]/Table2[[#This Row],[Close Price]])-1</f>
        <v>3.5892323030907169E-2</v>
      </c>
      <c r="AI214">
        <v>3.5892323030907098</v>
      </c>
      <c r="AJ214">
        <v>59.713375796178298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0.31</v>
      </c>
      <c r="AM214" t="s">
        <v>3183</v>
      </c>
      <c r="AN214">
        <v>6.53</v>
      </c>
      <c r="AO214" t="s">
        <v>3183</v>
      </c>
      <c r="AP214">
        <v>7.8581284646416005E-2</v>
      </c>
      <c r="AQ214">
        <f>(Table2[[#This Row],[Sharpe Ratio]]-AVERAGE(Table2[Sharpe Ratio]))/_xlfn.STDEV.P(Table2[Sharpe Ratio])</f>
        <v>0.24380788352453242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1.2902030611940283</v>
      </c>
      <c r="AS214">
        <f>_xlfn.RANK.AVG(Table2[[#This Row],[1Y Return vs Nifty Z-Score]],Table2[1Y Return vs Nifty Z-Score])</f>
        <v>338</v>
      </c>
      <c r="AT214">
        <f>_xlfn.RANK.AVG(Table2[[#This Row],[6M Return vs Nifty Z-Score]],Table2[6M Return vs Nifty Z-Score])</f>
        <v>136</v>
      </c>
      <c r="AU214">
        <f>_xlfn.RANK.AVG(Table2[[#This Row],[Sharpe Ratio Z-Score]],Table2[Sharpe Ratio Z-Score])</f>
        <v>284</v>
      </c>
      <c r="AV214">
        <f>(Table2[[#This Row],[Rank 1Y]]+Table2[[#This Row],[Rank 6M]]+Table2[[#This Row],[Rank Sharpe]])/3</f>
        <v>252.66666666666666</v>
      </c>
    </row>
    <row r="215" spans="1:48" x14ac:dyDescent="0.3">
      <c r="A215" t="s">
        <v>412</v>
      </c>
      <c r="B215" t="s">
        <v>413</v>
      </c>
      <c r="C215" t="s">
        <v>3145</v>
      </c>
      <c r="D215" t="s">
        <v>271</v>
      </c>
      <c r="E215">
        <v>55029.441109400002</v>
      </c>
      <c r="F215">
        <v>1663.1</v>
      </c>
      <c r="G215">
        <v>80.072501021079901</v>
      </c>
      <c r="H215">
        <f>(Table2[[#This Row],[1Y Return vs Nifty]]-AVERAGE(Table2[1Y Return vs Nifty]))/_xlfn.STDEV.P(Table2[1Y Return vs Nifty])</f>
        <v>1.2969099829837298</v>
      </c>
      <c r="I215">
        <v>-5.0775857810131599</v>
      </c>
      <c r="J215">
        <f>(Table2[[#This Row],[1M Return vs Nifty]]-AVERAGE(Table2[1M Return vs Nifty]))/_xlfn.STDEV.P(Table2[1M Return vs Nifty])</f>
        <v>-0.6063589924374434</v>
      </c>
      <c r="K215">
        <v>12.0003004898455</v>
      </c>
      <c r="L215">
        <f>(Table2[[#This Row],[6M Return vs Nifty]]-AVERAGE(Table2[6M Return vs Nifty]))/_xlfn.STDEV.P(Table2[6M Return vs Nifty])</f>
        <v>0.25027521043548467</v>
      </c>
      <c r="M215">
        <v>-4.4463162912541803</v>
      </c>
      <c r="N215">
        <f>(Table2[[#This Row],[1W Return vs Nifty]]-AVERAGE(Table2[1W Return vs Nifty]))/_xlfn.STDEV.P(Table2[1W Return vs Nifty])</f>
        <v>-1.002562664139435</v>
      </c>
      <c r="O215">
        <v>1703.38</v>
      </c>
      <c r="P215">
        <v>1727.2816475187899</v>
      </c>
      <c r="Q215">
        <v>1507.94614466183</v>
      </c>
      <c r="R215">
        <v>39.412524769546501</v>
      </c>
      <c r="S215" s="1">
        <f>(Table2[[#This Row],[Close Price]]-Table2[[#This Row],[20D EMA]])/Table2[[#This Row],[20D EMA]]</f>
        <v>-2.3647101644964832E-2</v>
      </c>
      <c r="T215" s="1">
        <f>(Table2[[#This Row],[Close Price]]-Table2[[#This Row],[50D EMA]])/Table2[[#This Row],[50D EMA]]</f>
        <v>-3.7157604036947775E-2</v>
      </c>
      <c r="U215" s="1">
        <f>(Table2[[#This Row],[Close Price]]-Table2[[#This Row],[200D EMA]])/Table2[[#This Row],[200D EMA]]</f>
        <v>0.10289084652487011</v>
      </c>
      <c r="V215">
        <v>2.2790523806946799</v>
      </c>
      <c r="W215">
        <v>1642.2</v>
      </c>
      <c r="X215">
        <v>1675</v>
      </c>
      <c r="Y215">
        <v>1622.1</v>
      </c>
      <c r="Z215">
        <v>1715.3</v>
      </c>
      <c r="AA215">
        <v>1618.25</v>
      </c>
      <c r="AB215">
        <v>1792.95</v>
      </c>
      <c r="AC215" s="1">
        <f>(Table2[[#This Row],[Close Price]]/Table2[[#This Row],[Day Low]])-1</f>
        <v>1.2726829862379718E-2</v>
      </c>
      <c r="AD215" s="1">
        <f>(Table2[[#This Row],[Day High]]/Table2[[#This Row],[Close Price]])-1</f>
        <v>7.1553123684686692E-3</v>
      </c>
      <c r="AE215" s="1">
        <f>(Table2[[#This Row],[Close Price]]/Table2[[#This Row],[Current Week Low]])-1</f>
        <v>2.5275876949633291E-2</v>
      </c>
      <c r="AF215" s="1">
        <f>(Table2[[#This Row],[Current Week High]]/Table2[[#This Row],[Close Price]])-1</f>
        <v>3.1387168540677024E-2</v>
      </c>
      <c r="AG215" s="1">
        <f>(Table2[[#This Row],[Close Price]]/Table2[[#This Row],[Current Month Low]])-1</f>
        <v>2.7715124362737376E-2</v>
      </c>
      <c r="AH215" s="1">
        <f>(Table2[[#This Row],[Current Month High]]/Table2[[#This Row],[Close Price]])-1</f>
        <v>7.8077084961818422E-2</v>
      </c>
      <c r="AI215">
        <v>16.944260717936299</v>
      </c>
      <c r="AJ215">
        <v>105.029895826912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-0.02</v>
      </c>
      <c r="AM215" t="s">
        <v>3182</v>
      </c>
      <c r="AN215">
        <v>-5.88</v>
      </c>
      <c r="AO215" t="s">
        <v>3182</v>
      </c>
      <c r="AP215">
        <v>1.3665873566415E-2</v>
      </c>
      <c r="AQ215">
        <f>(Table2[[#This Row],[Sharpe Ratio]]-AVERAGE(Table2[Sharpe Ratio]))/_xlfn.STDEV.P(Table2[Sharpe Ratio])</f>
        <v>-0.50720693259547844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67</v>
      </c>
      <c r="AT215">
        <f>_xlfn.RANK.AVG(Table2[[#This Row],[6M Return vs Nifty Z-Score]],Table2[6M Return vs Nifty Z-Score])</f>
        <v>223</v>
      </c>
      <c r="AU215">
        <f>_xlfn.RANK.AVG(Table2[[#This Row],[Sharpe Ratio Z-Score]],Table2[Sharpe Ratio Z-Score])</f>
        <v>469</v>
      </c>
      <c r="AV215">
        <f>(Table2[[#This Row],[Rank 1Y]]+Table2[[#This Row],[Rank 6M]]+Table2[[#This Row],[Rank Sharpe]])/3</f>
        <v>253</v>
      </c>
    </row>
    <row r="216" spans="1:48" x14ac:dyDescent="0.3">
      <c r="A216" t="s">
        <v>158</v>
      </c>
      <c r="B216" t="s">
        <v>159</v>
      </c>
      <c r="C216" t="s">
        <v>3140</v>
      </c>
      <c r="D216" t="s">
        <v>160</v>
      </c>
      <c r="E216">
        <v>159259.91051360001</v>
      </c>
      <c r="F216">
        <v>6072.5</v>
      </c>
      <c r="G216">
        <v>38.862885762045202</v>
      </c>
      <c r="H216">
        <f>(Table2[[#This Row],[1Y Return vs Nifty]]-AVERAGE(Table2[1Y Return vs Nifty]))/_xlfn.STDEV.P(Table2[1Y Return vs Nifty])</f>
        <v>0.48608232785431005</v>
      </c>
      <c r="I216">
        <v>5.16814211584001</v>
      </c>
      <c r="J216">
        <f>(Table2[[#This Row],[1M Return vs Nifty]]-AVERAGE(Table2[1M Return vs Nifty]))/_xlfn.STDEV.P(Table2[1M Return vs Nifty])</f>
        <v>0.34452424609168852</v>
      </c>
      <c r="K216">
        <v>36.8521370997913</v>
      </c>
      <c r="L216">
        <f>(Table2[[#This Row],[6M Return vs Nifty]]-AVERAGE(Table2[6M Return vs Nifty]))/_xlfn.STDEV.P(Table2[6M Return vs Nifty])</f>
        <v>1.0564583555307072</v>
      </c>
      <c r="M216">
        <v>-0.117719522394561</v>
      </c>
      <c r="N216">
        <f>(Table2[[#This Row],[1W Return vs Nifty]]-AVERAGE(Table2[1W Return vs Nifty]))/_xlfn.STDEV.P(Table2[1W Return vs Nifty])</f>
        <v>4.4064320551731165E-2</v>
      </c>
      <c r="O216">
        <v>5916.31</v>
      </c>
      <c r="P216">
        <v>5713.43030562273</v>
      </c>
      <c r="Q216">
        <v>4861.2858326687101</v>
      </c>
      <c r="R216">
        <v>56.308531119947901</v>
      </c>
      <c r="S216" s="1">
        <f>(Table2[[#This Row],[Close Price]]-Table2[[#This Row],[20D EMA]])/Table2[[#This Row],[20D EMA]]</f>
        <v>2.6399901289824161E-2</v>
      </c>
      <c r="T216" s="1">
        <f>(Table2[[#This Row],[Close Price]]-Table2[[#This Row],[50D EMA]])/Table2[[#This Row],[50D EMA]]</f>
        <v>6.2846604433749814E-2</v>
      </c>
      <c r="U216" s="1">
        <f>(Table2[[#This Row],[Close Price]]-Table2[[#This Row],[200D EMA]])/Table2[[#This Row],[200D EMA]]</f>
        <v>0.24915510196740831</v>
      </c>
      <c r="V216">
        <v>0.57198270242523996</v>
      </c>
      <c r="W216">
        <v>5988.95</v>
      </c>
      <c r="X216">
        <v>6105.85</v>
      </c>
      <c r="Y216">
        <v>5988.95</v>
      </c>
      <c r="Z216">
        <v>6185</v>
      </c>
      <c r="AA216">
        <v>5678.35</v>
      </c>
      <c r="AB216">
        <v>6185</v>
      </c>
      <c r="AC216" s="1">
        <f>(Table2[[#This Row],[Close Price]]/Table2[[#This Row],[Day Low]])-1</f>
        <v>1.3950692525400932E-2</v>
      </c>
      <c r="AD216" s="1">
        <f>(Table2[[#This Row],[Day High]]/Table2[[#This Row],[Close Price]])-1</f>
        <v>5.4919720049404486E-3</v>
      </c>
      <c r="AE216" s="1">
        <f>(Table2[[#This Row],[Close Price]]/Table2[[#This Row],[Current Week Low]])-1</f>
        <v>1.3950692525400932E-2</v>
      </c>
      <c r="AF216" s="1">
        <f>(Table2[[#This Row],[Current Week High]]/Table2[[#This Row],[Close Price]])-1</f>
        <v>1.8526142445450811E-2</v>
      </c>
      <c r="AG216" s="1">
        <f>(Table2[[#This Row],[Close Price]]/Table2[[#This Row],[Current Month Low]])-1</f>
        <v>6.9412769554536125E-2</v>
      </c>
      <c r="AH216" s="1">
        <f>(Table2[[#This Row],[Current Month High]]/Table2[[#This Row],[Close Price]])-1</f>
        <v>1.8526142445450811E-2</v>
      </c>
      <c r="AI216">
        <v>3.3487031700288199</v>
      </c>
      <c r="AJ216">
        <v>81.268656716417894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0.23</v>
      </c>
      <c r="AM216" t="s">
        <v>3183</v>
      </c>
      <c r="AN216">
        <v>0.66</v>
      </c>
      <c r="AO216" t="s">
        <v>3183</v>
      </c>
      <c r="AP216">
        <v>2.8807915797330001E-3</v>
      </c>
      <c r="AQ216">
        <f>(Table2[[#This Row],[Sharpe Ratio]]-AVERAGE(Table2[Sharpe Ratio]))/_xlfn.STDEV.P(Table2[Sharpe Ratio])</f>
        <v>-0.63198094588925824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1.2991483041391787</v>
      </c>
      <c r="AS216">
        <f>_xlfn.RANK.AVG(Table2[[#This Row],[1Y Return vs Nifty Z-Score]],Table2[1Y Return vs Nifty Z-Score])</f>
        <v>170</v>
      </c>
      <c r="AT216">
        <f>_xlfn.RANK.AVG(Table2[[#This Row],[6M Return vs Nifty Z-Score]],Table2[6M Return vs Nifty Z-Score])</f>
        <v>92</v>
      </c>
      <c r="AU216">
        <f>_xlfn.RANK.AVG(Table2[[#This Row],[Sharpe Ratio Z-Score]],Table2[Sharpe Ratio Z-Score])</f>
        <v>504</v>
      </c>
      <c r="AV216">
        <f>(Table2[[#This Row],[Rank 1Y]]+Table2[[#This Row],[Rank 6M]]+Table2[[#This Row],[Rank Sharpe]])/3</f>
        <v>255.33333333333334</v>
      </c>
    </row>
    <row r="217" spans="1:48" x14ac:dyDescent="0.3">
      <c r="A217" t="s">
        <v>528</v>
      </c>
      <c r="B217" t="s">
        <v>529</v>
      </c>
      <c r="C217" t="s">
        <v>3144</v>
      </c>
      <c r="D217" t="s">
        <v>530</v>
      </c>
      <c r="E217">
        <v>39002.77998005</v>
      </c>
      <c r="F217">
        <v>4071.4</v>
      </c>
      <c r="G217">
        <v>24.851771462169499</v>
      </c>
      <c r="H217">
        <f>(Table2[[#This Row],[1Y Return vs Nifty]]-AVERAGE(Table2[1Y Return vs Nifty]))/_xlfn.STDEV.P(Table2[1Y Return vs Nifty])</f>
        <v>0.21040397264258975</v>
      </c>
      <c r="I217">
        <v>4.6534829852284698</v>
      </c>
      <c r="J217">
        <f>(Table2[[#This Row],[1M Return vs Nifty]]-AVERAGE(Table2[1M Return vs Nifty]))/_xlfn.STDEV.P(Table2[1M Return vs Nifty])</f>
        <v>0.29675987583110458</v>
      </c>
      <c r="K217">
        <v>-8.2453586985660099</v>
      </c>
      <c r="L217">
        <f>(Table2[[#This Row],[6M Return vs Nifty]]-AVERAGE(Table2[6M Return vs Nifty]))/_xlfn.STDEV.P(Table2[6M Return vs Nifty])</f>
        <v>-0.40648547309917088</v>
      </c>
      <c r="M217">
        <v>4.51845430632895</v>
      </c>
      <c r="N217">
        <f>(Table2[[#This Row],[1W Return vs Nifty]]-AVERAGE(Table2[1W Return vs Nifty]))/_xlfn.STDEV.P(Table2[1W Return vs Nifty])</f>
        <v>1.1650614690431926</v>
      </c>
      <c r="O217">
        <v>4005.74</v>
      </c>
      <c r="P217">
        <v>4095.0499298560298</v>
      </c>
      <c r="Q217">
        <v>3935.0247991394399</v>
      </c>
      <c r="R217">
        <v>75.3073446487886</v>
      </c>
      <c r="S217" s="1">
        <f>(Table2[[#This Row],[Close Price]]-Table2[[#This Row],[20D EMA]])/Table2[[#This Row],[20D EMA]]</f>
        <v>1.6391478228741832E-2</v>
      </c>
      <c r="T217" s="1">
        <f>(Table2[[#This Row],[Close Price]]-Table2[[#This Row],[50D EMA]])/Table2[[#This Row],[50D EMA]]</f>
        <v>-5.7752482292349533E-3</v>
      </c>
      <c r="U217" s="1">
        <f>(Table2[[#This Row],[Close Price]]-Table2[[#This Row],[200D EMA]])/Table2[[#This Row],[200D EMA]]</f>
        <v>3.4656757662717759E-2</v>
      </c>
      <c r="V217">
        <v>0.79291982965444097</v>
      </c>
      <c r="W217">
        <v>4115</v>
      </c>
      <c r="X217">
        <v>4399</v>
      </c>
      <c r="Y217">
        <v>3950</v>
      </c>
      <c r="Z217">
        <v>4399</v>
      </c>
      <c r="AA217">
        <v>3705</v>
      </c>
      <c r="AB217">
        <v>4399</v>
      </c>
      <c r="AC217" s="1">
        <f>(Table2[[#This Row],[Close Price]]/Table2[[#This Row],[Day Low]])-1</f>
        <v>-1.0595382746050985E-2</v>
      </c>
      <c r="AD217" s="1">
        <f>(Table2[[#This Row],[Day High]]/Table2[[#This Row],[Close Price]])-1</f>
        <v>8.0463722552438943E-2</v>
      </c>
      <c r="AE217" s="1">
        <f>(Table2[[#This Row],[Close Price]]/Table2[[#This Row],[Current Week Low]])-1</f>
        <v>3.0734177215189895E-2</v>
      </c>
      <c r="AF217" s="1">
        <f>(Table2[[#This Row],[Current Week High]]/Table2[[#This Row],[Close Price]])-1</f>
        <v>8.0463722552438943E-2</v>
      </c>
      <c r="AG217" s="1">
        <f>(Table2[[#This Row],[Close Price]]/Table2[[#This Row],[Current Month Low]])-1</f>
        <v>9.8893387314439973E-2</v>
      </c>
      <c r="AH217" s="1">
        <f>(Table2[[#This Row],[Current Month High]]/Table2[[#This Row],[Close Price]])-1</f>
        <v>8.0463722552438943E-2</v>
      </c>
      <c r="AI217">
        <v>23.782973915606402</v>
      </c>
      <c r="AJ217">
        <v>48.591240875912398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0.03</v>
      </c>
      <c r="AM217" t="s">
        <v>3183</v>
      </c>
      <c r="AN217">
        <v>7.65</v>
      </c>
      <c r="AO217" t="s">
        <v>3183</v>
      </c>
      <c r="AP217">
        <v>0.16769521967119999</v>
      </c>
      <c r="AQ217">
        <f>(Table2[[#This Row],[Sharpe Ratio]]-AVERAGE(Table2[Sharpe Ratio]))/_xlfn.STDEV.P(Table2[Sharpe Ratio])</f>
        <v>1.2747785638748432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244</v>
      </c>
      <c r="AT217">
        <f>_xlfn.RANK.AVG(Table2[[#This Row],[6M Return vs Nifty Z-Score]],Table2[6M Return vs Nifty Z-Score])</f>
        <v>454</v>
      </c>
      <c r="AU217">
        <f>_xlfn.RANK.AVG(Table2[[#This Row],[Sharpe Ratio Z-Score]],Table2[Sharpe Ratio Z-Score])</f>
        <v>69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1624</v>
      </c>
      <c r="B218" t="s">
        <v>1625</v>
      </c>
      <c r="C218" t="s">
        <v>3151</v>
      </c>
      <c r="D218" t="s">
        <v>411</v>
      </c>
      <c r="E218">
        <v>5741.2390151999998</v>
      </c>
      <c r="F218">
        <v>117.03</v>
      </c>
      <c r="G218">
        <v>38.942680013405898</v>
      </c>
      <c r="H218">
        <f>(Table2[[#This Row],[1Y Return vs Nifty]]-AVERAGE(Table2[1Y Return vs Nifty]))/_xlfn.STDEV.P(Table2[1Y Return vs Nifty])</f>
        <v>0.48765233488584658</v>
      </c>
      <c r="I218">
        <v>11.9883824697416</v>
      </c>
      <c r="J218">
        <f>(Table2[[#This Row],[1M Return vs Nifty]]-AVERAGE(Table2[1M Return vs Nifty]))/_xlfn.STDEV.P(Table2[1M Return vs Nifty])</f>
        <v>0.97749559771784966</v>
      </c>
      <c r="K218">
        <v>2.3568864340762299</v>
      </c>
      <c r="L218">
        <f>(Table2[[#This Row],[6M Return vs Nifty]]-AVERAGE(Table2[6M Return vs Nifty]))/_xlfn.STDEV.P(Table2[6M Return vs Nifty])</f>
        <v>-6.2553092556987849E-2</v>
      </c>
      <c r="M218">
        <v>4.6114332119621597</v>
      </c>
      <c r="N218">
        <f>(Table2[[#This Row],[1W Return vs Nifty]]-AVERAGE(Table2[1W Return vs Nifty]))/_xlfn.STDEV.P(Table2[1W Return vs Nifty])</f>
        <v>1.18754317312403</v>
      </c>
      <c r="O218">
        <v>114.92</v>
      </c>
      <c r="P218">
        <v>117.12066026346599</v>
      </c>
      <c r="Q218">
        <v>114.835377663358</v>
      </c>
      <c r="R218">
        <v>64.905494248783199</v>
      </c>
      <c r="S218" s="1">
        <f>(Table2[[#This Row],[Close Price]]-Table2[[#This Row],[20D EMA]])/Table2[[#This Row],[20D EMA]]</f>
        <v>1.8360598677340755E-2</v>
      </c>
      <c r="T218" s="1">
        <f>(Table2[[#This Row],[Close Price]]-Table2[[#This Row],[50D EMA]])/Table2[[#This Row],[50D EMA]]</f>
        <v>-7.7407575454278724E-4</v>
      </c>
      <c r="U218" s="1">
        <f>(Table2[[#This Row],[Close Price]]-Table2[[#This Row],[200D EMA]])/Table2[[#This Row],[200D EMA]]</f>
        <v>1.9111029904700396E-2</v>
      </c>
      <c r="V218">
        <v>0.79983439273797696</v>
      </c>
      <c r="W218">
        <v>116.73</v>
      </c>
      <c r="X218">
        <v>120.7</v>
      </c>
      <c r="Y218">
        <v>114.45</v>
      </c>
      <c r="Z218">
        <v>117.98</v>
      </c>
      <c r="AA218">
        <v>110.1</v>
      </c>
      <c r="AB218">
        <v>117.98</v>
      </c>
      <c r="AC218" s="1">
        <f>(Table2[[#This Row],[Close Price]]/Table2[[#This Row],[Day Low]])-1</f>
        <v>2.5700334104343803E-3</v>
      </c>
      <c r="AD218" s="1">
        <f>(Table2[[#This Row],[Day High]]/Table2[[#This Row],[Close Price]])-1</f>
        <v>3.135948047509185E-2</v>
      </c>
      <c r="AE218" s="1">
        <f>(Table2[[#This Row],[Close Price]]/Table2[[#This Row],[Current Week Low]])-1</f>
        <v>2.2542595019659162E-2</v>
      </c>
      <c r="AF218" s="1">
        <f>(Table2[[#This Row],[Current Week High]]/Table2[[#This Row],[Close Price]])-1</f>
        <v>8.1175766897376711E-3</v>
      </c>
      <c r="AG218" s="1">
        <f>(Table2[[#This Row],[Close Price]]/Table2[[#This Row],[Current Month Low]])-1</f>
        <v>6.2942779291553119E-2</v>
      </c>
      <c r="AH218" s="1">
        <f>(Table2[[#This Row],[Current Month High]]/Table2[[#This Row],[Close Price]])-1</f>
        <v>8.1175766897376711E-3</v>
      </c>
      <c r="AI218">
        <v>45.219174570622897</v>
      </c>
      <c r="AJ218">
        <v>68.025843503230405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-0.03</v>
      </c>
      <c r="AM218" t="s">
        <v>3182</v>
      </c>
      <c r="AN218">
        <v>-2.2799999999999998</v>
      </c>
      <c r="AO218" t="s">
        <v>3182</v>
      </c>
      <c r="AP218">
        <v>8.2945049529147996E-2</v>
      </c>
      <c r="AQ218">
        <f>(Table2[[#This Row],[Sharpe Ratio]]-AVERAGE(Table2[Sharpe Ratio]))/_xlfn.STDEV.P(Table2[Sharpe Ratio])</f>
        <v>0.29429284582350146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169</v>
      </c>
      <c r="AT218">
        <f>_xlfn.RANK.AVG(Table2[[#This Row],[6M Return vs Nifty Z-Score]],Table2[6M Return vs Nifty Z-Score])</f>
        <v>326</v>
      </c>
      <c r="AU218">
        <f>_xlfn.RANK.AVG(Table2[[#This Row],[Sharpe Ratio Z-Score]],Table2[Sharpe Ratio Z-Score])</f>
        <v>274</v>
      </c>
      <c r="AV218">
        <f>(Table2[[#This Row],[Rank 1Y]]+Table2[[#This Row],[Rank 6M]]+Table2[[#This Row],[Rank Sharpe]])/3</f>
        <v>256.33333333333331</v>
      </c>
    </row>
    <row r="219" spans="1:48" x14ac:dyDescent="0.3">
      <c r="A219" t="s">
        <v>526</v>
      </c>
      <c r="B219" t="s">
        <v>527</v>
      </c>
      <c r="C219" t="s">
        <v>3144</v>
      </c>
      <c r="D219" t="s">
        <v>298</v>
      </c>
      <c r="E219">
        <v>39568.664715899999</v>
      </c>
      <c r="F219">
        <v>1504.05</v>
      </c>
      <c r="G219">
        <v>130.28214005421501</v>
      </c>
      <c r="H219">
        <f>(Table2[[#This Row],[1Y Return vs Nifty]]-AVERAGE(Table2[1Y Return vs Nifty]))/_xlfn.STDEV.P(Table2[1Y Return vs Nifty])</f>
        <v>2.2848193246805337</v>
      </c>
      <c r="I219">
        <v>3.5019129702551499</v>
      </c>
      <c r="J219">
        <f>(Table2[[#This Row],[1M Return vs Nifty]]-AVERAGE(Table2[1M Return vs Nifty]))/_xlfn.STDEV.P(Table2[1M Return vs Nifty])</f>
        <v>0.18988522170651206</v>
      </c>
      <c r="K219">
        <v>-33.177625430399701</v>
      </c>
      <c r="L219">
        <f>(Table2[[#This Row],[6M Return vs Nifty]]-AVERAGE(Table2[6M Return vs Nifty]))/_xlfn.STDEV.P(Table2[6M Return vs Nifty])</f>
        <v>-1.2152777375782711</v>
      </c>
      <c r="M219">
        <v>3.4442701442034198</v>
      </c>
      <c r="N219">
        <f>(Table2[[#This Row],[1W Return vs Nifty]]-AVERAGE(Table2[1W Return vs Nifty]))/_xlfn.STDEV.P(Table2[1W Return vs Nifty])</f>
        <v>0.90533061614957877</v>
      </c>
      <c r="O219">
        <v>1419.57</v>
      </c>
      <c r="P219">
        <v>1559.0383521415199</v>
      </c>
      <c r="Q219">
        <v>1556.4866315736899</v>
      </c>
      <c r="R219">
        <v>67.124197919424304</v>
      </c>
      <c r="S219" s="1">
        <f>(Table2[[#This Row],[Close Price]]-Table2[[#This Row],[20D EMA]])/Table2[[#This Row],[20D EMA]]</f>
        <v>5.9510978676641534E-2</v>
      </c>
      <c r="T219" s="1">
        <f>(Table2[[#This Row],[Close Price]]-Table2[[#This Row],[50D EMA]])/Table2[[#This Row],[50D EMA]]</f>
        <v>-3.5270685975099379E-2</v>
      </c>
      <c r="U219" s="1">
        <f>(Table2[[#This Row],[Close Price]]-Table2[[#This Row],[200D EMA]])/Table2[[#This Row],[200D EMA]]</f>
        <v>-3.3689098582667408E-2</v>
      </c>
      <c r="V219">
        <v>0.35531484764917798</v>
      </c>
      <c r="W219">
        <v>1460</v>
      </c>
      <c r="X219">
        <v>1504.05</v>
      </c>
      <c r="Y219">
        <v>1334.6</v>
      </c>
      <c r="Z219">
        <v>1504.05</v>
      </c>
      <c r="AA219">
        <v>1265</v>
      </c>
      <c r="AB219">
        <v>1555</v>
      </c>
      <c r="AC219" s="1">
        <f>(Table2[[#This Row],[Close Price]]/Table2[[#This Row],[Day Low]])-1</f>
        <v>3.0171232876712306E-2</v>
      </c>
      <c r="AD219" s="1">
        <f>(Table2[[#This Row],[Day High]]/Table2[[#This Row],[Close Price]])-1</f>
        <v>0</v>
      </c>
      <c r="AE219" s="1">
        <f>(Table2[[#This Row],[Close Price]]/Table2[[#This Row],[Current Week Low]])-1</f>
        <v>0.12696688146261059</v>
      </c>
      <c r="AF219" s="1">
        <f>(Table2[[#This Row],[Current Week High]]/Table2[[#This Row],[Close Price]])-1</f>
        <v>0</v>
      </c>
      <c r="AG219" s="1">
        <f>(Table2[[#This Row],[Close Price]]/Table2[[#This Row],[Current Month Low]])-1</f>
        <v>0.18897233201581032</v>
      </c>
      <c r="AH219" s="1">
        <f>(Table2[[#This Row],[Current Month High]]/Table2[[#This Row],[Close Price]])-1</f>
        <v>3.3875203616900995E-2</v>
      </c>
      <c r="AI219">
        <v>98.095143113593195</v>
      </c>
      <c r="AJ219">
        <v>168.34076717216701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-0.15</v>
      </c>
      <c r="AM219" t="s">
        <v>3182</v>
      </c>
      <c r="AN219">
        <v>-1.3</v>
      </c>
      <c r="AO219" t="s">
        <v>3182</v>
      </c>
      <c r="AP219">
        <v>0.19375527091960801</v>
      </c>
      <c r="AQ219">
        <f>(Table2[[#This Row],[Sharpe Ratio]]-AVERAGE(Table2[Sharpe Ratio]))/_xlfn.STDEV.P(Table2[Sharpe Ratio])</f>
        <v>1.5762706790873855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32</v>
      </c>
      <c r="AT219">
        <f>_xlfn.RANK.AVG(Table2[[#This Row],[6M Return vs Nifty Z-Score]],Table2[6M Return vs Nifty Z-Score])</f>
        <v>702</v>
      </c>
      <c r="AU219">
        <f>_xlfn.RANK.AVG(Table2[[#This Row],[Sharpe Ratio Z-Score]],Table2[Sharpe Ratio Z-Score])</f>
        <v>39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179</v>
      </c>
      <c r="B220" t="s">
        <v>180</v>
      </c>
      <c r="C220" t="s">
        <v>3136</v>
      </c>
      <c r="D220" t="s">
        <v>139</v>
      </c>
      <c r="E220">
        <v>138599.74523999999</v>
      </c>
      <c r="F220">
        <v>526.35</v>
      </c>
      <c r="G220">
        <v>32.609258444360997</v>
      </c>
      <c r="H220">
        <f>(Table2[[#This Row],[1Y Return vs Nifty]]-AVERAGE(Table2[1Y Return vs Nifty]))/_xlfn.STDEV.P(Table2[1Y Return vs Nifty])</f>
        <v>0.3630378892644715</v>
      </c>
      <c r="I220">
        <v>0.36644258029978799</v>
      </c>
      <c r="J220">
        <f>(Table2[[#This Row],[1M Return vs Nifty]]-AVERAGE(Table2[1M Return vs Nifty]))/_xlfn.STDEV.P(Table2[1M Return vs Nifty])</f>
        <v>-0.10111081768944631</v>
      </c>
      <c r="K220">
        <v>-14.9471961225341</v>
      </c>
      <c r="L220">
        <f>(Table2[[#This Row],[6M Return vs Nifty]]-AVERAGE(Table2[6M Return vs Nifty]))/_xlfn.STDEV.P(Table2[6M Return vs Nifty])</f>
        <v>-0.62389026523470248</v>
      </c>
      <c r="M220">
        <v>-6.2368241927366702E-2</v>
      </c>
      <c r="N220">
        <f>(Table2[[#This Row],[1W Return vs Nifty]]-AVERAGE(Table2[1W Return vs Nifty]))/_xlfn.STDEV.P(Table2[1W Return vs Nifty])</f>
        <v>5.7447905779845869E-2</v>
      </c>
      <c r="O220">
        <v>518.30999999999995</v>
      </c>
      <c r="P220">
        <v>532.28126330591101</v>
      </c>
      <c r="Q220">
        <v>507.79526733929202</v>
      </c>
      <c r="R220">
        <v>57.6723428157947</v>
      </c>
      <c r="S220" s="1">
        <f>(Table2[[#This Row],[Close Price]]-Table2[[#This Row],[20D EMA]])/Table2[[#This Row],[20D EMA]]</f>
        <v>1.551195230653485E-2</v>
      </c>
      <c r="T220" s="1">
        <f>(Table2[[#This Row],[Close Price]]-Table2[[#This Row],[50D EMA]])/Table2[[#This Row],[50D EMA]]</f>
        <v>-1.1143099926292524E-2</v>
      </c>
      <c r="U220" s="1">
        <f>(Table2[[#This Row],[Close Price]]-Table2[[#This Row],[200D EMA]])/Table2[[#This Row],[200D EMA]]</f>
        <v>3.6539790451237779E-2</v>
      </c>
      <c r="V220">
        <v>1.1631033300760301</v>
      </c>
      <c r="W220">
        <v>518.35</v>
      </c>
      <c r="X220">
        <v>528.54999999999995</v>
      </c>
      <c r="Y220">
        <v>513</v>
      </c>
      <c r="Z220">
        <v>534.4</v>
      </c>
      <c r="AA220">
        <v>469</v>
      </c>
      <c r="AB220">
        <v>541</v>
      </c>
      <c r="AC220" s="1">
        <f>(Table2[[#This Row],[Close Price]]/Table2[[#This Row],[Day Low]])-1</f>
        <v>1.5433587344458433E-2</v>
      </c>
      <c r="AD220" s="1">
        <f>(Table2[[#This Row],[Day High]]/Table2[[#This Row],[Close Price]])-1</f>
        <v>4.1797283176592259E-3</v>
      </c>
      <c r="AE220" s="1">
        <f>(Table2[[#This Row],[Close Price]]/Table2[[#This Row],[Current Week Low]])-1</f>
        <v>2.6023391812865615E-2</v>
      </c>
      <c r="AF220" s="1">
        <f>(Table2[[#This Row],[Current Week High]]/Table2[[#This Row],[Close Price]])-1</f>
        <v>1.5294005889617157E-2</v>
      </c>
      <c r="AG220" s="1">
        <f>(Table2[[#This Row],[Close Price]]/Table2[[#This Row],[Current Month Low]])-1</f>
        <v>0.12228144989339018</v>
      </c>
      <c r="AH220" s="1">
        <f>(Table2[[#This Row],[Current Month High]]/Table2[[#This Row],[Close Price]])-1</f>
        <v>2.7833190842595279E-2</v>
      </c>
      <c r="AI220">
        <v>24.251923624964299</v>
      </c>
      <c r="AJ220">
        <v>58.610818140726202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-0.16</v>
      </c>
      <c r="AM220" t="s">
        <v>3182</v>
      </c>
      <c r="AN220">
        <v>-0.44</v>
      </c>
      <c r="AO220" t="s">
        <v>3182</v>
      </c>
      <c r="AP220">
        <v>0.20322815265486599</v>
      </c>
      <c r="AQ220">
        <f>(Table2[[#This Row],[Sharpe Ratio]]-AVERAGE(Table2[Sharpe Ratio]))/_xlfn.STDEV.P(Table2[Sharpe Ratio])</f>
        <v>1.6858636773626923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200</v>
      </c>
      <c r="AT220">
        <f>_xlfn.RANK.AVG(Table2[[#This Row],[6M Return vs Nifty Z-Score]],Table2[6M Return vs Nifty Z-Score])</f>
        <v>545</v>
      </c>
      <c r="AU220">
        <f>_xlfn.RANK.AVG(Table2[[#This Row],[Sharpe Ratio Z-Score]],Table2[Sharpe Ratio Z-Score])</f>
        <v>29</v>
      </c>
      <c r="AV220">
        <f>(Table2[[#This Row],[Rank 1Y]]+Table2[[#This Row],[Rank 6M]]+Table2[[#This Row],[Rank Sharpe]])/3</f>
        <v>258</v>
      </c>
    </row>
    <row r="221" spans="1:48" x14ac:dyDescent="0.3">
      <c r="A221" t="s">
        <v>1057</v>
      </c>
      <c r="B221" t="s">
        <v>1058</v>
      </c>
      <c r="C221" t="s">
        <v>3144</v>
      </c>
      <c r="D221" t="s">
        <v>117</v>
      </c>
      <c r="E221">
        <v>12618.205318279999</v>
      </c>
      <c r="F221">
        <v>188.62</v>
      </c>
      <c r="G221">
        <v>19.301663931189299</v>
      </c>
      <c r="H221">
        <f>(Table2[[#This Row],[1Y Return vs Nifty]]-AVERAGE(Table2[1Y Return vs Nifty]))/_xlfn.STDEV.P(Table2[1Y Return vs Nifty])</f>
        <v>0.10120177197234206</v>
      </c>
      <c r="I221">
        <v>14.1218507213061</v>
      </c>
      <c r="J221">
        <f>(Table2[[#This Row],[1M Return vs Nifty]]-AVERAGE(Table2[1M Return vs Nifty]))/_xlfn.STDEV.P(Table2[1M Return vs Nifty])</f>
        <v>1.1754980452520865</v>
      </c>
      <c r="K221">
        <v>-1.5443550364129699</v>
      </c>
      <c r="L221">
        <f>(Table2[[#This Row],[6M Return vs Nifty]]-AVERAGE(Table2[6M Return vs Nifty]))/_xlfn.STDEV.P(Table2[6M Return vs Nifty])</f>
        <v>-0.18910772784684834</v>
      </c>
      <c r="M221">
        <v>-3.98949659355798</v>
      </c>
      <c r="N221">
        <f>(Table2[[#This Row],[1W Return vs Nifty]]-AVERAGE(Table2[1W Return vs Nifty]))/_xlfn.STDEV.P(Table2[1W Return vs Nifty])</f>
        <v>-0.89210658604342274</v>
      </c>
      <c r="O221">
        <v>189.15</v>
      </c>
      <c r="P221">
        <v>191.951034443456</v>
      </c>
      <c r="Q221">
        <v>182.62727643043101</v>
      </c>
      <c r="R221">
        <v>50.730490174519502</v>
      </c>
      <c r="S221" s="1">
        <f>(Table2[[#This Row],[Close Price]]-Table2[[#This Row],[20D EMA]])/Table2[[#This Row],[20D EMA]]</f>
        <v>-2.802008987576004E-3</v>
      </c>
      <c r="T221" s="1">
        <f>(Table2[[#This Row],[Close Price]]-Table2[[#This Row],[50D EMA]])/Table2[[#This Row],[50D EMA]]</f>
        <v>-1.7353563387214936E-2</v>
      </c>
      <c r="U221" s="1">
        <f>(Table2[[#This Row],[Close Price]]-Table2[[#This Row],[200D EMA]])/Table2[[#This Row],[200D EMA]]</f>
        <v>3.2813956856284986E-2</v>
      </c>
      <c r="V221">
        <v>0.47046598597582001</v>
      </c>
      <c r="W221">
        <v>186.85</v>
      </c>
      <c r="X221">
        <v>190</v>
      </c>
      <c r="Y221">
        <v>182.17</v>
      </c>
      <c r="Z221">
        <v>190</v>
      </c>
      <c r="AA221">
        <v>180.43</v>
      </c>
      <c r="AB221">
        <v>207.2</v>
      </c>
      <c r="AC221" s="1">
        <f>(Table2[[#This Row],[Close Price]]/Table2[[#This Row],[Day Low]])-1</f>
        <v>9.4728391758094332E-3</v>
      </c>
      <c r="AD221" s="1">
        <f>(Table2[[#This Row],[Day High]]/Table2[[#This Row],[Close Price]])-1</f>
        <v>7.3162973173577228E-3</v>
      </c>
      <c r="AE221" s="1">
        <f>(Table2[[#This Row],[Close Price]]/Table2[[#This Row],[Current Week Low]])-1</f>
        <v>3.5406488444859274E-2</v>
      </c>
      <c r="AF221" s="1">
        <f>(Table2[[#This Row],[Current Week High]]/Table2[[#This Row],[Close Price]])-1</f>
        <v>7.3162973173577228E-3</v>
      </c>
      <c r="AG221" s="1">
        <f>(Table2[[#This Row],[Close Price]]/Table2[[#This Row],[Current Month Low]])-1</f>
        <v>4.5391564595688161E-2</v>
      </c>
      <c r="AH221" s="1">
        <f>(Table2[[#This Row],[Current Month High]]/Table2[[#This Row],[Close Price]])-1</f>
        <v>9.8504930548191982E-2</v>
      </c>
      <c r="AI221">
        <v>29.7794507475347</v>
      </c>
      <c r="AJ221">
        <v>46.512350473823197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0.03</v>
      </c>
      <c r="AM221" t="s">
        <v>3183</v>
      </c>
      <c r="AN221">
        <v>-8.1999999999999993</v>
      </c>
      <c r="AO221" t="s">
        <v>3182</v>
      </c>
      <c r="AP221">
        <v>0.132922195739302</v>
      </c>
      <c r="AQ221">
        <f>(Table2[[#This Row],[Sharpe Ratio]]-AVERAGE(Table2[Sharpe Ratio]))/_xlfn.STDEV.P(Table2[Sharpe Ratio])</f>
        <v>0.87248493683507578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280</v>
      </c>
      <c r="AT221">
        <f>_xlfn.RANK.AVG(Table2[[#This Row],[6M Return vs Nifty Z-Score]],Table2[6M Return vs Nifty Z-Score])</f>
        <v>362</v>
      </c>
      <c r="AU221">
        <f>_xlfn.RANK.AVG(Table2[[#This Row],[Sharpe Ratio Z-Score]],Table2[Sharpe Ratio Z-Score])</f>
        <v>135</v>
      </c>
      <c r="AV221">
        <f>(Table2[[#This Row],[Rank 1Y]]+Table2[[#This Row],[Rank 6M]]+Table2[[#This Row],[Rank Sharpe]])/3</f>
        <v>259</v>
      </c>
    </row>
    <row r="222" spans="1:48" x14ac:dyDescent="0.3">
      <c r="A222" t="s">
        <v>770</v>
      </c>
      <c r="B222" t="s">
        <v>771</v>
      </c>
      <c r="C222" t="s">
        <v>3140</v>
      </c>
      <c r="D222" t="s">
        <v>51</v>
      </c>
      <c r="E222">
        <v>21630.969420059999</v>
      </c>
      <c r="F222">
        <v>2067.65</v>
      </c>
      <c r="G222">
        <v>42.772462487597899</v>
      </c>
      <c r="H222">
        <f>(Table2[[#This Row],[1Y Return vs Nifty]]-AVERAGE(Table2[1Y Return vs Nifty]))/_xlfn.STDEV.P(Table2[1Y Return vs Nifty])</f>
        <v>0.56300595135825593</v>
      </c>
      <c r="I222">
        <v>16.376100938140201</v>
      </c>
      <c r="J222">
        <f>(Table2[[#This Row],[1M Return vs Nifty]]-AVERAGE(Table2[1M Return vs Nifty]))/_xlfn.STDEV.P(Table2[1M Return vs Nifty])</f>
        <v>1.3847099985869551</v>
      </c>
      <c r="K222">
        <v>38.008639703474003</v>
      </c>
      <c r="L222">
        <f>(Table2[[#This Row],[6M Return vs Nifty]]-AVERAGE(Table2[6M Return vs Nifty]))/_xlfn.STDEV.P(Table2[6M Return vs Nifty])</f>
        <v>1.093974814413855</v>
      </c>
      <c r="M222">
        <v>5.5298735489002597</v>
      </c>
      <c r="N222">
        <f>(Table2[[#This Row],[1W Return vs Nifty]]-AVERAGE(Table2[1W Return vs Nifty]))/_xlfn.STDEV.P(Table2[1W Return vs Nifty])</f>
        <v>1.4096161662435787</v>
      </c>
      <c r="O222">
        <v>1943.01</v>
      </c>
      <c r="P222">
        <v>1905.8993793623699</v>
      </c>
      <c r="Q222">
        <v>1680.07349008957</v>
      </c>
      <c r="R222">
        <v>80.105030611577106</v>
      </c>
      <c r="S222" s="1">
        <f>(Table2[[#This Row],[Close Price]]-Table2[[#This Row],[20D EMA]])/Table2[[#This Row],[20D EMA]]</f>
        <v>6.4147894246555648E-2</v>
      </c>
      <c r="T222" s="1">
        <f>(Table2[[#This Row],[Close Price]]-Table2[[#This Row],[50D EMA]])/Table2[[#This Row],[50D EMA]]</f>
        <v>8.4868394622041807E-2</v>
      </c>
      <c r="U222" s="1">
        <f>(Table2[[#This Row],[Close Price]]-Table2[[#This Row],[200D EMA]])/Table2[[#This Row],[200D EMA]]</f>
        <v>0.23069021218218685</v>
      </c>
      <c r="V222">
        <v>0.44592515817941802</v>
      </c>
      <c r="W222">
        <v>2014.15</v>
      </c>
      <c r="X222">
        <v>2093</v>
      </c>
      <c r="Y222">
        <v>2004.45</v>
      </c>
      <c r="Z222">
        <v>2100.85</v>
      </c>
      <c r="AA222">
        <v>1795</v>
      </c>
      <c r="AB222">
        <v>2100.85</v>
      </c>
      <c r="AC222" s="1">
        <f>(Table2[[#This Row],[Close Price]]/Table2[[#This Row],[Day Low]])-1</f>
        <v>2.656207333118199E-2</v>
      </c>
      <c r="AD222" s="1">
        <f>(Table2[[#This Row],[Day High]]/Table2[[#This Row],[Close Price]])-1</f>
        <v>1.2260295504558316E-2</v>
      </c>
      <c r="AE222" s="1">
        <f>(Table2[[#This Row],[Close Price]]/Table2[[#This Row],[Current Week Low]])-1</f>
        <v>3.1529846092444247E-2</v>
      </c>
      <c r="AF222" s="1">
        <f>(Table2[[#This Row],[Current Week High]]/Table2[[#This Row],[Close Price]])-1</f>
        <v>1.6056876163760725E-2</v>
      </c>
      <c r="AG222" s="1">
        <f>(Table2[[#This Row],[Close Price]]/Table2[[#This Row],[Current Month Low]])-1</f>
        <v>0.15189415041782728</v>
      </c>
      <c r="AH222" s="1">
        <f>(Table2[[#This Row],[Current Month High]]/Table2[[#This Row],[Close Price]])-1</f>
        <v>1.6056876163760725E-2</v>
      </c>
      <c r="AI222">
        <v>28.841921988731102</v>
      </c>
      <c r="AJ222">
        <v>69.340704340704306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3183</v>
      </c>
      <c r="AN222">
        <v>13.13</v>
      </c>
      <c r="AO222" t="s">
        <v>3183</v>
      </c>
      <c r="AQ222">
        <f>(Table2[[#This Row],[Sharpe Ratio]]-AVERAGE(Table2[Sharpe Ratio]))/_xlfn.STDEV.P(Table2[Sharpe Ratio])</f>
        <v>-0.66530919757154305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3.7859977330311017</v>
      </c>
      <c r="AS222">
        <f>_xlfn.RANK.AVG(Table2[[#This Row],[1Y Return vs Nifty Z-Score]],Table2[1Y Return vs Nifty Z-Score])</f>
        <v>155</v>
      </c>
      <c r="AT222">
        <f>_xlfn.RANK.AVG(Table2[[#This Row],[6M Return vs Nifty Z-Score]],Table2[6M Return vs Nifty Z-Score])</f>
        <v>89</v>
      </c>
      <c r="AU222">
        <f>_xlfn.RANK.AVG(Table2[[#This Row],[Sharpe Ratio Z-Score]],Table2[Sharpe Ratio Z-Score])</f>
        <v>534</v>
      </c>
      <c r="AV222">
        <f>(Table2[[#This Row],[Rank 1Y]]+Table2[[#This Row],[Rank 6M]]+Table2[[#This Row],[Rank Sharpe]])/3</f>
        <v>259.33333333333331</v>
      </c>
    </row>
    <row r="223" spans="1:48" x14ac:dyDescent="0.3">
      <c r="A223" t="s">
        <v>1409</v>
      </c>
      <c r="B223" t="s">
        <v>1410</v>
      </c>
      <c r="C223" t="s">
        <v>3148</v>
      </c>
      <c r="D223" t="s">
        <v>572</v>
      </c>
      <c r="E223">
        <v>7635.3522633000002</v>
      </c>
      <c r="F223">
        <v>573</v>
      </c>
      <c r="G223">
        <v>11.5586236899615</v>
      </c>
      <c r="H223">
        <f>(Table2[[#This Row],[1Y Return vs Nifty]]-AVERAGE(Table2[1Y Return vs Nifty]))/_xlfn.STDEV.P(Table2[1Y Return vs Nifty])</f>
        <v>-5.1147895038709194E-2</v>
      </c>
      <c r="I223">
        <v>2.53371701786102</v>
      </c>
      <c r="J223">
        <f>(Table2[[#This Row],[1M Return vs Nifty]]-AVERAGE(Table2[1M Return vs Nifty]))/_xlfn.STDEV.P(Table2[1M Return vs Nifty])</f>
        <v>0.10002910684462026</v>
      </c>
      <c r="K223">
        <v>18.400043294979</v>
      </c>
      <c r="L223">
        <f>(Table2[[#This Row],[6M Return vs Nifty]]-AVERAGE(Table2[6M Return vs Nifty]))/_xlfn.STDEV.P(Table2[6M Return vs Nifty])</f>
        <v>0.45788017997637764</v>
      </c>
      <c r="M223">
        <v>-0.98500871311328497</v>
      </c>
      <c r="N223">
        <f>(Table2[[#This Row],[1W Return vs Nifty]]-AVERAGE(Table2[1W Return vs Nifty]))/_xlfn.STDEV.P(Table2[1W Return vs Nifty])</f>
        <v>-0.16564065290929261</v>
      </c>
      <c r="O223">
        <v>571.04</v>
      </c>
      <c r="P223">
        <v>568.97173242141298</v>
      </c>
      <c r="Q223">
        <v>511.89654829471198</v>
      </c>
      <c r="R223">
        <v>54.634101482433103</v>
      </c>
      <c r="S223" s="1">
        <f>(Table2[[#This Row],[Close Price]]-Table2[[#This Row],[20D EMA]])/Table2[[#This Row],[20D EMA]]</f>
        <v>3.4323339871112995E-3</v>
      </c>
      <c r="T223" s="1">
        <f>(Table2[[#This Row],[Close Price]]-Table2[[#This Row],[50D EMA]])/Table2[[#This Row],[50D EMA]]</f>
        <v>7.0799081027165239E-3</v>
      </c>
      <c r="U223" s="1">
        <f>(Table2[[#This Row],[Close Price]]-Table2[[#This Row],[200D EMA]])/Table2[[#This Row],[200D EMA]]</f>
        <v>0.11936679766418194</v>
      </c>
      <c r="V223">
        <v>0.40264551562829698</v>
      </c>
      <c r="W223">
        <v>568.45000000000005</v>
      </c>
      <c r="X223">
        <v>584.70000000000005</v>
      </c>
      <c r="Y223">
        <v>568.45000000000005</v>
      </c>
      <c r="Z223">
        <v>584.85</v>
      </c>
      <c r="AA223">
        <v>545.15</v>
      </c>
      <c r="AB223">
        <v>599.5</v>
      </c>
      <c r="AC223" s="1">
        <f>(Table2[[#This Row],[Close Price]]/Table2[[#This Row],[Day Low]])-1</f>
        <v>8.0042220072125136E-3</v>
      </c>
      <c r="AD223" s="1">
        <f>(Table2[[#This Row],[Day High]]/Table2[[#This Row],[Close Price]])-1</f>
        <v>2.0418848167539361E-2</v>
      </c>
      <c r="AE223" s="1">
        <f>(Table2[[#This Row],[Close Price]]/Table2[[#This Row],[Current Week Low]])-1</f>
        <v>8.0042220072125136E-3</v>
      </c>
      <c r="AF223" s="1">
        <f>(Table2[[#This Row],[Current Week High]]/Table2[[#This Row],[Close Price]])-1</f>
        <v>2.0680628272251367E-2</v>
      </c>
      <c r="AG223" s="1">
        <f>(Table2[[#This Row],[Close Price]]/Table2[[#This Row],[Current Month Low]])-1</f>
        <v>5.1086856828395977E-2</v>
      </c>
      <c r="AH223" s="1">
        <f>(Table2[[#This Row],[Current Month High]]/Table2[[#This Row],[Close Price]])-1</f>
        <v>4.6247818499127291E-2</v>
      </c>
      <c r="AI223">
        <v>11.6404886561954</v>
      </c>
      <c r="AJ223">
        <v>49.3938208838482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7.0000000000000007E-2</v>
      </c>
      <c r="AM223" t="s">
        <v>3183</v>
      </c>
      <c r="AN223">
        <v>-2.29</v>
      </c>
      <c r="AO223" t="s">
        <v>3182</v>
      </c>
      <c r="AP223">
        <v>7.5867836971748995E-2</v>
      </c>
      <c r="AQ223">
        <f>(Table2[[#This Row],[Sharpe Ratio]]-AVERAGE(Table2[Sharpe Ratio]))/_xlfn.STDEV.P(Table2[Sharpe Ratio])</f>
        <v>0.21241565519942937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0.55353639407242539</v>
      </c>
      <c r="AS223">
        <f>_xlfn.RANK.AVG(Table2[[#This Row],[1Y Return vs Nifty Z-Score]],Table2[1Y Return vs Nifty Z-Score])</f>
        <v>320</v>
      </c>
      <c r="AT223">
        <f>_xlfn.RANK.AVG(Table2[[#This Row],[6M Return vs Nifty Z-Score]],Table2[6M Return vs Nifty Z-Score])</f>
        <v>172</v>
      </c>
      <c r="AU223">
        <f>_xlfn.RANK.AVG(Table2[[#This Row],[Sharpe Ratio Z-Score]],Table2[Sharpe Ratio Z-Score])</f>
        <v>291</v>
      </c>
      <c r="AV223">
        <f>(Table2[[#This Row],[Rank 1Y]]+Table2[[#This Row],[Rank 6M]]+Table2[[#This Row],[Rank Sharpe]])/3</f>
        <v>261</v>
      </c>
    </row>
    <row r="224" spans="1:48" x14ac:dyDescent="0.3">
      <c r="A224" t="s">
        <v>340</v>
      </c>
      <c r="B224" t="s">
        <v>341</v>
      </c>
      <c r="C224" t="s">
        <v>3149</v>
      </c>
      <c r="D224" t="s">
        <v>134</v>
      </c>
      <c r="E224">
        <v>72445.927711065</v>
      </c>
      <c r="F224">
        <v>1979.25</v>
      </c>
      <c r="G224">
        <v>17.6991986345909</v>
      </c>
      <c r="H224">
        <f>(Table2[[#This Row],[1Y Return vs Nifty]]-AVERAGE(Table2[1Y Return vs Nifty]))/_xlfn.STDEV.P(Table2[1Y Return vs Nifty])</f>
        <v>6.9672159994654648E-2</v>
      </c>
      <c r="I224">
        <v>1.7735963600410001</v>
      </c>
      <c r="J224">
        <f>(Table2[[#This Row],[1M Return vs Nifty]]-AVERAGE(Table2[1M Return vs Nifty]))/_xlfn.STDEV.P(Table2[1M Return vs Nifty])</f>
        <v>2.9483997696954124E-2</v>
      </c>
      <c r="K224">
        <v>3.8697147708472199</v>
      </c>
      <c r="L224">
        <f>(Table2[[#This Row],[6M Return vs Nifty]]-AVERAGE(Table2[6M Return vs Nifty]))/_xlfn.STDEV.P(Table2[6M Return vs Nifty])</f>
        <v>-1.3477576502809547E-2</v>
      </c>
      <c r="M224">
        <v>-1.0798032434665901</v>
      </c>
      <c r="N224">
        <f>(Table2[[#This Row],[1W Return vs Nifty]]-AVERAGE(Table2[1W Return vs Nifty]))/_xlfn.STDEV.P(Table2[1W Return vs Nifty])</f>
        <v>-0.188561363422837</v>
      </c>
      <c r="O224">
        <v>1959.69</v>
      </c>
      <c r="P224">
        <v>1919.1918435738901</v>
      </c>
      <c r="Q224">
        <v>1715.79427000234</v>
      </c>
      <c r="R224">
        <v>58.530147159203203</v>
      </c>
      <c r="S224" s="1">
        <f>(Table2[[#This Row],[Close Price]]-Table2[[#This Row],[20D EMA]])/Table2[[#This Row],[20D EMA]]</f>
        <v>9.9811704912511397E-3</v>
      </c>
      <c r="T224" s="1">
        <f>(Table2[[#This Row],[Close Price]]-Table2[[#This Row],[50D EMA]])/Table2[[#This Row],[50D EMA]]</f>
        <v>3.1293461686597482E-2</v>
      </c>
      <c r="U224" s="1">
        <f>(Table2[[#This Row],[Close Price]]-Table2[[#This Row],[200D EMA]])/Table2[[#This Row],[200D EMA]]</f>
        <v>0.15354738887040384</v>
      </c>
      <c r="V224">
        <v>2.60816936907985</v>
      </c>
      <c r="W224">
        <v>1950.8</v>
      </c>
      <c r="X224">
        <v>2043</v>
      </c>
      <c r="Y224">
        <v>1918.2</v>
      </c>
      <c r="Z224">
        <v>2046.75</v>
      </c>
      <c r="AA224">
        <v>1891.15</v>
      </c>
      <c r="AB224">
        <v>2089.9</v>
      </c>
      <c r="AC224" s="1">
        <f>(Table2[[#This Row],[Close Price]]/Table2[[#This Row],[Day Low]])-1</f>
        <v>1.4583760508509291E-2</v>
      </c>
      <c r="AD224" s="1">
        <f>(Table2[[#This Row],[Day High]]/Table2[[#This Row],[Close Price]])-1</f>
        <v>3.2209170140204524E-2</v>
      </c>
      <c r="AE224" s="1">
        <f>(Table2[[#This Row],[Close Price]]/Table2[[#This Row],[Current Week Low]])-1</f>
        <v>3.182671254300895E-2</v>
      </c>
      <c r="AF224" s="1">
        <f>(Table2[[#This Row],[Current Week High]]/Table2[[#This Row],[Close Price]])-1</f>
        <v>3.4103827207275561E-2</v>
      </c>
      <c r="AG224" s="1">
        <f>(Table2[[#This Row],[Close Price]]/Table2[[#This Row],[Current Month Low]])-1</f>
        <v>4.6585410993310816E-2</v>
      </c>
      <c r="AH224" s="1">
        <f>(Table2[[#This Row],[Current Month High]]/Table2[[#This Row],[Close Price]])-1</f>
        <v>5.5905014525704289E-2</v>
      </c>
      <c r="AI224">
        <v>5.59050145257042</v>
      </c>
      <c r="AJ224">
        <v>56.073808303434099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0.15</v>
      </c>
      <c r="AM224" t="s">
        <v>3183</v>
      </c>
      <c r="AN224">
        <v>-1.96</v>
      </c>
      <c r="AO224" t="s">
        <v>3182</v>
      </c>
      <c r="AP224">
        <v>0.109204624281351</v>
      </c>
      <c r="AQ224">
        <f>(Table2[[#This Row],[Sharpe Ratio]]-AVERAGE(Table2[Sharpe Ratio]))/_xlfn.STDEV.P(Table2[Sharpe Ratio])</f>
        <v>0.59809327434749371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0.49521049211345591</v>
      </c>
      <c r="AS224">
        <f>_xlfn.RANK.AVG(Table2[[#This Row],[1Y Return vs Nifty Z-Score]],Table2[1Y Return vs Nifty Z-Score])</f>
        <v>285</v>
      </c>
      <c r="AT224">
        <f>_xlfn.RANK.AVG(Table2[[#This Row],[6M Return vs Nifty Z-Score]],Table2[6M Return vs Nifty Z-Score])</f>
        <v>304</v>
      </c>
      <c r="AU224">
        <f>_xlfn.RANK.AVG(Table2[[#This Row],[Sharpe Ratio Z-Score]],Table2[Sharpe Ratio Z-Score])</f>
        <v>197</v>
      </c>
      <c r="AV224">
        <f>(Table2[[#This Row],[Rank 1Y]]+Table2[[#This Row],[Rank 6M]]+Table2[[#This Row],[Rank Sharpe]])/3</f>
        <v>262</v>
      </c>
    </row>
    <row r="225" spans="1:48" x14ac:dyDescent="0.3">
      <c r="A225" t="s">
        <v>1290</v>
      </c>
      <c r="B225" t="s">
        <v>1291</v>
      </c>
      <c r="C225" t="s">
        <v>3149</v>
      </c>
      <c r="D225" t="s">
        <v>134</v>
      </c>
      <c r="E225">
        <v>8883.6272375600001</v>
      </c>
      <c r="F225">
        <v>374.6</v>
      </c>
      <c r="G225">
        <v>97.545625967807297</v>
      </c>
      <c r="H225">
        <f>(Table2[[#This Row],[1Y Return vs Nifty]]-AVERAGE(Table2[1Y Return vs Nifty]))/_xlfn.STDEV.P(Table2[1Y Return vs Nifty])</f>
        <v>1.6407057898429616</v>
      </c>
      <c r="I225">
        <v>-6.8758507146395402</v>
      </c>
      <c r="J225">
        <f>(Table2[[#This Row],[1M Return vs Nifty]]-AVERAGE(Table2[1M Return vs Nifty]))/_xlfn.STDEV.P(Table2[1M Return vs Nifty])</f>
        <v>-0.77325196490699444</v>
      </c>
      <c r="K225">
        <v>-12.8433794219362</v>
      </c>
      <c r="L225">
        <f>(Table2[[#This Row],[6M Return vs Nifty]]-AVERAGE(Table2[6M Return vs Nifty]))/_xlfn.STDEV.P(Table2[6M Return vs Nifty])</f>
        <v>-0.55564333479604433</v>
      </c>
      <c r="M225">
        <v>7.7118358501183</v>
      </c>
      <c r="N225">
        <f>(Table2[[#This Row],[1W Return vs Nifty]]-AVERAGE(Table2[1W Return vs Nifty]))/_xlfn.STDEV.P(Table2[1W Return vs Nifty])</f>
        <v>1.9372006805746009</v>
      </c>
      <c r="O225">
        <v>372.42</v>
      </c>
      <c r="P225">
        <v>396.29131812888102</v>
      </c>
      <c r="Q225">
        <v>369.36876799783602</v>
      </c>
      <c r="R225">
        <v>56.475979027771501</v>
      </c>
      <c r="S225" s="1">
        <f>(Table2[[#This Row],[Close Price]]-Table2[[#This Row],[20D EMA]])/Table2[[#This Row],[20D EMA]]</f>
        <v>5.8536061436013287E-3</v>
      </c>
      <c r="T225" s="1">
        <f>(Table2[[#This Row],[Close Price]]-Table2[[#This Row],[50D EMA]])/Table2[[#This Row],[50D EMA]]</f>
        <v>-5.4735789396795693E-2</v>
      </c>
      <c r="U225" s="1">
        <f>(Table2[[#This Row],[Close Price]]-Table2[[#This Row],[200D EMA]])/Table2[[#This Row],[200D EMA]]</f>
        <v>1.41626267713968E-2</v>
      </c>
      <c r="V225">
        <v>0.78563145195020401</v>
      </c>
      <c r="W225">
        <v>363.95</v>
      </c>
      <c r="X225">
        <v>374.6</v>
      </c>
      <c r="Y225">
        <v>327</v>
      </c>
      <c r="Z225">
        <v>374.6</v>
      </c>
      <c r="AA225">
        <v>315.2</v>
      </c>
      <c r="AB225">
        <v>456</v>
      </c>
      <c r="AC225" s="1">
        <f>(Table2[[#This Row],[Close Price]]/Table2[[#This Row],[Day Low]])-1</f>
        <v>2.9262261299629166E-2</v>
      </c>
      <c r="AD225" s="1">
        <f>(Table2[[#This Row],[Day High]]/Table2[[#This Row],[Close Price]])-1</f>
        <v>0</v>
      </c>
      <c r="AE225" s="1">
        <f>(Table2[[#This Row],[Close Price]]/Table2[[#This Row],[Current Week Low]])-1</f>
        <v>0.14556574923547405</v>
      </c>
      <c r="AF225" s="1">
        <f>(Table2[[#This Row],[Current Week High]]/Table2[[#This Row],[Close Price]])-1</f>
        <v>0</v>
      </c>
      <c r="AG225" s="1">
        <f>(Table2[[#This Row],[Close Price]]/Table2[[#This Row],[Current Month Low]])-1</f>
        <v>0.18845177664974622</v>
      </c>
      <c r="AH225" s="1">
        <f>(Table2[[#This Row],[Current Month High]]/Table2[[#This Row],[Close Price]])-1</f>
        <v>0.21729845168179374</v>
      </c>
      <c r="AI225">
        <v>52.0555258942872</v>
      </c>
      <c r="AJ225">
        <v>140.66816575650401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-0.15</v>
      </c>
      <c r="AM225" t="s">
        <v>3182</v>
      </c>
      <c r="AN225">
        <v>-15.21</v>
      </c>
      <c r="AO225" t="s">
        <v>3182</v>
      </c>
      <c r="AP225">
        <v>9.9042065295199003E-2</v>
      </c>
      <c r="AQ225">
        <f>(Table2[[#This Row],[Sharpe Ratio]]-AVERAGE(Table2[Sharpe Ratio]))/_xlfn.STDEV.P(Table2[Sharpe Ratio])</f>
        <v>0.48052131044376317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49</v>
      </c>
      <c r="AT225">
        <f>_xlfn.RANK.AVG(Table2[[#This Row],[6M Return vs Nifty Z-Score]],Table2[6M Return vs Nifty Z-Score])</f>
        <v>516</v>
      </c>
      <c r="AU225">
        <f>_xlfn.RANK.AVG(Table2[[#This Row],[Sharpe Ratio Z-Score]],Table2[Sharpe Ratio Z-Score])</f>
        <v>225</v>
      </c>
      <c r="AV225">
        <f>(Table2[[#This Row],[Rank 1Y]]+Table2[[#This Row],[Rank 6M]]+Table2[[#This Row],[Rank Sharpe]])/3</f>
        <v>263.33333333333331</v>
      </c>
    </row>
    <row r="226" spans="1:48" x14ac:dyDescent="0.3">
      <c r="A226" t="s">
        <v>206</v>
      </c>
      <c r="B226" t="s">
        <v>207</v>
      </c>
      <c r="C226" t="s">
        <v>3142</v>
      </c>
      <c r="D226" t="s">
        <v>60</v>
      </c>
      <c r="E226">
        <v>117496.00673737</v>
      </c>
      <c r="F226">
        <v>673.3</v>
      </c>
      <c r="G226">
        <v>37.923513403368602</v>
      </c>
      <c r="H226">
        <f>(Table2[[#This Row],[1Y Return vs Nifty]]-AVERAGE(Table2[1Y Return vs Nifty]))/_xlfn.STDEV.P(Table2[1Y Return vs Nifty])</f>
        <v>0.46759952761238949</v>
      </c>
      <c r="I226">
        <v>-2.8013835948313099</v>
      </c>
      <c r="J226">
        <f>(Table2[[#This Row],[1M Return vs Nifty]]-AVERAGE(Table2[1M Return vs Nifty]))/_xlfn.STDEV.P(Table2[1M Return vs Nifty])</f>
        <v>-0.39510972560805069</v>
      </c>
      <c r="K226">
        <v>2.5505118550386801</v>
      </c>
      <c r="L226">
        <f>(Table2[[#This Row],[6M Return vs Nifty]]-AVERAGE(Table2[6M Return vs Nifty]))/_xlfn.STDEV.P(Table2[6M Return vs Nifty])</f>
        <v>-5.6271965198399644E-2</v>
      </c>
      <c r="M226">
        <v>-9.4759947313988402</v>
      </c>
      <c r="N226">
        <f>(Table2[[#This Row],[1W Return vs Nifty]]-AVERAGE(Table2[1W Return vs Nifty]))/_xlfn.STDEV.P(Table2[1W Return vs Nifty])</f>
        <v>-2.2187067082430492</v>
      </c>
      <c r="O226">
        <v>694.51</v>
      </c>
      <c r="P226">
        <v>701.12320156768806</v>
      </c>
      <c r="Q226">
        <v>638.81054494368095</v>
      </c>
      <c r="R226">
        <v>39.515378134796201</v>
      </c>
      <c r="S226" s="1">
        <f>(Table2[[#This Row],[Close Price]]-Table2[[#This Row],[20D EMA]])/Table2[[#This Row],[20D EMA]]</f>
        <v>-3.0539517069588684E-2</v>
      </c>
      <c r="T226" s="1">
        <f>(Table2[[#This Row],[Close Price]]-Table2[[#This Row],[50D EMA]])/Table2[[#This Row],[50D EMA]]</f>
        <v>-3.9683755302172788E-2</v>
      </c>
      <c r="U226" s="1">
        <f>(Table2[[#This Row],[Close Price]]-Table2[[#This Row],[200D EMA]])/Table2[[#This Row],[200D EMA]]</f>
        <v>5.3990115425160481E-2</v>
      </c>
      <c r="V226">
        <v>1.3417133003567301</v>
      </c>
      <c r="W226">
        <v>653.35</v>
      </c>
      <c r="X226">
        <v>676.2</v>
      </c>
      <c r="Y226">
        <v>651</v>
      </c>
      <c r="Z226">
        <v>711.5</v>
      </c>
      <c r="AA226">
        <v>651</v>
      </c>
      <c r="AB226">
        <v>776.9</v>
      </c>
      <c r="AC226" s="1">
        <f>(Table2[[#This Row],[Close Price]]/Table2[[#This Row],[Day Low]])-1</f>
        <v>3.053493533328222E-2</v>
      </c>
      <c r="AD226" s="1">
        <f>(Table2[[#This Row],[Day High]]/Table2[[#This Row],[Close Price]])-1</f>
        <v>4.3071439180157878E-3</v>
      </c>
      <c r="AE226" s="1">
        <f>(Table2[[#This Row],[Close Price]]/Table2[[#This Row],[Current Week Low]])-1</f>
        <v>3.4254992319508348E-2</v>
      </c>
      <c r="AF226" s="1">
        <f>(Table2[[#This Row],[Current Week High]]/Table2[[#This Row],[Close Price]])-1</f>
        <v>5.6735481954552247E-2</v>
      </c>
      <c r="AG226" s="1">
        <f>(Table2[[#This Row],[Close Price]]/Table2[[#This Row],[Current Month Low]])-1</f>
        <v>3.4254992319508348E-2</v>
      </c>
      <c r="AH226" s="1">
        <f>(Table2[[#This Row],[Current Month High]]/Table2[[#This Row],[Close Price]])-1</f>
        <v>0.15386900341601084</v>
      </c>
      <c r="AI226">
        <v>19.545522055547298</v>
      </c>
      <c r="AJ226">
        <v>69.319753552118698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0.08</v>
      </c>
      <c r="AM226" t="s">
        <v>3183</v>
      </c>
      <c r="AN226">
        <v>-5.81</v>
      </c>
      <c r="AO226" t="s">
        <v>3182</v>
      </c>
      <c r="AP226">
        <v>7.3489081419438995E-2</v>
      </c>
      <c r="AQ226">
        <f>(Table2[[#This Row],[Sharpe Ratio]]-AVERAGE(Table2[Sharpe Ratio]))/_xlfn.STDEV.P(Table2[Sharpe Ratio])</f>
        <v>0.18489552347738095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174</v>
      </c>
      <c r="AT226">
        <f>_xlfn.RANK.AVG(Table2[[#This Row],[6M Return vs Nifty Z-Score]],Table2[6M Return vs Nifty Z-Score])</f>
        <v>321</v>
      </c>
      <c r="AU226">
        <f>_xlfn.RANK.AVG(Table2[[#This Row],[Sharpe Ratio Z-Score]],Table2[Sharpe Ratio Z-Score])</f>
        <v>303</v>
      </c>
      <c r="AV226">
        <f>(Table2[[#This Row],[Rank 1Y]]+Table2[[#This Row],[Rank 6M]]+Table2[[#This Row],[Rank Sharpe]])/3</f>
        <v>266</v>
      </c>
    </row>
    <row r="227" spans="1:48" x14ac:dyDescent="0.3">
      <c r="A227" t="s">
        <v>867</v>
      </c>
      <c r="B227" t="s">
        <v>868</v>
      </c>
      <c r="C227" t="s">
        <v>3135</v>
      </c>
      <c r="D227" t="s">
        <v>21</v>
      </c>
      <c r="E227">
        <v>17473.865696624998</v>
      </c>
      <c r="F227">
        <v>770.25</v>
      </c>
      <c r="G227">
        <v>21.960248731907701</v>
      </c>
      <c r="H227">
        <f>(Table2[[#This Row],[1Y Return vs Nifty]]-AVERAGE(Table2[1Y Return vs Nifty]))/_xlfn.STDEV.P(Table2[1Y Return vs Nifty])</f>
        <v>0.1535112649481741</v>
      </c>
      <c r="I227">
        <v>8.5633541038242207</v>
      </c>
      <c r="J227">
        <f>(Table2[[#This Row],[1M Return vs Nifty]]-AVERAGE(Table2[1M Return vs Nifty]))/_xlfn.STDEV.P(Table2[1M Return vs Nifty])</f>
        <v>0.65962632601506144</v>
      </c>
      <c r="K227">
        <v>17.6726497956437</v>
      </c>
      <c r="L227">
        <f>(Table2[[#This Row],[6M Return vs Nifty]]-AVERAGE(Table2[6M Return vs Nifty]))/_xlfn.STDEV.P(Table2[6M Return vs Nifty])</f>
        <v>0.43428384026837924</v>
      </c>
      <c r="M227">
        <v>3.2544804729645498</v>
      </c>
      <c r="N227">
        <f>(Table2[[#This Row],[1W Return vs Nifty]]-AVERAGE(Table2[1W Return vs Nifty]))/_xlfn.STDEV.P(Table2[1W Return vs Nifty])</f>
        <v>0.85944068878020674</v>
      </c>
      <c r="O227">
        <v>721.43</v>
      </c>
      <c r="P227">
        <v>718.25760392114603</v>
      </c>
      <c r="Q227">
        <v>672.63260993882602</v>
      </c>
      <c r="R227">
        <v>75.423890210909207</v>
      </c>
      <c r="S227" s="1">
        <f>(Table2[[#This Row],[Close Price]]-Table2[[#This Row],[20D EMA]])/Table2[[#This Row],[20D EMA]]</f>
        <v>6.7671153126429531E-2</v>
      </c>
      <c r="T227" s="1">
        <f>(Table2[[#This Row],[Close Price]]-Table2[[#This Row],[50D EMA]])/Table2[[#This Row],[50D EMA]]</f>
        <v>7.2386836971881141E-2</v>
      </c>
      <c r="U227" s="1">
        <f>(Table2[[#This Row],[Close Price]]-Table2[[#This Row],[200D EMA]])/Table2[[#This Row],[200D EMA]]</f>
        <v>0.14512735276104438</v>
      </c>
      <c r="V227">
        <v>0.67774260142178</v>
      </c>
      <c r="W227">
        <v>750</v>
      </c>
      <c r="X227">
        <v>774.65</v>
      </c>
      <c r="Y227">
        <v>722.65</v>
      </c>
      <c r="Z227">
        <v>774.65</v>
      </c>
      <c r="AA227">
        <v>682.1</v>
      </c>
      <c r="AB227">
        <v>774.65</v>
      </c>
      <c r="AC227" s="1">
        <f>(Table2[[#This Row],[Close Price]]/Table2[[#This Row],[Day Low]])-1</f>
        <v>2.6999999999999913E-2</v>
      </c>
      <c r="AD227" s="1">
        <f>(Table2[[#This Row],[Day High]]/Table2[[#This Row],[Close Price]])-1</f>
        <v>5.7124310288867441E-3</v>
      </c>
      <c r="AE227" s="1">
        <f>(Table2[[#This Row],[Close Price]]/Table2[[#This Row],[Current Week Low]])-1</f>
        <v>6.5868677783159191E-2</v>
      </c>
      <c r="AF227" s="1">
        <f>(Table2[[#This Row],[Current Week High]]/Table2[[#This Row],[Close Price]])-1</f>
        <v>5.7124310288867441E-3</v>
      </c>
      <c r="AG227" s="1">
        <f>(Table2[[#This Row],[Close Price]]/Table2[[#This Row],[Current Month Low]])-1</f>
        <v>0.12923325025656052</v>
      </c>
      <c r="AH227" s="1">
        <f>(Table2[[#This Row],[Current Month High]]/Table2[[#This Row],[Close Price]])-1</f>
        <v>5.7124310288867441E-3</v>
      </c>
      <c r="AI227">
        <v>8.9905874716001293</v>
      </c>
      <c r="AJ227">
        <v>49.8540856031128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-0.05</v>
      </c>
      <c r="AM227" t="s">
        <v>3182</v>
      </c>
      <c r="AN227">
        <v>4.47</v>
      </c>
      <c r="AO227" t="s">
        <v>3183</v>
      </c>
      <c r="AP227">
        <v>5.5287397544531998E-2</v>
      </c>
      <c r="AQ227">
        <f>(Table2[[#This Row],[Sharpe Ratio]]-AVERAGE(Table2[Sharpe Ratio]))/_xlfn.STDEV.P(Table2[Sharpe Ratio])</f>
        <v>-2.5682119657951297E-2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2.0811800003538701</v>
      </c>
      <c r="AS227">
        <f>_xlfn.RANK.AVG(Table2[[#This Row],[1Y Return vs Nifty Z-Score]],Table2[1Y Return vs Nifty Z-Score])</f>
        <v>258</v>
      </c>
      <c r="AT227">
        <f>_xlfn.RANK.AVG(Table2[[#This Row],[6M Return vs Nifty Z-Score]],Table2[6M Return vs Nifty Z-Score])</f>
        <v>179</v>
      </c>
      <c r="AU227">
        <f>_xlfn.RANK.AVG(Table2[[#This Row],[Sharpe Ratio Z-Score]],Table2[Sharpe Ratio Z-Score])</f>
        <v>361</v>
      </c>
      <c r="AV227">
        <f>(Table2[[#This Row],[Rank 1Y]]+Table2[[#This Row],[Rank 6M]]+Table2[[#This Row],[Rank Sharpe]])/3</f>
        <v>266</v>
      </c>
    </row>
    <row r="228" spans="1:48" x14ac:dyDescent="0.3">
      <c r="A228" t="s">
        <v>58</v>
      </c>
      <c r="B228" t="s">
        <v>59</v>
      </c>
      <c r="C228" t="s">
        <v>3142</v>
      </c>
      <c r="D228" t="s">
        <v>60</v>
      </c>
      <c r="E228">
        <v>358097.88032862003</v>
      </c>
      <c r="F228">
        <v>361.65</v>
      </c>
      <c r="G228">
        <v>17.786004907056999</v>
      </c>
      <c r="H228">
        <f>(Table2[[#This Row],[1Y Return vs Nifty]]-AVERAGE(Table2[1Y Return vs Nifty]))/_xlfn.STDEV.P(Table2[1Y Return vs Nifty])</f>
        <v>7.1380133386587274E-2</v>
      </c>
      <c r="I228">
        <v>-10.269540460287599</v>
      </c>
      <c r="J228">
        <f>(Table2[[#This Row],[1M Return vs Nifty]]-AVERAGE(Table2[1M Return vs Nifty]))/_xlfn.STDEV.P(Table2[1M Return vs Nifty])</f>
        <v>-1.0882127689018048</v>
      </c>
      <c r="K228">
        <v>-8.0181412610876599</v>
      </c>
      <c r="L228">
        <f>(Table2[[#This Row],[6M Return vs Nifty]]-AVERAGE(Table2[6M Return vs Nifty]))/_xlfn.STDEV.P(Table2[6M Return vs Nifty])</f>
        <v>-0.3991146348290745</v>
      </c>
      <c r="M228">
        <v>-3.8481464476774399</v>
      </c>
      <c r="N228">
        <f>(Table2[[#This Row],[1W Return vs Nifty]]-AVERAGE(Table2[1W Return vs Nifty]))/_xlfn.STDEV.P(Table2[1W Return vs Nifty])</f>
        <v>-0.8579290257696387</v>
      </c>
      <c r="O228">
        <v>382.59</v>
      </c>
      <c r="P228">
        <v>397.594811719343</v>
      </c>
      <c r="Q228">
        <v>370.55845221163901</v>
      </c>
      <c r="R228">
        <v>41.146468693089602</v>
      </c>
      <c r="S228" s="1">
        <f>(Table2[[#This Row],[Close Price]]-Table2[[#This Row],[20D EMA]])/Table2[[#This Row],[20D EMA]]</f>
        <v>-5.4732219869834543E-2</v>
      </c>
      <c r="T228" s="1">
        <f>(Table2[[#This Row],[Close Price]]-Table2[[#This Row],[50D EMA]])/Table2[[#This Row],[50D EMA]]</f>
        <v>-9.0405635737309364E-2</v>
      </c>
      <c r="U228" s="1">
        <f>(Table2[[#This Row],[Close Price]]-Table2[[#This Row],[200D EMA]])/Table2[[#This Row],[200D EMA]]</f>
        <v>-2.4040612644158764E-2</v>
      </c>
      <c r="V228">
        <v>1.08406546387342</v>
      </c>
      <c r="W228">
        <v>361.35</v>
      </c>
      <c r="X228">
        <v>371.6</v>
      </c>
      <c r="Y228">
        <v>360.25</v>
      </c>
      <c r="Z228">
        <v>377.2</v>
      </c>
      <c r="AA228">
        <v>354.8</v>
      </c>
      <c r="AB228">
        <v>415.45</v>
      </c>
      <c r="AC228" s="1">
        <f>(Table2[[#This Row],[Close Price]]/Table2[[#This Row],[Day Low]])-1</f>
        <v>8.3022000830212939E-4</v>
      </c>
      <c r="AD228" s="1">
        <f>(Table2[[#This Row],[Day High]]/Table2[[#This Row],[Close Price]])-1</f>
        <v>2.7512788607770178E-2</v>
      </c>
      <c r="AE228" s="1">
        <f>(Table2[[#This Row],[Close Price]]/Table2[[#This Row],[Current Week Low]])-1</f>
        <v>3.8861901457321046E-3</v>
      </c>
      <c r="AF228" s="1">
        <f>(Table2[[#This Row],[Current Week High]]/Table2[[#This Row],[Close Price]])-1</f>
        <v>4.2997373150836404E-2</v>
      </c>
      <c r="AG228" s="1">
        <f>(Table2[[#This Row],[Close Price]]/Table2[[#This Row],[Current Month Low]])-1</f>
        <v>1.9306651634723782E-2</v>
      </c>
      <c r="AH228" s="1">
        <f>(Table2[[#This Row],[Current Month High]]/Table2[[#This Row],[Close Price]])-1</f>
        <v>0.14876261578874606</v>
      </c>
      <c r="AI228">
        <v>24.001106041753001</v>
      </c>
      <c r="AJ228">
        <v>42.578356002365403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0.06</v>
      </c>
      <c r="AM228" t="s">
        <v>3183</v>
      </c>
      <c r="AN228">
        <v>-8.5399999999999991</v>
      </c>
      <c r="AO228" t="s">
        <v>3182</v>
      </c>
      <c r="AP228">
        <v>0.17166332135362899</v>
      </c>
      <c r="AQ228">
        <f>(Table2[[#This Row],[Sharpe Ratio]]-AVERAGE(Table2[Sharpe Ratio]))/_xlfn.STDEV.P(Table2[Sharpe Ratio])</f>
        <v>1.3206860472565978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284</v>
      </c>
      <c r="AT228">
        <f>_xlfn.RANK.AVG(Table2[[#This Row],[6M Return vs Nifty Z-Score]],Table2[6M Return vs Nifty Z-Score])</f>
        <v>453</v>
      </c>
      <c r="AU228">
        <f>_xlfn.RANK.AVG(Table2[[#This Row],[Sharpe Ratio Z-Score]],Table2[Sharpe Ratio Z-Score])</f>
        <v>62</v>
      </c>
      <c r="AV228">
        <f>(Table2[[#This Row],[Rank 1Y]]+Table2[[#This Row],[Rank 6M]]+Table2[[#This Row],[Rank Sharpe]])/3</f>
        <v>266.33333333333331</v>
      </c>
    </row>
    <row r="229" spans="1:48" x14ac:dyDescent="0.3">
      <c r="A229" t="s">
        <v>1696</v>
      </c>
      <c r="B229" t="s">
        <v>1697</v>
      </c>
      <c r="C229" t="s">
        <v>3144</v>
      </c>
      <c r="D229" t="s">
        <v>214</v>
      </c>
      <c r="E229">
        <v>5108.6592534599904</v>
      </c>
      <c r="F229">
        <v>7522.2</v>
      </c>
      <c r="G229">
        <v>51.643879229891198</v>
      </c>
      <c r="H229">
        <f>(Table2[[#This Row],[1Y Return vs Nifty]]-AVERAGE(Table2[1Y Return vs Nifty]))/_xlfn.STDEV.P(Table2[1Y Return vs Nifty])</f>
        <v>0.73755720571029781</v>
      </c>
      <c r="I229">
        <v>4.8986963041606097</v>
      </c>
      <c r="J229">
        <f>(Table2[[#This Row],[1M Return vs Nifty]]-AVERAGE(Table2[1M Return vs Nifty]))/_xlfn.STDEV.P(Table2[1M Return vs Nifty])</f>
        <v>0.31951757905961653</v>
      </c>
      <c r="K229">
        <v>-13.2784341338209</v>
      </c>
      <c r="L229">
        <f>(Table2[[#This Row],[6M Return vs Nifty]]-AVERAGE(Table2[6M Return vs Nifty]))/_xlfn.STDEV.P(Table2[6M Return vs Nifty])</f>
        <v>-0.56975632698332346</v>
      </c>
      <c r="M229">
        <v>-1.9526019940947501</v>
      </c>
      <c r="N229">
        <f>(Table2[[#This Row],[1W Return vs Nifty]]-AVERAGE(Table2[1W Return vs Nifty]))/_xlfn.STDEV.P(Table2[1W Return vs Nifty])</f>
        <v>-0.39959851319477818</v>
      </c>
      <c r="O229">
        <v>7247.41</v>
      </c>
      <c r="P229">
        <v>7387.9062576365304</v>
      </c>
      <c r="Q229">
        <v>7039.3016610908098</v>
      </c>
      <c r="R229">
        <v>65.508884808042595</v>
      </c>
      <c r="S229" s="1">
        <f>(Table2[[#This Row],[Close Price]]-Table2[[#This Row],[20D EMA]])/Table2[[#This Row],[20D EMA]]</f>
        <v>3.7915613991757052E-2</v>
      </c>
      <c r="T229" s="1">
        <f>(Table2[[#This Row],[Close Price]]-Table2[[#This Row],[50D EMA]])/Table2[[#This Row],[50D EMA]]</f>
        <v>1.8177510336525492E-2</v>
      </c>
      <c r="U229" s="1">
        <f>(Table2[[#This Row],[Close Price]]-Table2[[#This Row],[200D EMA]])/Table2[[#This Row],[200D EMA]]</f>
        <v>6.8600318917766065E-2</v>
      </c>
      <c r="V229">
        <v>0.88476624452476405</v>
      </c>
      <c r="W229">
        <v>7452.55</v>
      </c>
      <c r="X229">
        <v>7790</v>
      </c>
      <c r="Y229">
        <v>7184.7</v>
      </c>
      <c r="Z229">
        <v>7618.15</v>
      </c>
      <c r="AA229">
        <v>7184</v>
      </c>
      <c r="AB229">
        <v>7618.15</v>
      </c>
      <c r="AC229" s="1">
        <f>(Table2[[#This Row],[Close Price]]/Table2[[#This Row],[Day Low]])-1</f>
        <v>9.3457943925232545E-3</v>
      </c>
      <c r="AD229" s="1">
        <f>(Table2[[#This Row],[Day High]]/Table2[[#This Row],[Close Price]])-1</f>
        <v>3.5601286857568359E-2</v>
      </c>
      <c r="AE229" s="1">
        <f>(Table2[[#This Row],[Close Price]]/Table2[[#This Row],[Current Week Low]])-1</f>
        <v>4.6974821495678221E-2</v>
      </c>
      <c r="AF229" s="1">
        <f>(Table2[[#This Row],[Current Week High]]/Table2[[#This Row],[Close Price]])-1</f>
        <v>1.2755576825928649E-2</v>
      </c>
      <c r="AG229" s="1">
        <f>(Table2[[#This Row],[Close Price]]/Table2[[#This Row],[Current Month Low]])-1</f>
        <v>4.7076837416480943E-2</v>
      </c>
      <c r="AH229" s="1">
        <f>(Table2[[#This Row],[Current Month High]]/Table2[[#This Row],[Close Price]])-1</f>
        <v>1.2755576825928649E-2</v>
      </c>
      <c r="AI229">
        <v>20.747919491638001</v>
      </c>
      <c r="AJ229">
        <v>84.119446824134101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</v>
      </c>
      <c r="AM229" t="s">
        <v>3181</v>
      </c>
      <c r="AN229">
        <v>1.61</v>
      </c>
      <c r="AO229" t="s">
        <v>3183</v>
      </c>
      <c r="AP229">
        <v>0.126034965239498</v>
      </c>
      <c r="AQ229">
        <f>(Table2[[#This Row],[Sharpe Ratio]]-AVERAGE(Table2[Sharpe Ratio]))/_xlfn.STDEV.P(Table2[Sharpe Ratio])</f>
        <v>0.79280567329298701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133</v>
      </c>
      <c r="AT229">
        <f>_xlfn.RANK.AVG(Table2[[#This Row],[6M Return vs Nifty Z-Score]],Table2[6M Return vs Nifty Z-Score])</f>
        <v>522</v>
      </c>
      <c r="AU229">
        <f>_xlfn.RANK.AVG(Table2[[#This Row],[Sharpe Ratio Z-Score]],Table2[Sharpe Ratio Z-Score])</f>
        <v>146</v>
      </c>
      <c r="AV229">
        <f>(Table2[[#This Row],[Rank 1Y]]+Table2[[#This Row],[Rank 6M]]+Table2[[#This Row],[Rank Sharpe]])/3</f>
        <v>267</v>
      </c>
    </row>
    <row r="230" spans="1:48" x14ac:dyDescent="0.3">
      <c r="A230" t="s">
        <v>212</v>
      </c>
      <c r="B230" t="s">
        <v>213</v>
      </c>
      <c r="C230" t="s">
        <v>3141</v>
      </c>
      <c r="D230" t="s">
        <v>214</v>
      </c>
      <c r="E230">
        <v>115113.787296119</v>
      </c>
      <c r="F230">
        <v>163.6</v>
      </c>
      <c r="G230">
        <v>62.269392591213297</v>
      </c>
      <c r="H230">
        <f>(Table2[[#This Row],[1Y Return vs Nifty]]-AVERAGE(Table2[1Y Return vs Nifty]))/_xlfn.STDEV.P(Table2[1Y Return vs Nifty])</f>
        <v>0.94662152308264413</v>
      </c>
      <c r="I230">
        <v>-12.6630058299108</v>
      </c>
      <c r="J230">
        <f>(Table2[[#This Row],[1M Return vs Nifty]]-AVERAGE(Table2[1M Return vs Nifty]))/_xlfn.STDEV.P(Table2[1M Return vs Nifty])</f>
        <v>-1.310344971209622</v>
      </c>
      <c r="K230">
        <v>7.9943631853215598</v>
      </c>
      <c r="L230">
        <f>(Table2[[#This Row],[6M Return vs Nifty]]-AVERAGE(Table2[6M Return vs Nifty]))/_xlfn.STDEV.P(Table2[6M Return vs Nifty])</f>
        <v>0.12032428624813819</v>
      </c>
      <c r="M230">
        <v>-1.1292776860771201</v>
      </c>
      <c r="N230">
        <f>(Table2[[#This Row],[1W Return vs Nifty]]-AVERAGE(Table2[1W Return vs Nifty]))/_xlfn.STDEV.P(Table2[1W Return vs Nifty])</f>
        <v>-0.2005239668839067</v>
      </c>
      <c r="O230">
        <v>173.35</v>
      </c>
      <c r="P230">
        <v>183.49903702350099</v>
      </c>
      <c r="Q230">
        <v>166.172674537739</v>
      </c>
      <c r="R230">
        <v>33.296198083622798</v>
      </c>
      <c r="S230" s="1">
        <f>(Table2[[#This Row],[Close Price]]-Table2[[#This Row],[20D EMA]])/Table2[[#This Row],[20D EMA]]</f>
        <v>-5.6244591866166718E-2</v>
      </c>
      <c r="T230" s="1">
        <f>(Table2[[#This Row],[Close Price]]-Table2[[#This Row],[50D EMA]])/Table2[[#This Row],[50D EMA]]</f>
        <v>-0.10844218774266644</v>
      </c>
      <c r="U230" s="1">
        <f>(Table2[[#This Row],[Close Price]]-Table2[[#This Row],[200D EMA]])/Table2[[#This Row],[200D EMA]]</f>
        <v>-1.5481934950470644E-2</v>
      </c>
      <c r="V230">
        <v>1.18259753261864</v>
      </c>
      <c r="W230">
        <v>162.05000000000001</v>
      </c>
      <c r="X230">
        <v>166.35</v>
      </c>
      <c r="Y230">
        <v>162.05000000000001</v>
      </c>
      <c r="Z230">
        <v>171.21</v>
      </c>
      <c r="AA230">
        <v>158.80000000000001</v>
      </c>
      <c r="AB230">
        <v>189.74</v>
      </c>
      <c r="AC230" s="1">
        <f>(Table2[[#This Row],[Close Price]]/Table2[[#This Row],[Day Low]])-1</f>
        <v>9.5649490897868894E-3</v>
      </c>
      <c r="AD230" s="1">
        <f>(Table2[[#This Row],[Day High]]/Table2[[#This Row],[Close Price]])-1</f>
        <v>1.6809290953545331E-2</v>
      </c>
      <c r="AE230" s="1">
        <f>(Table2[[#This Row],[Close Price]]/Table2[[#This Row],[Current Week Low]])-1</f>
        <v>9.5649490897868894E-3</v>
      </c>
      <c r="AF230" s="1">
        <f>(Table2[[#This Row],[Current Week High]]/Table2[[#This Row],[Close Price]])-1</f>
        <v>4.6515892420537996E-2</v>
      </c>
      <c r="AG230" s="1">
        <f>(Table2[[#This Row],[Close Price]]/Table2[[#This Row],[Current Month Low]])-1</f>
        <v>3.0226700251889005E-2</v>
      </c>
      <c r="AH230" s="1">
        <f>(Table2[[#This Row],[Current Month High]]/Table2[[#This Row],[Close Price]])-1</f>
        <v>0.15977995110024468</v>
      </c>
      <c r="AI230">
        <v>32.634474327628297</v>
      </c>
      <c r="AJ230">
        <v>88.479262672811004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-0.05</v>
      </c>
      <c r="AM230" t="s">
        <v>3182</v>
      </c>
      <c r="AN230">
        <v>-10.45</v>
      </c>
      <c r="AO230" t="s">
        <v>3182</v>
      </c>
      <c r="AP230">
        <v>2.1737262330309998E-2</v>
      </c>
      <c r="AQ230">
        <f>(Table2[[#This Row],[Sharpe Ratio]]-AVERAGE(Table2[Sharpe Ratio]))/_xlfn.STDEV.P(Table2[Sharpe Ratio])</f>
        <v>-0.41382798840487139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99</v>
      </c>
      <c r="AT230">
        <f>_xlfn.RANK.AVG(Table2[[#This Row],[6M Return vs Nifty Z-Score]],Table2[6M Return vs Nifty Z-Score])</f>
        <v>262</v>
      </c>
      <c r="AU230">
        <f>_xlfn.RANK.AVG(Table2[[#This Row],[Sharpe Ratio Z-Score]],Table2[Sharpe Ratio Z-Score])</f>
        <v>448</v>
      </c>
      <c r="AV230">
        <f>(Table2[[#This Row],[Rank 1Y]]+Table2[[#This Row],[Rank 6M]]+Table2[[#This Row],[Rank Sharpe]])/3</f>
        <v>269.66666666666669</v>
      </c>
    </row>
    <row r="231" spans="1:48" x14ac:dyDescent="0.3">
      <c r="A231" t="s">
        <v>239</v>
      </c>
      <c r="B231" t="s">
        <v>240</v>
      </c>
      <c r="C231" t="s">
        <v>3144</v>
      </c>
      <c r="D231" t="s">
        <v>234</v>
      </c>
      <c r="E231">
        <v>105947.652306</v>
      </c>
      <c r="F231">
        <v>7044</v>
      </c>
      <c r="G231">
        <v>12.834720204427301</v>
      </c>
      <c r="H231">
        <f>(Table2[[#This Row],[1Y Return vs Nifty]]-AVERAGE(Table2[1Y Return vs Nifty]))/_xlfn.STDEV.P(Table2[1Y Return vs Nifty])</f>
        <v>-2.6039814362894421E-2</v>
      </c>
      <c r="I231">
        <v>5.1798871543693998</v>
      </c>
      <c r="J231">
        <f>(Table2[[#This Row],[1M Return vs Nifty]]-AVERAGE(Table2[1M Return vs Nifty]))/_xlfn.STDEV.P(Table2[1M Return vs Nifty])</f>
        <v>0.34561427701832537</v>
      </c>
      <c r="K231">
        <v>-2.8631943145227701</v>
      </c>
      <c r="L231">
        <f>(Table2[[#This Row],[6M Return vs Nifty]]-AVERAGE(Table2[6M Return vs Nifty]))/_xlfn.STDEV.P(Table2[6M Return vs Nifty])</f>
        <v>-0.23189032028817175</v>
      </c>
      <c r="M231">
        <v>1.9989034085178401</v>
      </c>
      <c r="N231">
        <f>(Table2[[#This Row],[1W Return vs Nifty]]-AVERAGE(Table2[1W Return vs Nifty]))/_xlfn.STDEV.P(Table2[1W Return vs Nifty])</f>
        <v>0.55585019348085951</v>
      </c>
      <c r="O231">
        <v>6673.2</v>
      </c>
      <c r="P231">
        <v>6719.5671929344498</v>
      </c>
      <c r="Q231">
        <v>6252.8362609568603</v>
      </c>
      <c r="R231">
        <v>72.718377485221296</v>
      </c>
      <c r="S231" s="1">
        <f>(Table2[[#This Row],[Close Price]]-Table2[[#This Row],[20D EMA]])/Table2[[#This Row],[20D EMA]]</f>
        <v>5.556554576515018E-2</v>
      </c>
      <c r="T231" s="1">
        <f>(Table2[[#This Row],[Close Price]]-Table2[[#This Row],[50D EMA]])/Table2[[#This Row],[50D EMA]]</f>
        <v>4.8281801156283943E-2</v>
      </c>
      <c r="U231" s="1">
        <f>(Table2[[#This Row],[Close Price]]-Table2[[#This Row],[200D EMA]])/Table2[[#This Row],[200D EMA]]</f>
        <v>0.12652877926505457</v>
      </c>
      <c r="V231">
        <v>0.70399585703703804</v>
      </c>
      <c r="W231">
        <v>6828.15</v>
      </c>
      <c r="X231">
        <v>7087.45</v>
      </c>
      <c r="Y231">
        <v>6701.2</v>
      </c>
      <c r="Z231">
        <v>7087.45</v>
      </c>
      <c r="AA231">
        <v>6257.5</v>
      </c>
      <c r="AB231">
        <v>7087.45</v>
      </c>
      <c r="AC231" s="1">
        <f>(Table2[[#This Row],[Close Price]]/Table2[[#This Row],[Day Low]])-1</f>
        <v>3.1611783572417229E-2</v>
      </c>
      <c r="AD231" s="1">
        <f>(Table2[[#This Row],[Day High]]/Table2[[#This Row],[Close Price]])-1</f>
        <v>6.1683702441794885E-3</v>
      </c>
      <c r="AE231" s="1">
        <f>(Table2[[#This Row],[Close Price]]/Table2[[#This Row],[Current Week Low]])-1</f>
        <v>5.1155017011878412E-2</v>
      </c>
      <c r="AF231" s="1">
        <f>(Table2[[#This Row],[Current Week High]]/Table2[[#This Row],[Close Price]])-1</f>
        <v>6.1683702441794885E-3</v>
      </c>
      <c r="AG231" s="1">
        <f>(Table2[[#This Row],[Close Price]]/Table2[[#This Row],[Current Month Low]])-1</f>
        <v>0.125689172992409</v>
      </c>
      <c r="AH231" s="1">
        <f>(Table2[[#This Row],[Current Month High]]/Table2[[#This Row],[Close Price]])-1</f>
        <v>6.1683702441794885E-3</v>
      </c>
      <c r="AI231">
        <v>7.9642248722316902</v>
      </c>
      <c r="AJ231">
        <v>85.319652722967604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0.12</v>
      </c>
      <c r="AM231" t="s">
        <v>3183</v>
      </c>
      <c r="AN231">
        <v>3.33</v>
      </c>
      <c r="AO231" t="s">
        <v>3183</v>
      </c>
      <c r="AP231">
        <v>0.14009590637983299</v>
      </c>
      <c r="AQ231">
        <f>(Table2[[#This Row],[Sharpe Ratio]]-AVERAGE(Table2[Sharpe Ratio]))/_xlfn.STDEV.P(Table2[Sharpe Ratio])</f>
        <v>0.95547852630733499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311</v>
      </c>
      <c r="AT231">
        <f>_xlfn.RANK.AVG(Table2[[#This Row],[6M Return vs Nifty Z-Score]],Table2[6M Return vs Nifty Z-Score])</f>
        <v>377</v>
      </c>
      <c r="AU231">
        <f>_xlfn.RANK.AVG(Table2[[#This Row],[Sharpe Ratio Z-Score]],Table2[Sharpe Ratio Z-Score])</f>
        <v>123</v>
      </c>
      <c r="AV231">
        <f>(Table2[[#This Row],[Rank 1Y]]+Table2[[#This Row],[Rank 6M]]+Table2[[#This Row],[Rank Sharpe]])/3</f>
        <v>270.33333333333331</v>
      </c>
    </row>
    <row r="232" spans="1:48" x14ac:dyDescent="0.3">
      <c r="A232" t="s">
        <v>1084</v>
      </c>
      <c r="B232" t="s">
        <v>1085</v>
      </c>
      <c r="C232" t="s">
        <v>3144</v>
      </c>
      <c r="D232" t="s">
        <v>117</v>
      </c>
      <c r="E232">
        <v>11884.938389999999</v>
      </c>
      <c r="F232">
        <v>390</v>
      </c>
      <c r="G232">
        <v>-3.3125417912809798</v>
      </c>
      <c r="H232">
        <f>(Table2[[#This Row],[1Y Return vs Nifty]]-AVERAGE(Table2[1Y Return vs Nifty]))/_xlfn.STDEV.P(Table2[1Y Return vs Nifty])</f>
        <v>-0.34374835151964789</v>
      </c>
      <c r="I232">
        <v>-1.3385599692271799</v>
      </c>
      <c r="J232">
        <f>(Table2[[#This Row],[1M Return vs Nifty]]-AVERAGE(Table2[1M Return vs Nifty]))/_xlfn.STDEV.P(Table2[1M Return vs Nifty])</f>
        <v>-0.25934831553404325</v>
      </c>
      <c r="K232">
        <v>5.1622935745053002</v>
      </c>
      <c r="L232">
        <f>(Table2[[#This Row],[6M Return vs Nifty]]-AVERAGE(Table2[6M Return vs Nifty]))/_xlfn.STDEV.P(Table2[6M Return vs Nifty])</f>
        <v>2.8453137173275737E-2</v>
      </c>
      <c r="M232">
        <v>-7.1516102777324901</v>
      </c>
      <c r="N232">
        <f>(Table2[[#This Row],[1W Return vs Nifty]]-AVERAGE(Table2[1W Return vs Nifty]))/_xlfn.STDEV.P(Table2[1W Return vs Nifty])</f>
        <v>-1.6566854293137219</v>
      </c>
      <c r="O232">
        <v>393.16</v>
      </c>
      <c r="P232">
        <v>387.36670327842899</v>
      </c>
      <c r="Q232">
        <v>359.13061230397398</v>
      </c>
      <c r="R232">
        <v>48.208893391709601</v>
      </c>
      <c r="S232" s="1">
        <f>(Table2[[#This Row],[Close Price]]-Table2[[#This Row],[20D EMA]])/Table2[[#This Row],[20D EMA]]</f>
        <v>-8.0374402278971021E-3</v>
      </c>
      <c r="T232" s="1">
        <f>(Table2[[#This Row],[Close Price]]-Table2[[#This Row],[50D EMA]])/Table2[[#This Row],[50D EMA]]</f>
        <v>6.7979428776000651E-3</v>
      </c>
      <c r="U232" s="1">
        <f>(Table2[[#This Row],[Close Price]]-Table2[[#This Row],[200D EMA]])/Table2[[#This Row],[200D EMA]]</f>
        <v>8.5955879667249518E-2</v>
      </c>
      <c r="V232">
        <v>0.36756620676217699</v>
      </c>
      <c r="W232">
        <v>380.1</v>
      </c>
      <c r="X232">
        <v>392.85</v>
      </c>
      <c r="Y232">
        <v>377.2</v>
      </c>
      <c r="Z232">
        <v>407</v>
      </c>
      <c r="AA232">
        <v>363.7</v>
      </c>
      <c r="AB232">
        <v>437.7</v>
      </c>
      <c r="AC232" s="1">
        <f>(Table2[[#This Row],[Close Price]]/Table2[[#This Row],[Day Low]])-1</f>
        <v>2.6045777426992878E-2</v>
      </c>
      <c r="AD232" s="1">
        <f>(Table2[[#This Row],[Day High]]/Table2[[#This Row],[Close Price]])-1</f>
        <v>7.3076923076924594E-3</v>
      </c>
      <c r="AE232" s="1">
        <f>(Table2[[#This Row],[Close Price]]/Table2[[#This Row],[Current Week Low]])-1</f>
        <v>3.3934252386002228E-2</v>
      </c>
      <c r="AF232" s="1">
        <f>(Table2[[#This Row],[Current Week High]]/Table2[[#This Row],[Close Price]])-1</f>
        <v>4.3589743589743657E-2</v>
      </c>
      <c r="AG232" s="1">
        <f>(Table2[[#This Row],[Close Price]]/Table2[[#This Row],[Current Month Low]])-1</f>
        <v>7.2312345339565542E-2</v>
      </c>
      <c r="AH232" s="1">
        <f>(Table2[[#This Row],[Current Month High]]/Table2[[#This Row],[Close Price]])-1</f>
        <v>0.12230769230769223</v>
      </c>
      <c r="AI232">
        <v>15.6410256410256</v>
      </c>
      <c r="AJ232">
        <v>42.830983336385202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0.13</v>
      </c>
      <c r="AM232" t="s">
        <v>3183</v>
      </c>
      <c r="AN232">
        <v>-6.41</v>
      </c>
      <c r="AO232" t="s">
        <v>3182</v>
      </c>
      <c r="AP232">
        <v>0.16223129137222</v>
      </c>
      <c r="AQ232">
        <f>(Table2[[#This Row],[Sharpe Ratio]]-AVERAGE(Table2[Sharpe Ratio]))/_xlfn.STDEV.P(Table2[Sharpe Ratio])</f>
        <v>1.2115656682236966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-1.0197632909704408</v>
      </c>
      <c r="AS232">
        <f>_xlfn.RANK.AVG(Table2[[#This Row],[1Y Return vs Nifty Z-Score]],Table2[1Y Return vs Nifty Z-Score])</f>
        <v>433</v>
      </c>
      <c r="AT232">
        <f>_xlfn.RANK.AVG(Table2[[#This Row],[6M Return vs Nifty Z-Score]],Table2[6M Return vs Nifty Z-Score])</f>
        <v>293</v>
      </c>
      <c r="AU232">
        <f>_xlfn.RANK.AVG(Table2[[#This Row],[Sharpe Ratio Z-Score]],Table2[Sharpe Ratio Z-Score])</f>
        <v>85</v>
      </c>
      <c r="AV232">
        <f>(Table2[[#This Row],[Rank 1Y]]+Table2[[#This Row],[Rank 6M]]+Table2[[#This Row],[Rank Sharpe]])/3</f>
        <v>270.33333333333331</v>
      </c>
    </row>
    <row r="233" spans="1:48" x14ac:dyDescent="0.3">
      <c r="A233" t="s">
        <v>153</v>
      </c>
      <c r="B233" t="s">
        <v>154</v>
      </c>
      <c r="C233" t="s">
        <v>3147</v>
      </c>
      <c r="D233" t="s">
        <v>155</v>
      </c>
      <c r="E233">
        <v>164871.25989971001</v>
      </c>
      <c r="F233">
        <v>4267.8999999999996</v>
      </c>
      <c r="G233">
        <v>37.430246217722697</v>
      </c>
      <c r="H233">
        <f>(Table2[[#This Row],[1Y Return vs Nifty]]-AVERAGE(Table2[1Y Return vs Nifty]))/_xlfn.STDEV.P(Table2[1Y Return vs Nifty])</f>
        <v>0.45789415489838747</v>
      </c>
      <c r="I233">
        <v>3.5041449283289099</v>
      </c>
      <c r="J233">
        <f>(Table2[[#This Row],[1M Return vs Nifty]]-AVERAGE(Table2[1M Return vs Nifty]))/_xlfn.STDEV.P(Table2[1M Return vs Nifty])</f>
        <v>0.1900923647755848</v>
      </c>
      <c r="K233">
        <v>-5.5024111646746201</v>
      </c>
      <c r="L233">
        <f>(Table2[[#This Row],[6M Return vs Nifty]]-AVERAGE(Table2[6M Return vs Nifty]))/_xlfn.STDEV.P(Table2[6M Return vs Nifty])</f>
        <v>-0.31750540678009787</v>
      </c>
      <c r="M233">
        <v>1.7939877453712101</v>
      </c>
      <c r="N233">
        <f>(Table2[[#This Row],[1W Return vs Nifty]]-AVERAGE(Table2[1W Return vs Nifty]))/_xlfn.STDEV.P(Table2[1W Return vs Nifty])</f>
        <v>0.50630289811297735</v>
      </c>
      <c r="O233">
        <v>4145.8100000000004</v>
      </c>
      <c r="P233">
        <v>4304.5515808223599</v>
      </c>
      <c r="Q233">
        <v>4056.6511903945002</v>
      </c>
      <c r="R233">
        <v>69.838689494857206</v>
      </c>
      <c r="S233" s="1">
        <f>(Table2[[#This Row],[Close Price]]-Table2[[#This Row],[20D EMA]])/Table2[[#This Row],[20D EMA]]</f>
        <v>2.9449009964277E-2</v>
      </c>
      <c r="T233" s="1">
        <f>(Table2[[#This Row],[Close Price]]-Table2[[#This Row],[50D EMA]])/Table2[[#This Row],[50D EMA]]</f>
        <v>-8.5146106706330202E-3</v>
      </c>
      <c r="U233" s="1">
        <f>(Table2[[#This Row],[Close Price]]-Table2[[#This Row],[200D EMA]])/Table2[[#This Row],[200D EMA]]</f>
        <v>5.2074679259016099E-2</v>
      </c>
      <c r="V233">
        <v>0.66366377695004297</v>
      </c>
      <c r="W233">
        <v>4170.95</v>
      </c>
      <c r="X233">
        <v>4290</v>
      </c>
      <c r="Y233">
        <v>4155</v>
      </c>
      <c r="Z233">
        <v>4292</v>
      </c>
      <c r="AA233">
        <v>3830</v>
      </c>
      <c r="AB233">
        <v>4292</v>
      </c>
      <c r="AC233" s="1">
        <f>(Table2[[#This Row],[Close Price]]/Table2[[#This Row],[Day Low]])-1</f>
        <v>2.3244105059998299E-2</v>
      </c>
      <c r="AD233" s="1">
        <f>(Table2[[#This Row],[Day High]]/Table2[[#This Row],[Close Price]])-1</f>
        <v>5.1781906792569554E-3</v>
      </c>
      <c r="AE233" s="1">
        <f>(Table2[[#This Row],[Close Price]]/Table2[[#This Row],[Current Week Low]])-1</f>
        <v>2.7172081829121453E-2</v>
      </c>
      <c r="AF233" s="1">
        <f>(Table2[[#This Row],[Current Week High]]/Table2[[#This Row],[Close Price]])-1</f>
        <v>5.6468052203659802E-3</v>
      </c>
      <c r="AG233" s="1">
        <f>(Table2[[#This Row],[Close Price]]/Table2[[#This Row],[Current Month Low]])-1</f>
        <v>0.1143342036553523</v>
      </c>
      <c r="AH233" s="1">
        <f>(Table2[[#This Row],[Current Month High]]/Table2[[#This Row],[Close Price]])-1</f>
        <v>5.6468052203659802E-3</v>
      </c>
      <c r="AI233">
        <v>17.973710724243698</v>
      </c>
      <c r="AJ233">
        <v>65.743689320388299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-0.06</v>
      </c>
      <c r="AM233" t="s">
        <v>3182</v>
      </c>
      <c r="AN233">
        <v>6.81</v>
      </c>
      <c r="AO233" t="s">
        <v>3183</v>
      </c>
      <c r="AP233">
        <v>0.10577917962128</v>
      </c>
      <c r="AQ233">
        <f>(Table2[[#This Row],[Sharpe Ratio]]-AVERAGE(Table2[Sharpe Ratio]))/_xlfn.STDEV.P(Table2[Sharpe Ratio])</f>
        <v>0.55846386048855501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178</v>
      </c>
      <c r="AT233">
        <f>_xlfn.RANK.AVG(Table2[[#This Row],[6M Return vs Nifty Z-Score]],Table2[6M Return vs Nifty Z-Score])</f>
        <v>425</v>
      </c>
      <c r="AU233">
        <f>_xlfn.RANK.AVG(Table2[[#This Row],[Sharpe Ratio Z-Score]],Table2[Sharpe Ratio Z-Score])</f>
        <v>209</v>
      </c>
      <c r="AV233">
        <f>(Table2[[#This Row],[Rank 1Y]]+Table2[[#This Row],[Rank 6M]]+Table2[[#This Row],[Rank Sharpe]])/3</f>
        <v>270.66666666666669</v>
      </c>
    </row>
    <row r="234" spans="1:48" x14ac:dyDescent="0.3">
      <c r="A234" t="s">
        <v>1244</v>
      </c>
      <c r="B234" t="s">
        <v>1245</v>
      </c>
      <c r="C234" t="s">
        <v>3145</v>
      </c>
      <c r="D234" t="s">
        <v>271</v>
      </c>
      <c r="E234">
        <v>9371.2426009999999</v>
      </c>
      <c r="F234">
        <v>1364.65</v>
      </c>
      <c r="G234">
        <v>31.351363026930802</v>
      </c>
      <c r="H234">
        <f>(Table2[[#This Row],[1Y Return vs Nifty]]-AVERAGE(Table2[1Y Return vs Nifty]))/_xlfn.STDEV.P(Table2[1Y Return vs Nifty])</f>
        <v>0.33828792774937694</v>
      </c>
      <c r="I234">
        <v>-16.810651458214199</v>
      </c>
      <c r="J234">
        <f>(Table2[[#This Row],[1M Return vs Nifty]]-AVERAGE(Table2[1M Return vs Nifty]))/_xlfn.STDEV.P(Table2[1M Return vs Nifty])</f>
        <v>-1.6952787452681399</v>
      </c>
      <c r="K234">
        <v>23.539705825881299</v>
      </c>
      <c r="L234">
        <f>(Table2[[#This Row],[6M Return vs Nifty]]-AVERAGE(Table2[6M Return vs Nifty]))/_xlfn.STDEV.P(Table2[6M Return vs Nifty])</f>
        <v>0.62460867449064783</v>
      </c>
      <c r="M234">
        <v>-8.6844171614315293</v>
      </c>
      <c r="N234">
        <f>(Table2[[#This Row],[1W Return vs Nifty]]-AVERAGE(Table2[1W Return vs Nifty]))/_xlfn.STDEV.P(Table2[1W Return vs Nifty])</f>
        <v>-2.0273083199329469</v>
      </c>
      <c r="O234">
        <v>1463.84</v>
      </c>
      <c r="P234">
        <v>1519.7991525571399</v>
      </c>
      <c r="Q234">
        <v>1316.15696549935</v>
      </c>
      <c r="R234">
        <v>33.691529508343599</v>
      </c>
      <c r="S234" s="1">
        <f>(Table2[[#This Row],[Close Price]]-Table2[[#This Row],[20D EMA]])/Table2[[#This Row],[20D EMA]]</f>
        <v>-6.7760137719969277E-2</v>
      </c>
      <c r="T234" s="1">
        <f>(Table2[[#This Row],[Close Price]]-Table2[[#This Row],[50D EMA]])/Table2[[#This Row],[50D EMA]]</f>
        <v>-0.1020853000846154</v>
      </c>
      <c r="U234" s="1">
        <f>(Table2[[#This Row],[Close Price]]-Table2[[#This Row],[200D EMA]])/Table2[[#This Row],[200D EMA]]</f>
        <v>3.6844415804350376E-2</v>
      </c>
      <c r="V234">
        <v>0.54135839378253503</v>
      </c>
      <c r="W234">
        <v>1338.15</v>
      </c>
      <c r="X234">
        <v>1369.95</v>
      </c>
      <c r="Y234">
        <v>1332.05</v>
      </c>
      <c r="Z234">
        <v>1429.8</v>
      </c>
      <c r="AA234">
        <v>1332.05</v>
      </c>
      <c r="AB234">
        <v>1644.25</v>
      </c>
      <c r="AC234" s="1">
        <f>(Table2[[#This Row],[Close Price]]/Table2[[#This Row],[Day Low]])-1</f>
        <v>1.9803460000747286E-2</v>
      </c>
      <c r="AD234" s="1">
        <f>(Table2[[#This Row],[Day High]]/Table2[[#This Row],[Close Price]])-1</f>
        <v>3.8837797237385452E-3</v>
      </c>
      <c r="AE234" s="1">
        <f>(Table2[[#This Row],[Close Price]]/Table2[[#This Row],[Current Week Low]])-1</f>
        <v>2.4473555797455138E-2</v>
      </c>
      <c r="AF234" s="1">
        <f>(Table2[[#This Row],[Current Week High]]/Table2[[#This Row],[Close Price]])-1</f>
        <v>4.7741179056900895E-2</v>
      </c>
      <c r="AG234" s="1">
        <f>(Table2[[#This Row],[Close Price]]/Table2[[#This Row],[Current Month Low]])-1</f>
        <v>2.4473555797455138E-2</v>
      </c>
      <c r="AH234" s="1">
        <f>(Table2[[#This Row],[Current Month High]]/Table2[[#This Row],[Close Price]])-1</f>
        <v>0.2048877001428937</v>
      </c>
      <c r="AI234">
        <v>37.833876818231701</v>
      </c>
      <c r="AJ234">
        <v>66.420731707317003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-7.0000000000000007E-2</v>
      </c>
      <c r="AM234" t="s">
        <v>3182</v>
      </c>
      <c r="AN234">
        <v>-13.36</v>
      </c>
      <c r="AO234" t="s">
        <v>3182</v>
      </c>
      <c r="AP234">
        <v>1.7148086209805999E-2</v>
      </c>
      <c r="AQ234">
        <f>(Table2[[#This Row],[Sharpe Ratio]]-AVERAGE(Table2[Sharpe Ratio]))/_xlfn.STDEV.P(Table2[Sharpe Ratio])</f>
        <v>-0.46692076256962534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211</v>
      </c>
      <c r="AT234">
        <f>_xlfn.RANK.AVG(Table2[[#This Row],[6M Return vs Nifty Z-Score]],Table2[6M Return vs Nifty Z-Score])</f>
        <v>146</v>
      </c>
      <c r="AU234">
        <f>_xlfn.RANK.AVG(Table2[[#This Row],[Sharpe Ratio Z-Score]],Table2[Sharpe Ratio Z-Score])</f>
        <v>460</v>
      </c>
      <c r="AV234">
        <f>(Table2[[#This Row],[Rank 1Y]]+Table2[[#This Row],[Rank 6M]]+Table2[[#This Row],[Rank Sharpe]])/3</f>
        <v>272.33333333333331</v>
      </c>
    </row>
    <row r="235" spans="1:48" x14ac:dyDescent="0.3">
      <c r="A235" t="s">
        <v>137</v>
      </c>
      <c r="B235" t="s">
        <v>138</v>
      </c>
      <c r="C235" t="s">
        <v>3136</v>
      </c>
      <c r="D235" t="s">
        <v>139</v>
      </c>
      <c r="E235">
        <v>196667.94679399999</v>
      </c>
      <c r="F235">
        <v>150.49</v>
      </c>
      <c r="G235">
        <v>71.401060390196307</v>
      </c>
      <c r="H235">
        <f>(Table2[[#This Row],[1Y Return vs Nifty]]-AVERAGE(Table2[1Y Return vs Nifty]))/_xlfn.STDEV.P(Table2[1Y Return vs Nifty])</f>
        <v>1.1262933968026236</v>
      </c>
      <c r="I235">
        <v>8.4151799778463605</v>
      </c>
      <c r="J235">
        <f>(Table2[[#This Row],[1M Return vs Nifty]]-AVERAGE(Table2[1M Return vs Nifty]))/_xlfn.STDEV.P(Table2[1M Return vs Nifty])</f>
        <v>0.64587461464867568</v>
      </c>
      <c r="K235">
        <v>-24.309634935330301</v>
      </c>
      <c r="L235">
        <f>(Table2[[#This Row],[6M Return vs Nifty]]-AVERAGE(Table2[6M Return vs Nifty]))/_xlfn.STDEV.P(Table2[6M Return vs Nifty])</f>
        <v>-0.92760384931809969</v>
      </c>
      <c r="M235">
        <v>-2.1969779560266001</v>
      </c>
      <c r="N235">
        <f>(Table2[[#This Row],[1W Return vs Nifty]]-AVERAGE(Table2[1W Return vs Nifty]))/_xlfn.STDEV.P(Table2[1W Return vs Nifty])</f>
        <v>-0.45868705616273836</v>
      </c>
      <c r="O235">
        <v>146.5</v>
      </c>
      <c r="P235">
        <v>152.07462725605899</v>
      </c>
      <c r="Q235">
        <v>150.63538562572001</v>
      </c>
      <c r="R235">
        <v>62.433086717684702</v>
      </c>
      <c r="S235" s="1">
        <f>(Table2[[#This Row],[Close Price]]-Table2[[#This Row],[20D EMA]])/Table2[[#This Row],[20D EMA]]</f>
        <v>2.7235494880546138E-2</v>
      </c>
      <c r="T235" s="1">
        <f>(Table2[[#This Row],[Close Price]]-Table2[[#This Row],[50D EMA]])/Table2[[#This Row],[50D EMA]]</f>
        <v>-1.0420063390264496E-2</v>
      </c>
      <c r="U235" s="1">
        <f>(Table2[[#This Row],[Close Price]]-Table2[[#This Row],[200D EMA]])/Table2[[#This Row],[200D EMA]]</f>
        <v>-9.6514922517098309E-4</v>
      </c>
      <c r="V235">
        <v>0.934251696291033</v>
      </c>
      <c r="W235">
        <v>145.84</v>
      </c>
      <c r="X235">
        <v>151.69999999999999</v>
      </c>
      <c r="Y235">
        <v>145.05000000000001</v>
      </c>
      <c r="Z235">
        <v>151.69999999999999</v>
      </c>
      <c r="AA235">
        <v>137.80000000000001</v>
      </c>
      <c r="AB235">
        <v>161</v>
      </c>
      <c r="AC235" s="1">
        <f>(Table2[[#This Row],[Close Price]]/Table2[[#This Row],[Day Low]])-1</f>
        <v>3.1884256719692861E-2</v>
      </c>
      <c r="AD235" s="1">
        <f>(Table2[[#This Row],[Day High]]/Table2[[#This Row],[Close Price]])-1</f>
        <v>8.0404013555717135E-3</v>
      </c>
      <c r="AE235" s="1">
        <f>(Table2[[#This Row],[Close Price]]/Table2[[#This Row],[Current Week Low]])-1</f>
        <v>3.7504308859014124E-2</v>
      </c>
      <c r="AF235" s="1">
        <f>(Table2[[#This Row],[Current Week High]]/Table2[[#This Row],[Close Price]])-1</f>
        <v>8.0404013555717135E-3</v>
      </c>
      <c r="AG235" s="1">
        <f>(Table2[[#This Row],[Close Price]]/Table2[[#This Row],[Current Month Low]])-1</f>
        <v>9.2089985486211834E-2</v>
      </c>
      <c r="AH235" s="1">
        <f>(Table2[[#This Row],[Current Month High]]/Table2[[#This Row],[Close Price]])-1</f>
        <v>6.9838527476908663E-2</v>
      </c>
      <c r="AI235">
        <v>52.169579374044702</v>
      </c>
      <c r="AJ235">
        <v>102.95347269049201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-0.14000000000000001</v>
      </c>
      <c r="AM235" t="s">
        <v>3182</v>
      </c>
      <c r="AN235">
        <v>-2.2200000000000002</v>
      </c>
      <c r="AO235" t="s">
        <v>3182</v>
      </c>
      <c r="AP235">
        <v>0.161055915158621</v>
      </c>
      <c r="AQ235">
        <f>(Table2[[#This Row],[Sharpe Ratio]]-AVERAGE(Table2[Sharpe Ratio]))/_xlfn.STDEV.P(Table2[Sharpe Ratio])</f>
        <v>1.1979675882571379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79</v>
      </c>
      <c r="AT235">
        <f>_xlfn.RANK.AVG(Table2[[#This Row],[6M Return vs Nifty Z-Score]],Table2[6M Return vs Nifty Z-Score])</f>
        <v>653</v>
      </c>
      <c r="AU235">
        <f>_xlfn.RANK.AVG(Table2[[#This Row],[Sharpe Ratio Z-Score]],Table2[Sharpe Ratio Z-Score])</f>
        <v>86</v>
      </c>
      <c r="AV235">
        <f>(Table2[[#This Row],[Rank 1Y]]+Table2[[#This Row],[Rank 6M]]+Table2[[#This Row],[Rank Sharpe]])/3</f>
        <v>272.66666666666669</v>
      </c>
    </row>
    <row r="236" spans="1:48" x14ac:dyDescent="0.3">
      <c r="A236" t="s">
        <v>971</v>
      </c>
      <c r="B236" t="s">
        <v>972</v>
      </c>
      <c r="C236" t="s">
        <v>3144</v>
      </c>
      <c r="D236" t="s">
        <v>973</v>
      </c>
      <c r="E236">
        <v>15378.9819615</v>
      </c>
      <c r="F236">
        <v>1292.25</v>
      </c>
      <c r="G236">
        <v>31.977337157460202</v>
      </c>
      <c r="H236">
        <f>(Table2[[#This Row],[1Y Return vs Nifty]]-AVERAGE(Table2[1Y Return vs Nifty]))/_xlfn.STDEV.P(Table2[1Y Return vs Nifty])</f>
        <v>0.35060440130144571</v>
      </c>
      <c r="I236">
        <v>5.0463125904046002</v>
      </c>
      <c r="J236">
        <f>(Table2[[#This Row],[1M Return vs Nifty]]-AVERAGE(Table2[1M Return vs Nifty]))/_xlfn.STDEV.P(Table2[1M Return vs Nifty])</f>
        <v>0.33321751855990722</v>
      </c>
      <c r="K236">
        <v>-17.583839462740102</v>
      </c>
      <c r="L236">
        <f>(Table2[[#This Row],[6M Return vs Nifty]]-AVERAGE(Table2[6M Return vs Nifty]))/_xlfn.STDEV.P(Table2[6M Return vs Nifty])</f>
        <v>-0.7094218681445239</v>
      </c>
      <c r="M236">
        <v>-1.0362004232739099</v>
      </c>
      <c r="N236">
        <f>(Table2[[#This Row],[1W Return vs Nifty]]-AVERAGE(Table2[1W Return vs Nifty]))/_xlfn.STDEV.P(Table2[1W Return vs Nifty])</f>
        <v>-0.17801848066909903</v>
      </c>
      <c r="O236">
        <v>1274.2</v>
      </c>
      <c r="P236">
        <v>1301.0483187259999</v>
      </c>
      <c r="Q236">
        <v>1260.86618654939</v>
      </c>
      <c r="R236">
        <v>56.9742665554014</v>
      </c>
      <c r="S236" s="1">
        <f>(Table2[[#This Row],[Close Price]]-Table2[[#This Row],[20D EMA]])/Table2[[#This Row],[20D EMA]]</f>
        <v>1.4165751059488271E-2</v>
      </c>
      <c r="T236" s="1">
        <f>(Table2[[#This Row],[Close Price]]-Table2[[#This Row],[50D EMA]])/Table2[[#This Row],[50D EMA]]</f>
        <v>-6.7624842208899201E-3</v>
      </c>
      <c r="U236" s="1">
        <f>(Table2[[#This Row],[Close Price]]-Table2[[#This Row],[200D EMA]])/Table2[[#This Row],[200D EMA]]</f>
        <v>2.4890677365611649E-2</v>
      </c>
      <c r="V236">
        <v>0.59657104991707</v>
      </c>
      <c r="W236">
        <v>1253.2</v>
      </c>
      <c r="X236">
        <v>1299.3499999999999</v>
      </c>
      <c r="Y236">
        <v>1246.25</v>
      </c>
      <c r="Z236">
        <v>1299.3499999999999</v>
      </c>
      <c r="AA236">
        <v>1186.3</v>
      </c>
      <c r="AB236">
        <v>1406</v>
      </c>
      <c r="AC236" s="1">
        <f>(Table2[[#This Row],[Close Price]]/Table2[[#This Row],[Day Low]])-1</f>
        <v>3.1160229811681983E-2</v>
      </c>
      <c r="AD236" s="1">
        <f>(Table2[[#This Row],[Day High]]/Table2[[#This Row],[Close Price]])-1</f>
        <v>5.4942928999806018E-3</v>
      </c>
      <c r="AE236" s="1">
        <f>(Table2[[#This Row],[Close Price]]/Table2[[#This Row],[Current Week Low]])-1</f>
        <v>3.6910732196589802E-2</v>
      </c>
      <c r="AF236" s="1">
        <f>(Table2[[#This Row],[Current Week High]]/Table2[[#This Row],[Close Price]])-1</f>
        <v>5.4942928999806018E-3</v>
      </c>
      <c r="AG236" s="1">
        <f>(Table2[[#This Row],[Close Price]]/Table2[[#This Row],[Current Month Low]])-1</f>
        <v>8.9311304054623619E-2</v>
      </c>
      <c r="AH236" s="1">
        <f>(Table2[[#This Row],[Current Month High]]/Table2[[#This Row],[Close Price]])-1</f>
        <v>8.8024763010253526E-2</v>
      </c>
      <c r="AI236">
        <v>31.166569936157799</v>
      </c>
      <c r="AJ236">
        <v>65.673076923076906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0.08</v>
      </c>
      <c r="AM236" t="s">
        <v>3183</v>
      </c>
      <c r="AN236">
        <v>-2.14</v>
      </c>
      <c r="AO236" t="s">
        <v>3182</v>
      </c>
      <c r="AP236">
        <v>0.19301427110776501</v>
      </c>
      <c r="AQ236">
        <f>(Table2[[#This Row],[Sharpe Ratio]]-AVERAGE(Table2[Sharpe Ratio]))/_xlfn.STDEV.P(Table2[Sharpe Ratio])</f>
        <v>1.567697956090216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206</v>
      </c>
      <c r="AT236">
        <f>_xlfn.RANK.AVG(Table2[[#This Row],[6M Return vs Nifty Z-Score]],Table2[6M Return vs Nifty Z-Score])</f>
        <v>571</v>
      </c>
      <c r="AU236">
        <f>_xlfn.RANK.AVG(Table2[[#This Row],[Sharpe Ratio Z-Score]],Table2[Sharpe Ratio Z-Score])</f>
        <v>41</v>
      </c>
      <c r="AV236">
        <f>(Table2[[#This Row],[Rank 1Y]]+Table2[[#This Row],[Rank 6M]]+Table2[[#This Row],[Rank Sharpe]])/3</f>
        <v>272.66666666666669</v>
      </c>
    </row>
    <row r="237" spans="1:48" x14ac:dyDescent="0.3">
      <c r="A237" t="s">
        <v>1008</v>
      </c>
      <c r="B237" t="s">
        <v>1009</v>
      </c>
      <c r="C237" t="s">
        <v>3138</v>
      </c>
      <c r="D237" t="s">
        <v>1010</v>
      </c>
      <c r="E237">
        <v>14226.382662975</v>
      </c>
      <c r="F237">
        <v>739.95</v>
      </c>
      <c r="G237">
        <v>25.068048028301298</v>
      </c>
      <c r="H237">
        <f>(Table2[[#This Row],[1Y Return vs Nifty]]-AVERAGE(Table2[1Y Return vs Nifty]))/_xlfn.STDEV.P(Table2[1Y Return vs Nifty])</f>
        <v>0.21465936352342657</v>
      </c>
      <c r="I237">
        <v>1.8381430124323801</v>
      </c>
      <c r="J237">
        <f>(Table2[[#This Row],[1M Return vs Nifty]]-AVERAGE(Table2[1M Return vs Nifty]))/_xlfn.STDEV.P(Table2[1M Return vs Nifty])</f>
        <v>3.5474429072843039E-2</v>
      </c>
      <c r="K237">
        <v>30.007439701827799</v>
      </c>
      <c r="L237">
        <f>(Table2[[#This Row],[6M Return vs Nifty]]-AVERAGE(Table2[6M Return vs Nifty]))/_xlfn.STDEV.P(Table2[6M Return vs Nifty])</f>
        <v>0.83441924582132887</v>
      </c>
      <c r="M237">
        <v>0.133458840838137</v>
      </c>
      <c r="N237">
        <f>(Table2[[#This Row],[1W Return vs Nifty]]-AVERAGE(Table2[1W Return vs Nifty]))/_xlfn.STDEV.P(Table2[1W Return vs Nifty])</f>
        <v>0.10479764060158193</v>
      </c>
      <c r="O237">
        <v>732.29</v>
      </c>
      <c r="P237">
        <v>744.264702269037</v>
      </c>
      <c r="Q237">
        <v>685.80514426561194</v>
      </c>
      <c r="R237">
        <v>58.239845197969103</v>
      </c>
      <c r="S237" s="1">
        <f>(Table2[[#This Row],[Close Price]]-Table2[[#This Row],[20D EMA]])/Table2[[#This Row],[20D EMA]]</f>
        <v>1.0460336751833402E-2</v>
      </c>
      <c r="T237" s="1">
        <f>(Table2[[#This Row],[Close Price]]-Table2[[#This Row],[50D EMA]])/Table2[[#This Row],[50D EMA]]</f>
        <v>-5.7972684394177769E-3</v>
      </c>
      <c r="U237" s="1">
        <f>(Table2[[#This Row],[Close Price]]-Table2[[#This Row],[200D EMA]])/Table2[[#This Row],[200D EMA]]</f>
        <v>7.8950786804564757E-2</v>
      </c>
      <c r="V237">
        <v>0.33062250458403297</v>
      </c>
      <c r="W237">
        <v>736.05</v>
      </c>
      <c r="X237">
        <v>749</v>
      </c>
      <c r="Y237">
        <v>730.35</v>
      </c>
      <c r="Z237">
        <v>749</v>
      </c>
      <c r="AA237">
        <v>689</v>
      </c>
      <c r="AB237">
        <v>749</v>
      </c>
      <c r="AC237" s="1">
        <f>(Table2[[#This Row],[Close Price]]/Table2[[#This Row],[Day Low]])-1</f>
        <v>5.2985530874263276E-3</v>
      </c>
      <c r="AD237" s="1">
        <f>(Table2[[#This Row],[Day High]]/Table2[[#This Row],[Close Price]])-1</f>
        <v>1.2230556118656644E-2</v>
      </c>
      <c r="AE237" s="1">
        <f>(Table2[[#This Row],[Close Price]]/Table2[[#This Row],[Current Week Low]])-1</f>
        <v>1.314438283015007E-2</v>
      </c>
      <c r="AF237" s="1">
        <f>(Table2[[#This Row],[Current Week High]]/Table2[[#This Row],[Close Price]])-1</f>
        <v>1.2230556118656644E-2</v>
      </c>
      <c r="AG237" s="1">
        <f>(Table2[[#This Row],[Close Price]]/Table2[[#This Row],[Current Month Low]])-1</f>
        <v>7.3947750362844733E-2</v>
      </c>
      <c r="AH237" s="1">
        <f>(Table2[[#This Row],[Current Month High]]/Table2[[#This Row],[Close Price]])-1</f>
        <v>1.2230556118656644E-2</v>
      </c>
      <c r="AI237">
        <v>18.480978444489399</v>
      </c>
      <c r="AJ237">
        <v>55.435353429261603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0.03</v>
      </c>
      <c r="AM237" t="s">
        <v>3183</v>
      </c>
      <c r="AN237">
        <v>0.56000000000000005</v>
      </c>
      <c r="AO237" t="s">
        <v>3183</v>
      </c>
      <c r="AP237">
        <v>1.5726452781228001E-2</v>
      </c>
      <c r="AQ237">
        <f>(Table2[[#This Row],[Sharpe Ratio]]-AVERAGE(Table2[Sharpe Ratio]))/_xlfn.STDEV.P(Table2[Sharpe Ratio])</f>
        <v>-0.48336782421786451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241</v>
      </c>
      <c r="AT237">
        <f>_xlfn.RANK.AVG(Table2[[#This Row],[6M Return vs Nifty Z-Score]],Table2[6M Return vs Nifty Z-Score])</f>
        <v>114</v>
      </c>
      <c r="AU237">
        <f>_xlfn.RANK.AVG(Table2[[#This Row],[Sharpe Ratio Z-Score]],Table2[Sharpe Ratio Z-Score])</f>
        <v>464</v>
      </c>
      <c r="AV237">
        <f>(Table2[[#This Row],[Rank 1Y]]+Table2[[#This Row],[Rank 6M]]+Table2[[#This Row],[Rank Sharpe]])/3</f>
        <v>273</v>
      </c>
    </row>
    <row r="238" spans="1:48" x14ac:dyDescent="0.3">
      <c r="A238" t="s">
        <v>161</v>
      </c>
      <c r="B238" t="s">
        <v>162</v>
      </c>
      <c r="C238" t="s">
        <v>3144</v>
      </c>
      <c r="D238" t="s">
        <v>163</v>
      </c>
      <c r="E238">
        <v>158850.75606750001</v>
      </c>
      <c r="F238">
        <v>7496.2</v>
      </c>
      <c r="G238">
        <v>49.617417930477302</v>
      </c>
      <c r="H238">
        <f>(Table2[[#This Row],[1Y Return vs Nifty]]-AVERAGE(Table2[1Y Return vs Nifty]))/_xlfn.STDEV.P(Table2[1Y Return vs Nifty])</f>
        <v>0.69768517940561026</v>
      </c>
      <c r="I238">
        <v>-2.8548869199557201</v>
      </c>
      <c r="J238">
        <f>(Table2[[#This Row],[1M Return vs Nifty]]-AVERAGE(Table2[1M Return vs Nifty]))/_xlfn.STDEV.P(Table2[1M Return vs Nifty])</f>
        <v>-0.40007525032025798</v>
      </c>
      <c r="K238">
        <v>-18.578455143281101</v>
      </c>
      <c r="L238">
        <f>(Table2[[#This Row],[6M Return vs Nifty]]-AVERAGE(Table2[6M Return vs Nifty]))/_xlfn.STDEV.P(Table2[6M Return vs Nifty])</f>
        <v>-0.74168678321235704</v>
      </c>
      <c r="M238">
        <v>6.5920481915623101</v>
      </c>
      <c r="N238">
        <f>(Table2[[#This Row],[1W Return vs Nifty]]-AVERAGE(Table2[1W Return vs Nifty]))/_xlfn.STDEV.P(Table2[1W Return vs Nifty])</f>
        <v>1.6664431942223661</v>
      </c>
      <c r="O238">
        <v>7209.09</v>
      </c>
      <c r="P238">
        <v>7506.0843580389901</v>
      </c>
      <c r="Q238">
        <v>7119.9782844013298</v>
      </c>
      <c r="R238">
        <v>69.390920165532194</v>
      </c>
      <c r="S238" s="1">
        <f>(Table2[[#This Row],[Close Price]]-Table2[[#This Row],[20D EMA]])/Table2[[#This Row],[20D EMA]]</f>
        <v>3.9826108426999754E-2</v>
      </c>
      <c r="T238" s="1">
        <f>(Table2[[#This Row],[Close Price]]-Table2[[#This Row],[50D EMA]])/Table2[[#This Row],[50D EMA]]</f>
        <v>-1.3168461167644848E-3</v>
      </c>
      <c r="U238" s="1">
        <f>(Table2[[#This Row],[Close Price]]-Table2[[#This Row],[200D EMA]])/Table2[[#This Row],[200D EMA]]</f>
        <v>5.2840289755224153E-2</v>
      </c>
      <c r="V238">
        <v>1.23679663203352</v>
      </c>
      <c r="W238">
        <v>7316.5</v>
      </c>
      <c r="X238">
        <v>7540.1</v>
      </c>
      <c r="Y238">
        <v>7051</v>
      </c>
      <c r="Z238">
        <v>7540.1</v>
      </c>
      <c r="AA238">
        <v>6605</v>
      </c>
      <c r="AB238">
        <v>7540.1</v>
      </c>
      <c r="AC238" s="1">
        <f>(Table2[[#This Row],[Close Price]]/Table2[[#This Row],[Day Low]])-1</f>
        <v>2.4560923939041857E-2</v>
      </c>
      <c r="AD238" s="1">
        <f>(Table2[[#This Row],[Day High]]/Table2[[#This Row],[Close Price]])-1</f>
        <v>5.8563005255996003E-3</v>
      </c>
      <c r="AE238" s="1">
        <f>(Table2[[#This Row],[Close Price]]/Table2[[#This Row],[Current Week Low]])-1</f>
        <v>6.3139980144660379E-2</v>
      </c>
      <c r="AF238" s="1">
        <f>(Table2[[#This Row],[Current Week High]]/Table2[[#This Row],[Close Price]])-1</f>
        <v>5.8563005255996003E-3</v>
      </c>
      <c r="AG238" s="1">
        <f>(Table2[[#This Row],[Close Price]]/Table2[[#This Row],[Current Month Low]])-1</f>
        <v>0.13492808478425422</v>
      </c>
      <c r="AH238" s="1">
        <f>(Table2[[#This Row],[Current Month High]]/Table2[[#This Row],[Close Price]])-1</f>
        <v>5.8563005255996003E-3</v>
      </c>
      <c r="AI238">
        <v>22.061177663349401</v>
      </c>
      <c r="AJ238">
        <v>78.670257773116703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0.05</v>
      </c>
      <c r="AM238" t="s">
        <v>3183</v>
      </c>
      <c r="AN238">
        <v>7.09</v>
      </c>
      <c r="AO238" t="s">
        <v>3183</v>
      </c>
      <c r="AP238">
        <v>0.15548027895121999</v>
      </c>
      <c r="AQ238">
        <f>(Table2[[#This Row],[Sharpe Ratio]]-AVERAGE(Table2[Sharpe Ratio]))/_xlfn.STDEV.P(Table2[Sharpe Ratio])</f>
        <v>1.1334623293149606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137</v>
      </c>
      <c r="AT238">
        <f>_xlfn.RANK.AVG(Table2[[#This Row],[6M Return vs Nifty Z-Score]],Table2[6M Return vs Nifty Z-Score])</f>
        <v>586</v>
      </c>
      <c r="AU238">
        <f>_xlfn.RANK.AVG(Table2[[#This Row],[Sharpe Ratio Z-Score]],Table2[Sharpe Ratio Z-Score])</f>
        <v>97</v>
      </c>
      <c r="AV238">
        <f>(Table2[[#This Row],[Rank 1Y]]+Table2[[#This Row],[Rank 6M]]+Table2[[#This Row],[Rank Sharpe]])/3</f>
        <v>273.33333333333331</v>
      </c>
    </row>
    <row r="239" spans="1:48" x14ac:dyDescent="0.3">
      <c r="A239" t="s">
        <v>334</v>
      </c>
      <c r="B239" t="s">
        <v>335</v>
      </c>
      <c r="C239" t="s">
        <v>3136</v>
      </c>
      <c r="D239" t="s">
        <v>34</v>
      </c>
      <c r="E239">
        <v>75362.63473695</v>
      </c>
      <c r="F239">
        <v>559.5</v>
      </c>
      <c r="G239">
        <v>16.840679524456299</v>
      </c>
      <c r="H239">
        <f>(Table2[[#This Row],[1Y Return vs Nifty]]-AVERAGE(Table2[1Y Return vs Nifty]))/_xlfn.STDEV.P(Table2[1Y Return vs Nifty])</f>
        <v>5.2780203285555764E-2</v>
      </c>
      <c r="I239">
        <v>11.403629423777801</v>
      </c>
      <c r="J239">
        <f>(Table2[[#This Row],[1M Return vs Nifty]]-AVERAGE(Table2[1M Return vs Nifty]))/_xlfn.STDEV.P(Table2[1M Return vs Nifty])</f>
        <v>0.9232259669328462</v>
      </c>
      <c r="K239">
        <v>-9.2635132290301296</v>
      </c>
      <c r="L239">
        <f>(Table2[[#This Row],[6M Return vs Nifty]]-AVERAGE(Table2[6M Return vs Nifty]))/_xlfn.STDEV.P(Table2[6M Return vs Nifty])</f>
        <v>-0.43951397857526192</v>
      </c>
      <c r="M239">
        <v>4.1053052456742298</v>
      </c>
      <c r="N239">
        <f>(Table2[[#This Row],[1W Return vs Nifty]]-AVERAGE(Table2[1W Return vs Nifty]))/_xlfn.STDEV.P(Table2[1W Return vs Nifty])</f>
        <v>1.0651646713807581</v>
      </c>
      <c r="O239">
        <v>548.95000000000005</v>
      </c>
      <c r="P239">
        <v>544.203969517009</v>
      </c>
      <c r="Q239">
        <v>521.16370437736202</v>
      </c>
      <c r="R239">
        <v>58.318440082430897</v>
      </c>
      <c r="S239" s="1">
        <f>(Table2[[#This Row],[Close Price]]-Table2[[#This Row],[20D EMA]])/Table2[[#This Row],[20D EMA]]</f>
        <v>1.9218508060843343E-2</v>
      </c>
      <c r="T239" s="1">
        <f>(Table2[[#This Row],[Close Price]]-Table2[[#This Row],[50D EMA]])/Table2[[#This Row],[50D EMA]]</f>
        <v>2.8107164482035124E-2</v>
      </c>
      <c r="U239" s="1">
        <f>(Table2[[#This Row],[Close Price]]-Table2[[#This Row],[200D EMA]])/Table2[[#This Row],[200D EMA]]</f>
        <v>7.3559028191417547E-2</v>
      </c>
      <c r="V239">
        <v>1.00910596013594</v>
      </c>
      <c r="W239">
        <v>557.15</v>
      </c>
      <c r="X239">
        <v>565.95000000000005</v>
      </c>
      <c r="Y239">
        <v>539</v>
      </c>
      <c r="Z239">
        <v>598</v>
      </c>
      <c r="AA239">
        <v>504.5</v>
      </c>
      <c r="AB239">
        <v>598</v>
      </c>
      <c r="AC239" s="1">
        <f>(Table2[[#This Row],[Close Price]]/Table2[[#This Row],[Day Low]])-1</f>
        <v>4.2178946423763186E-3</v>
      </c>
      <c r="AD239" s="1">
        <f>(Table2[[#This Row],[Day High]]/Table2[[#This Row],[Close Price]])-1</f>
        <v>1.1528150134048287E-2</v>
      </c>
      <c r="AE239" s="1">
        <f>(Table2[[#This Row],[Close Price]]/Table2[[#This Row],[Current Week Low]])-1</f>
        <v>3.8033395176252371E-2</v>
      </c>
      <c r="AF239" s="1">
        <f>(Table2[[#This Row],[Current Week High]]/Table2[[#This Row],[Close Price]])-1</f>
        <v>6.8811438784629031E-2</v>
      </c>
      <c r="AG239" s="1">
        <f>(Table2[[#This Row],[Close Price]]/Table2[[#This Row],[Current Month Low]])-1</f>
        <v>0.10901883052527261</v>
      </c>
      <c r="AH239" s="1">
        <f>(Table2[[#This Row],[Current Month High]]/Table2[[#This Row],[Close Price]])-1</f>
        <v>6.8811438784629031E-2</v>
      </c>
      <c r="AI239">
        <v>13.083109919570999</v>
      </c>
      <c r="AJ239">
        <v>43.131235610130403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0.03</v>
      </c>
      <c r="AM239" t="s">
        <v>3183</v>
      </c>
      <c r="AN239">
        <v>-2.64</v>
      </c>
      <c r="AO239" t="s">
        <v>3182</v>
      </c>
      <c r="AP239">
        <v>0.16795058174348701</v>
      </c>
      <c r="AQ239">
        <f>(Table2[[#This Row],[Sharpe Ratio]]-AVERAGE(Table2[Sharpe Ratio]))/_xlfn.STDEV.P(Table2[Sharpe Ratio])</f>
        <v>1.2777328808324344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2.8793897438563327</v>
      </c>
      <c r="AS239">
        <f>_xlfn.RANK.AVG(Table2[[#This Row],[1Y Return vs Nifty Z-Score]],Table2[1Y Return vs Nifty Z-Score])</f>
        <v>291</v>
      </c>
      <c r="AT239">
        <f>_xlfn.RANK.AVG(Table2[[#This Row],[6M Return vs Nifty Z-Score]],Table2[6M Return vs Nifty Z-Score])</f>
        <v>467</v>
      </c>
      <c r="AU239">
        <f>_xlfn.RANK.AVG(Table2[[#This Row],[Sharpe Ratio Z-Score]],Table2[Sharpe Ratio Z-Score])</f>
        <v>68</v>
      </c>
      <c r="AV239">
        <f>(Table2[[#This Row],[Rank 1Y]]+Table2[[#This Row],[Rank 6M]]+Table2[[#This Row],[Rank Sharpe]])/3</f>
        <v>275.33333333333331</v>
      </c>
    </row>
    <row r="240" spans="1:48" x14ac:dyDescent="0.3">
      <c r="A240" t="s">
        <v>1799</v>
      </c>
      <c r="B240" t="s">
        <v>1800</v>
      </c>
      <c r="C240" t="s">
        <v>572</v>
      </c>
      <c r="D240" t="s">
        <v>572</v>
      </c>
      <c r="E240">
        <v>4407.0416961999999</v>
      </c>
      <c r="F240">
        <v>213.38</v>
      </c>
      <c r="G240">
        <v>4.1655867998986196</v>
      </c>
      <c r="H240">
        <f>(Table2[[#This Row],[1Y Return vs Nifty]]-AVERAGE(Table2[1Y Return vs Nifty]))/_xlfn.STDEV.P(Table2[1Y Return vs Nifty])</f>
        <v>-0.19661100427122666</v>
      </c>
      <c r="I240">
        <v>-3.5434216961334002</v>
      </c>
      <c r="J240">
        <f>(Table2[[#This Row],[1M Return vs Nifty]]-AVERAGE(Table2[1M Return vs Nifty]))/_xlfn.STDEV.P(Table2[1M Return vs Nifty])</f>
        <v>-0.46397663286749996</v>
      </c>
      <c r="K240">
        <v>13.281905460256899</v>
      </c>
      <c r="L240">
        <f>(Table2[[#This Row],[6M Return vs Nifty]]-AVERAGE(Table2[6M Return vs Nifty]))/_xlfn.STDEV.P(Table2[6M Return vs Nifty])</f>
        <v>0.29184993756862693</v>
      </c>
      <c r="M240">
        <v>-0.132426480955702</v>
      </c>
      <c r="N240">
        <f>(Table2[[#This Row],[1W Return vs Nifty]]-AVERAGE(Table2[1W Return vs Nifty]))/_xlfn.STDEV.P(Table2[1W Return vs Nifty])</f>
        <v>4.0508272133555179E-2</v>
      </c>
      <c r="O240">
        <v>191.51</v>
      </c>
      <c r="P240">
        <v>218.50403980881501</v>
      </c>
      <c r="Q240">
        <v>198.00149233299399</v>
      </c>
      <c r="R240">
        <v>50.119106851537701</v>
      </c>
      <c r="S240" s="1">
        <f>(Table2[[#This Row],[Close Price]]-Table2[[#This Row],[20D EMA]])/Table2[[#This Row],[20D EMA]]</f>
        <v>0.11419769202652606</v>
      </c>
      <c r="T240" s="1">
        <f>(Table2[[#This Row],[Close Price]]-Table2[[#This Row],[50D EMA]])/Table2[[#This Row],[50D EMA]]</f>
        <v>-2.3450549533539089E-2</v>
      </c>
      <c r="U240" s="1">
        <f>(Table2[[#This Row],[Close Price]]-Table2[[#This Row],[200D EMA]])/Table2[[#This Row],[200D EMA]]</f>
        <v>7.766864525012171E-2</v>
      </c>
      <c r="V240">
        <v>0.49900575668818498</v>
      </c>
      <c r="W240">
        <v>212.18</v>
      </c>
      <c r="X240">
        <v>219.88</v>
      </c>
      <c r="Y240">
        <v>210.95</v>
      </c>
      <c r="Z240">
        <v>215.8</v>
      </c>
      <c r="AA240">
        <v>208.08</v>
      </c>
      <c r="AB240">
        <v>215.8</v>
      </c>
      <c r="AC240" s="1">
        <f>(Table2[[#This Row],[Close Price]]/Table2[[#This Row],[Day Low]])-1</f>
        <v>5.6555754548024417E-3</v>
      </c>
      <c r="AD240" s="1">
        <f>(Table2[[#This Row],[Day High]]/Table2[[#This Row],[Close Price]])-1</f>
        <v>3.0462086418595824E-2</v>
      </c>
      <c r="AE240" s="1">
        <f>(Table2[[#This Row],[Close Price]]/Table2[[#This Row],[Current Week Low]])-1</f>
        <v>1.1519317373785309E-2</v>
      </c>
      <c r="AF240" s="1">
        <f>(Table2[[#This Row],[Current Week High]]/Table2[[#This Row],[Close Price]])-1</f>
        <v>1.1341269097385087E-2</v>
      </c>
      <c r="AG240" s="1">
        <f>(Table2[[#This Row],[Close Price]]/Table2[[#This Row],[Current Month Low]])-1</f>
        <v>2.5470972702806627E-2</v>
      </c>
      <c r="AH240" s="1">
        <f>(Table2[[#This Row],[Current Month High]]/Table2[[#This Row],[Close Price]])-1</f>
        <v>1.1341269097385087E-2</v>
      </c>
      <c r="AI240">
        <v>20.1612147342768</v>
      </c>
      <c r="AJ240">
        <v>59.120059656972401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0.08</v>
      </c>
      <c r="AM240" t="s">
        <v>3183</v>
      </c>
      <c r="AN240">
        <v>-7.87</v>
      </c>
      <c r="AO240" t="s">
        <v>3182</v>
      </c>
      <c r="AP240">
        <v>9.3695626416626002E-2</v>
      </c>
      <c r="AQ240">
        <f>(Table2[[#This Row],[Sharpe Ratio]]-AVERAGE(Table2[Sharpe Ratio]))/_xlfn.STDEV.P(Table2[Sharpe Ratio])</f>
        <v>0.41866766514619236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373</v>
      </c>
      <c r="AT240">
        <f>_xlfn.RANK.AVG(Table2[[#This Row],[6M Return vs Nifty Z-Score]],Table2[6M Return vs Nifty Z-Score])</f>
        <v>212</v>
      </c>
      <c r="AU240">
        <f>_xlfn.RANK.AVG(Table2[[#This Row],[Sharpe Ratio Z-Score]],Table2[Sharpe Ratio Z-Score])</f>
        <v>241</v>
      </c>
      <c r="AV240">
        <f>(Table2[[#This Row],[Rank 1Y]]+Table2[[#This Row],[Rank 6M]]+Table2[[#This Row],[Rank Sharpe]])/3</f>
        <v>275.33333333333331</v>
      </c>
    </row>
    <row r="241" spans="1:48" x14ac:dyDescent="0.3">
      <c r="A241" t="s">
        <v>1683</v>
      </c>
      <c r="B241" t="s">
        <v>1684</v>
      </c>
      <c r="C241" t="s">
        <v>3145</v>
      </c>
      <c r="D241" t="s">
        <v>1621</v>
      </c>
      <c r="E241">
        <v>5261.6506634400002</v>
      </c>
      <c r="F241">
        <v>440.6</v>
      </c>
      <c r="G241">
        <v>11.041832245396099</v>
      </c>
      <c r="H241">
        <f>(Table2[[#This Row],[1Y Return vs Nifty]]-AVERAGE(Table2[1Y Return vs Nifty]))/_xlfn.STDEV.P(Table2[1Y Return vs Nifty])</f>
        <v>-6.1316123801680784E-2</v>
      </c>
      <c r="I241">
        <v>3.8740122352998401</v>
      </c>
      <c r="J241">
        <f>(Table2[[#This Row],[1M Return vs Nifty]]-AVERAGE(Table2[1M Return vs Nifty]))/_xlfn.STDEV.P(Table2[1M Return vs Nifty])</f>
        <v>0.22441892763370891</v>
      </c>
      <c r="K241">
        <v>28.0268197166425</v>
      </c>
      <c r="L241">
        <f>(Table2[[#This Row],[6M Return vs Nifty]]-AVERAGE(Table2[6M Return vs Nifty]))/_xlfn.STDEV.P(Table2[6M Return vs Nifty])</f>
        <v>0.77016876510409626</v>
      </c>
      <c r="M241">
        <v>2.64482861285367</v>
      </c>
      <c r="N241">
        <f>(Table2[[#This Row],[1W Return vs Nifty]]-AVERAGE(Table2[1W Return vs Nifty]))/_xlfn.STDEV.P(Table2[1W Return vs Nifty])</f>
        <v>0.71203077232653944</v>
      </c>
      <c r="O241">
        <v>380.52</v>
      </c>
      <c r="P241">
        <v>433.70263624596799</v>
      </c>
      <c r="Q241">
        <v>393.46403321021501</v>
      </c>
      <c r="R241">
        <v>49.808421281212503</v>
      </c>
      <c r="S241" s="1">
        <f>(Table2[[#This Row],[Close Price]]-Table2[[#This Row],[20D EMA]])/Table2[[#This Row],[20D EMA]]</f>
        <v>0.15788920424682026</v>
      </c>
      <c r="T241" s="1">
        <f>(Table2[[#This Row],[Close Price]]-Table2[[#This Row],[50D EMA]])/Table2[[#This Row],[50D EMA]]</f>
        <v>1.5903439770931647E-2</v>
      </c>
      <c r="U241" s="1">
        <f>(Table2[[#This Row],[Close Price]]-Table2[[#This Row],[200D EMA]])/Table2[[#This Row],[200D EMA]]</f>
        <v>0.11979739648681384</v>
      </c>
      <c r="V241">
        <v>1.0339557164909099</v>
      </c>
      <c r="W241">
        <v>436.5</v>
      </c>
      <c r="X241">
        <v>449.5</v>
      </c>
      <c r="Y241">
        <v>438.2</v>
      </c>
      <c r="Z241">
        <v>458.7</v>
      </c>
      <c r="AA241">
        <v>422.55</v>
      </c>
      <c r="AB241">
        <v>466</v>
      </c>
      <c r="AC241" s="1">
        <f>(Table2[[#This Row],[Close Price]]/Table2[[#This Row],[Day Low]])-1</f>
        <v>9.3928980526918338E-3</v>
      </c>
      <c r="AD241" s="1">
        <f>(Table2[[#This Row],[Day High]]/Table2[[#This Row],[Close Price]])-1</f>
        <v>2.0199727644121701E-2</v>
      </c>
      <c r="AE241" s="1">
        <f>(Table2[[#This Row],[Close Price]]/Table2[[#This Row],[Current Week Low]])-1</f>
        <v>5.4769511638521617E-3</v>
      </c>
      <c r="AF241" s="1">
        <f>(Table2[[#This Row],[Current Week High]]/Table2[[#This Row],[Close Price]])-1</f>
        <v>4.1080344984112394E-2</v>
      </c>
      <c r="AG241" s="1">
        <f>(Table2[[#This Row],[Close Price]]/Table2[[#This Row],[Current Month Low]])-1</f>
        <v>4.2716838243994859E-2</v>
      </c>
      <c r="AH241" s="1">
        <f>(Table2[[#This Row],[Current Month High]]/Table2[[#This Row],[Close Price]])-1</f>
        <v>5.7648660916931327E-2</v>
      </c>
      <c r="AI241">
        <v>17.090331366318601</v>
      </c>
      <c r="AJ241">
        <v>54.460999123575803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0.12</v>
      </c>
      <c r="AM241" t="s">
        <v>3183</v>
      </c>
      <c r="AN241">
        <v>-8.44</v>
      </c>
      <c r="AO241" t="s">
        <v>3182</v>
      </c>
      <c r="AP241">
        <v>4.9524058815099997E-2</v>
      </c>
      <c r="AQ241">
        <f>(Table2[[#This Row],[Sharpe Ratio]]-AVERAGE(Table2[Sharpe Ratio]))/_xlfn.STDEV.P(Table2[Sharpe Ratio])</f>
        <v>-9.2358933439312077E-2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322</v>
      </c>
      <c r="AT241">
        <f>_xlfn.RANK.AVG(Table2[[#This Row],[6M Return vs Nifty Z-Score]],Table2[6M Return vs Nifty Z-Score])</f>
        <v>124</v>
      </c>
      <c r="AU241">
        <f>_xlfn.RANK.AVG(Table2[[#This Row],[Sharpe Ratio Z-Score]],Table2[Sharpe Ratio Z-Score])</f>
        <v>381</v>
      </c>
      <c r="AV241">
        <f>(Table2[[#This Row],[Rank 1Y]]+Table2[[#This Row],[Rank 6M]]+Table2[[#This Row],[Rank Sharpe]])/3</f>
        <v>275.66666666666669</v>
      </c>
    </row>
    <row r="242" spans="1:48" x14ac:dyDescent="0.3">
      <c r="A242" t="s">
        <v>736</v>
      </c>
      <c r="B242" t="s">
        <v>737</v>
      </c>
      <c r="C242" t="s">
        <v>3141</v>
      </c>
      <c r="D242" t="s">
        <v>543</v>
      </c>
      <c r="E242">
        <v>23243.306101179998</v>
      </c>
      <c r="F242">
        <v>1269.95</v>
      </c>
      <c r="G242">
        <v>53.155391196989697</v>
      </c>
      <c r="H242">
        <f>(Table2[[#This Row],[1Y Return vs Nifty]]-AVERAGE(Table2[1Y Return vs Nifty]))/_xlfn.STDEV.P(Table2[1Y Return vs Nifty])</f>
        <v>0.76729724808339028</v>
      </c>
      <c r="I242">
        <v>-3.1720830780415299</v>
      </c>
      <c r="J242">
        <f>(Table2[[#This Row],[1M Return vs Nifty]]-AVERAGE(Table2[1M Return vs Nifty]))/_xlfn.STDEV.P(Table2[1M Return vs Nifty])</f>
        <v>-0.42951352089372019</v>
      </c>
      <c r="K242">
        <v>-5.0475792889986799</v>
      </c>
      <c r="L242">
        <f>(Table2[[#This Row],[6M Return vs Nifty]]-AVERAGE(Table2[6M Return vs Nifty]))/_xlfn.STDEV.P(Table2[6M Return vs Nifty])</f>
        <v>-0.30275085170326133</v>
      </c>
      <c r="M242">
        <v>-4.4394698948868898</v>
      </c>
      <c r="N242">
        <f>(Table2[[#This Row],[1W Return vs Nifty]]-AVERAGE(Table2[1W Return vs Nifty]))/_xlfn.STDEV.P(Table2[1W Return vs Nifty])</f>
        <v>-1.0009072493321587</v>
      </c>
      <c r="O242">
        <v>1277.29</v>
      </c>
      <c r="P242">
        <v>1330.25723640671</v>
      </c>
      <c r="Q242">
        <v>1245.3891520837701</v>
      </c>
      <c r="R242">
        <v>52.254203366997601</v>
      </c>
      <c r="S242" s="1">
        <f>(Table2[[#This Row],[Close Price]]-Table2[[#This Row],[20D EMA]])/Table2[[#This Row],[20D EMA]]</f>
        <v>-5.7465415058443412E-3</v>
      </c>
      <c r="T242" s="1">
        <f>(Table2[[#This Row],[Close Price]]-Table2[[#This Row],[50D EMA]])/Table2[[#This Row],[50D EMA]]</f>
        <v>-4.5335018488312721E-2</v>
      </c>
      <c r="U242" s="1">
        <f>(Table2[[#This Row],[Close Price]]-Table2[[#This Row],[200D EMA]])/Table2[[#This Row],[200D EMA]]</f>
        <v>1.9721424323581923E-2</v>
      </c>
      <c r="V242">
        <v>0.75344148971555003</v>
      </c>
      <c r="W242">
        <v>1225.5999999999999</v>
      </c>
      <c r="X242">
        <v>1274.9000000000001</v>
      </c>
      <c r="Y242">
        <v>1224.05</v>
      </c>
      <c r="Z242">
        <v>1277.3</v>
      </c>
      <c r="AA242">
        <v>1209.05</v>
      </c>
      <c r="AB242">
        <v>1422</v>
      </c>
      <c r="AC242" s="1">
        <f>(Table2[[#This Row],[Close Price]]/Table2[[#This Row],[Day Low]])-1</f>
        <v>3.6186357702350014E-2</v>
      </c>
      <c r="AD242" s="1">
        <f>(Table2[[#This Row],[Day High]]/Table2[[#This Row],[Close Price]])-1</f>
        <v>3.8977912516240387E-3</v>
      </c>
      <c r="AE242" s="1">
        <f>(Table2[[#This Row],[Close Price]]/Table2[[#This Row],[Current Week Low]])-1</f>
        <v>3.7498468199828494E-2</v>
      </c>
      <c r="AF242" s="1">
        <f>(Table2[[#This Row],[Current Week High]]/Table2[[#This Row],[Close Price]])-1</f>
        <v>5.7876294342296131E-3</v>
      </c>
      <c r="AG242" s="1">
        <f>(Table2[[#This Row],[Close Price]]/Table2[[#This Row],[Current Month Low]])-1</f>
        <v>5.037012530499152E-2</v>
      </c>
      <c r="AH242" s="1">
        <f>(Table2[[#This Row],[Current Month High]]/Table2[[#This Row],[Close Price]])-1</f>
        <v>0.11972912319382645</v>
      </c>
      <c r="AI242">
        <v>39.844088349934999</v>
      </c>
      <c r="AJ242">
        <v>87.405002582454003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-0.03</v>
      </c>
      <c r="AM242" t="s">
        <v>3182</v>
      </c>
      <c r="AN242">
        <v>-3.15</v>
      </c>
      <c r="AO242" t="s">
        <v>3182</v>
      </c>
      <c r="AP242">
        <v>7.8041289348210002E-2</v>
      </c>
      <c r="AQ242">
        <f>(Table2[[#This Row],[Sharpe Ratio]]-AVERAGE(Table2[Sharpe Ratio]))/_xlfn.STDEV.P(Table2[Sharpe Ratio])</f>
        <v>0.2375606078338946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126</v>
      </c>
      <c r="AT242">
        <f>_xlfn.RANK.AVG(Table2[[#This Row],[6M Return vs Nifty Z-Score]],Table2[6M Return vs Nifty Z-Score])</f>
        <v>419</v>
      </c>
      <c r="AU242">
        <f>_xlfn.RANK.AVG(Table2[[#This Row],[Sharpe Ratio Z-Score]],Table2[Sharpe Ratio Z-Score])</f>
        <v>287</v>
      </c>
      <c r="AV242">
        <f>(Table2[[#This Row],[Rank 1Y]]+Table2[[#This Row],[Rank 6M]]+Table2[[#This Row],[Rank Sharpe]])/3</f>
        <v>277.33333333333331</v>
      </c>
    </row>
    <row r="243" spans="1:48" x14ac:dyDescent="0.3">
      <c r="A243" t="s">
        <v>1228</v>
      </c>
      <c r="B243" t="s">
        <v>1229</v>
      </c>
      <c r="C243" t="s">
        <v>3148</v>
      </c>
      <c r="D243" t="s">
        <v>105</v>
      </c>
      <c r="E243">
        <v>9551.7244742399998</v>
      </c>
      <c r="F243">
        <v>1123.2</v>
      </c>
      <c r="G243">
        <v>30.041565975146401</v>
      </c>
      <c r="H243">
        <f>(Table2[[#This Row],[1Y Return vs Nifty]]-AVERAGE(Table2[1Y Return vs Nifty]))/_xlfn.STDEV.P(Table2[1Y Return vs Nifty])</f>
        <v>0.31251676571551301</v>
      </c>
      <c r="I243">
        <v>4.5168287655026003</v>
      </c>
      <c r="J243">
        <f>(Table2[[#This Row],[1M Return vs Nifty]]-AVERAGE(Table2[1M Return vs Nifty]))/_xlfn.STDEV.P(Table2[1M Return vs Nifty])</f>
        <v>0.28407730136496867</v>
      </c>
      <c r="K243">
        <v>12.1106745432267</v>
      </c>
      <c r="L243">
        <f>(Table2[[#This Row],[6M Return vs Nifty]]-AVERAGE(Table2[6M Return vs Nifty]))/_xlfn.STDEV.P(Table2[6M Return vs Nifty])</f>
        <v>0.25385569838445798</v>
      </c>
      <c r="M243">
        <v>0.93390440659506302</v>
      </c>
      <c r="N243">
        <f>(Table2[[#This Row],[1W Return vs Nifty]]-AVERAGE(Table2[1W Return vs Nifty]))/_xlfn.STDEV.P(Table2[1W Return vs Nifty])</f>
        <v>0.29834025351590482</v>
      </c>
      <c r="O243">
        <v>1109.06</v>
      </c>
      <c r="P243">
        <v>1141.8451764143499</v>
      </c>
      <c r="Q243">
        <v>1066.0149139385601</v>
      </c>
      <c r="R243">
        <v>57.781011513162298</v>
      </c>
      <c r="S243" s="1">
        <f>(Table2[[#This Row],[Close Price]]-Table2[[#This Row],[20D EMA]])/Table2[[#This Row],[20D EMA]]</f>
        <v>1.2749535642796694E-2</v>
      </c>
      <c r="T243" s="1">
        <f>(Table2[[#This Row],[Close Price]]-Table2[[#This Row],[50D EMA]])/Table2[[#This Row],[50D EMA]]</f>
        <v>-1.6328988202148297E-2</v>
      </c>
      <c r="U243" s="1">
        <f>(Table2[[#This Row],[Close Price]]-Table2[[#This Row],[200D EMA]])/Table2[[#This Row],[200D EMA]]</f>
        <v>5.3643795517044547E-2</v>
      </c>
      <c r="V243">
        <v>0.58035945744880502</v>
      </c>
      <c r="W243">
        <v>1110.8499999999999</v>
      </c>
      <c r="X243">
        <v>1128.7</v>
      </c>
      <c r="Y243">
        <v>1086.55</v>
      </c>
      <c r="Z243">
        <v>1149.95</v>
      </c>
      <c r="AA243">
        <v>1035.5</v>
      </c>
      <c r="AB243">
        <v>1182.8</v>
      </c>
      <c r="AC243" s="1">
        <f>(Table2[[#This Row],[Close Price]]/Table2[[#This Row],[Day Low]])-1</f>
        <v>1.1117612638970265E-2</v>
      </c>
      <c r="AD243" s="1">
        <f>(Table2[[#This Row],[Day High]]/Table2[[#This Row],[Close Price]])-1</f>
        <v>4.8967236467236663E-3</v>
      </c>
      <c r="AE243" s="1">
        <f>(Table2[[#This Row],[Close Price]]/Table2[[#This Row],[Current Week Low]])-1</f>
        <v>3.3730615250103568E-2</v>
      </c>
      <c r="AF243" s="1">
        <f>(Table2[[#This Row],[Current Week High]]/Table2[[#This Row],[Close Price]])-1</f>
        <v>2.3815883190883236E-2</v>
      </c>
      <c r="AG243" s="1">
        <f>(Table2[[#This Row],[Close Price]]/Table2[[#This Row],[Current Month Low]])-1</f>
        <v>8.4693384838242514E-2</v>
      </c>
      <c r="AH243" s="1">
        <f>(Table2[[#This Row],[Current Month High]]/Table2[[#This Row],[Close Price]])-1</f>
        <v>5.3062678062677948E-2</v>
      </c>
      <c r="AI243">
        <v>24.198717948717899</v>
      </c>
      <c r="AJ243">
        <v>58.141499472016903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-0.13</v>
      </c>
      <c r="AM243" t="s">
        <v>3182</v>
      </c>
      <c r="AN243">
        <v>-1.54</v>
      </c>
      <c r="AO243" t="s">
        <v>3182</v>
      </c>
      <c r="AP243">
        <v>4.0037861814348E-2</v>
      </c>
      <c r="AQ243">
        <f>(Table2[[#This Row],[Sharpe Ratio]]-AVERAGE(Table2[Sharpe Ratio]))/_xlfn.STDEV.P(Table2[Sharpe Ratio])</f>
        <v>-0.20210597774930011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216</v>
      </c>
      <c r="AT243">
        <f>_xlfn.RANK.AVG(Table2[[#This Row],[6M Return vs Nifty Z-Score]],Table2[6M Return vs Nifty Z-Score])</f>
        <v>220</v>
      </c>
      <c r="AU243">
        <f>_xlfn.RANK.AVG(Table2[[#This Row],[Sharpe Ratio Z-Score]],Table2[Sharpe Ratio Z-Score])</f>
        <v>401</v>
      </c>
      <c r="AV243">
        <f>(Table2[[#This Row],[Rank 1Y]]+Table2[[#This Row],[Rank 6M]]+Table2[[#This Row],[Rank Sharpe]])/3</f>
        <v>279</v>
      </c>
    </row>
    <row r="244" spans="1:48" x14ac:dyDescent="0.3">
      <c r="A244" t="s">
        <v>319</v>
      </c>
      <c r="B244" t="s">
        <v>320</v>
      </c>
      <c r="C244" t="s">
        <v>3138</v>
      </c>
      <c r="D244" t="s">
        <v>188</v>
      </c>
      <c r="E244">
        <v>82073.024987669996</v>
      </c>
      <c r="F244">
        <v>3017.55</v>
      </c>
      <c r="G244">
        <v>12.7883998102606</v>
      </c>
      <c r="H244">
        <f>(Table2[[#This Row],[1Y Return vs Nifty]]-AVERAGE(Table2[1Y Return vs Nifty]))/_xlfn.STDEV.P(Table2[1Y Return vs Nifty])</f>
        <v>-2.6951200124464284E-2</v>
      </c>
      <c r="I244">
        <v>-5.1455266208606902</v>
      </c>
      <c r="J244">
        <f>(Table2[[#This Row],[1M Return vs Nifty]]-AVERAGE(Table2[1M Return vs Nifty]))/_xlfn.STDEV.P(Table2[1M Return vs Nifty])</f>
        <v>-0.61266443080873279</v>
      </c>
      <c r="K244">
        <v>4.8381278097575597</v>
      </c>
      <c r="L244">
        <f>(Table2[[#This Row],[6M Return vs Nifty]]-AVERAGE(Table2[6M Return vs Nifty]))/_xlfn.STDEV.P(Table2[6M Return vs Nifty])</f>
        <v>1.7937335872218439E-2</v>
      </c>
      <c r="M244">
        <v>4.8189347260944704</v>
      </c>
      <c r="N244">
        <f>(Table2[[#This Row],[1W Return vs Nifty]]-AVERAGE(Table2[1W Return vs Nifty]))/_xlfn.STDEV.P(Table2[1W Return vs Nifty])</f>
        <v>1.2377157107042325</v>
      </c>
      <c r="O244">
        <v>2935.32</v>
      </c>
      <c r="P244">
        <v>3147.0491121534701</v>
      </c>
      <c r="Q244">
        <v>3013.7838696257299</v>
      </c>
      <c r="R244">
        <v>67.948753502145607</v>
      </c>
      <c r="S244" s="1">
        <f>(Table2[[#This Row],[Close Price]]-Table2[[#This Row],[20D EMA]])/Table2[[#This Row],[20D EMA]]</f>
        <v>2.801398143984302E-2</v>
      </c>
      <c r="T244" s="1">
        <f>(Table2[[#This Row],[Close Price]]-Table2[[#This Row],[50D EMA]])/Table2[[#This Row],[50D EMA]]</f>
        <v>-4.1149377571948968E-2</v>
      </c>
      <c r="U244" s="1">
        <f>(Table2[[#This Row],[Close Price]]-Table2[[#This Row],[200D EMA]])/Table2[[#This Row],[200D EMA]]</f>
        <v>1.2496351885836904E-3</v>
      </c>
      <c r="V244">
        <v>1.17422276361691</v>
      </c>
      <c r="W244">
        <v>2925.6</v>
      </c>
      <c r="X244">
        <v>3025</v>
      </c>
      <c r="Y244">
        <v>2743.8</v>
      </c>
      <c r="Z244">
        <v>3025</v>
      </c>
      <c r="AA244">
        <v>2668.85</v>
      </c>
      <c r="AB244">
        <v>3096.6</v>
      </c>
      <c r="AC244" s="1">
        <f>(Table2[[#This Row],[Close Price]]/Table2[[#This Row],[Day Low]])-1</f>
        <v>3.1429450369155232E-2</v>
      </c>
      <c r="AD244" s="1">
        <f>(Table2[[#This Row],[Day High]]/Table2[[#This Row],[Close Price]])-1</f>
        <v>2.4688903249323602E-3</v>
      </c>
      <c r="AE244" s="1">
        <f>(Table2[[#This Row],[Close Price]]/Table2[[#This Row],[Current Week Low]])-1</f>
        <v>9.9770391427946636E-2</v>
      </c>
      <c r="AF244" s="1">
        <f>(Table2[[#This Row],[Current Week High]]/Table2[[#This Row],[Close Price]])-1</f>
        <v>2.4688903249323602E-3</v>
      </c>
      <c r="AG244" s="1">
        <f>(Table2[[#This Row],[Close Price]]/Table2[[#This Row],[Current Month Low]])-1</f>
        <v>0.1306555257882609</v>
      </c>
      <c r="AH244" s="1">
        <f>(Table2[[#This Row],[Current Month High]]/Table2[[#This Row],[Close Price]])-1</f>
        <v>2.6196749018243093E-2</v>
      </c>
      <c r="AI244">
        <v>28.912528375668899</v>
      </c>
      <c r="AJ244">
        <v>40.576739419067799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</v>
      </c>
      <c r="AM244" t="s">
        <v>3182</v>
      </c>
      <c r="AN244">
        <v>3.63</v>
      </c>
      <c r="AO244" t="s">
        <v>3183</v>
      </c>
      <c r="AP244">
        <v>9.6432175338945006E-2</v>
      </c>
      <c r="AQ244">
        <f>(Table2[[#This Row],[Sharpe Ratio]]-AVERAGE(Table2[Sharpe Ratio]))/_xlfn.STDEV.P(Table2[Sharpe Ratio])</f>
        <v>0.45032715480367957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312</v>
      </c>
      <c r="AT244">
        <f>_xlfn.RANK.AVG(Table2[[#This Row],[6M Return vs Nifty Z-Score]],Table2[6M Return vs Nifty Z-Score])</f>
        <v>297</v>
      </c>
      <c r="AU244">
        <f>_xlfn.RANK.AVG(Table2[[#This Row],[Sharpe Ratio Z-Score]],Table2[Sharpe Ratio Z-Score])</f>
        <v>230</v>
      </c>
      <c r="AV244">
        <f>(Table2[[#This Row],[Rank 1Y]]+Table2[[#This Row],[Rank 6M]]+Table2[[#This Row],[Rank Sharpe]])/3</f>
        <v>279.66666666666669</v>
      </c>
    </row>
    <row r="245" spans="1:48" x14ac:dyDescent="0.3">
      <c r="A245" t="s">
        <v>1296</v>
      </c>
      <c r="B245" t="s">
        <v>1297</v>
      </c>
      <c r="C245" t="s">
        <v>3141</v>
      </c>
      <c r="D245" t="s">
        <v>214</v>
      </c>
      <c r="E245">
        <v>8861.5598699999991</v>
      </c>
      <c r="F245">
        <v>449.5</v>
      </c>
      <c r="G245">
        <v>29.324805250133</v>
      </c>
      <c r="H245">
        <f>(Table2[[#This Row],[1Y Return vs Nifty]]-AVERAGE(Table2[1Y Return vs Nifty]))/_xlfn.STDEV.P(Table2[1Y Return vs Nifty])</f>
        <v>0.29841400318549727</v>
      </c>
      <c r="I245">
        <v>8.1733181267766604</v>
      </c>
      <c r="J245">
        <f>(Table2[[#This Row],[1M Return vs Nifty]]-AVERAGE(Table2[1M Return vs Nifty]))/_xlfn.STDEV.P(Table2[1M Return vs Nifty])</f>
        <v>0.62342795370500148</v>
      </c>
      <c r="K245">
        <v>40.282431762534102</v>
      </c>
      <c r="L245">
        <f>(Table2[[#This Row],[6M Return vs Nifty]]-AVERAGE(Table2[6M Return vs Nifty]))/_xlfn.STDEV.P(Table2[6M Return vs Nifty])</f>
        <v>1.1677356741135361</v>
      </c>
      <c r="M245">
        <v>0.31457329854833899</v>
      </c>
      <c r="N245">
        <f>(Table2[[#This Row],[1W Return vs Nifty]]-AVERAGE(Table2[1W Return vs Nifty]))/_xlfn.STDEV.P(Table2[1W Return vs Nifty])</f>
        <v>0.14858995688313395</v>
      </c>
      <c r="O245">
        <v>435.89</v>
      </c>
      <c r="P245">
        <v>429.99985684795303</v>
      </c>
      <c r="Q245">
        <v>371.90398013660098</v>
      </c>
      <c r="R245">
        <v>62.692732379197501</v>
      </c>
      <c r="S245" s="1">
        <f>(Table2[[#This Row],[Close Price]]-Table2[[#This Row],[20D EMA]])/Table2[[#This Row],[20D EMA]]</f>
        <v>3.1223473812200357E-2</v>
      </c>
      <c r="T245" s="1">
        <f>(Table2[[#This Row],[Close Price]]-Table2[[#This Row],[50D EMA]])/Table2[[#This Row],[50D EMA]]</f>
        <v>4.5349185218315505E-2</v>
      </c>
      <c r="U245" s="1">
        <f>(Table2[[#This Row],[Close Price]]-Table2[[#This Row],[200D EMA]])/Table2[[#This Row],[200D EMA]]</f>
        <v>0.20864530633659223</v>
      </c>
      <c r="V245">
        <v>0.54865905901752898</v>
      </c>
      <c r="W245">
        <v>445.1</v>
      </c>
      <c r="X245">
        <v>454</v>
      </c>
      <c r="Y245">
        <v>431.65</v>
      </c>
      <c r="Z245">
        <v>454</v>
      </c>
      <c r="AA245">
        <v>403</v>
      </c>
      <c r="AB245">
        <v>462</v>
      </c>
      <c r="AC245" s="1">
        <f>(Table2[[#This Row],[Close Price]]/Table2[[#This Row],[Day Low]])-1</f>
        <v>9.885419006964602E-3</v>
      </c>
      <c r="AD245" s="1">
        <f>(Table2[[#This Row],[Day High]]/Table2[[#This Row],[Close Price]])-1</f>
        <v>1.0011123470522909E-2</v>
      </c>
      <c r="AE245" s="1">
        <f>(Table2[[#This Row],[Close Price]]/Table2[[#This Row],[Current Week Low]])-1</f>
        <v>4.1352947990269895E-2</v>
      </c>
      <c r="AF245" s="1">
        <f>(Table2[[#This Row],[Current Week High]]/Table2[[#This Row],[Close Price]])-1</f>
        <v>1.0011123470522909E-2</v>
      </c>
      <c r="AG245" s="1">
        <f>(Table2[[#This Row],[Close Price]]/Table2[[#This Row],[Current Month Low]])-1</f>
        <v>0.11538461538461542</v>
      </c>
      <c r="AH245" s="1">
        <f>(Table2[[#This Row],[Current Month High]]/Table2[[#This Row],[Close Price]])-1</f>
        <v>2.7808676307007785E-2</v>
      </c>
      <c r="AI245">
        <v>7.9644048943270302</v>
      </c>
      <c r="AJ245">
        <v>87.213660974593907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0.08</v>
      </c>
      <c r="AM245" t="s">
        <v>3183</v>
      </c>
      <c r="AN245">
        <v>-0.62</v>
      </c>
      <c r="AO245" t="s">
        <v>3182</v>
      </c>
      <c r="AQ245">
        <f>(Table2[[#This Row],[Sharpe Ratio]]-AVERAGE(Table2[Sharpe Ratio]))/_xlfn.STDEV.P(Table2[Sharpe Ratio])</f>
        <v>-0.66530919757154305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1.5728583903156257</v>
      </c>
      <c r="AS245">
        <f>_xlfn.RANK.AVG(Table2[[#This Row],[1Y Return vs Nifty Z-Score]],Table2[1Y Return vs Nifty Z-Score])</f>
        <v>223</v>
      </c>
      <c r="AT245">
        <f>_xlfn.RANK.AVG(Table2[[#This Row],[6M Return vs Nifty Z-Score]],Table2[6M Return vs Nifty Z-Score])</f>
        <v>82</v>
      </c>
      <c r="AU245">
        <f>_xlfn.RANK.AVG(Table2[[#This Row],[Sharpe Ratio Z-Score]],Table2[Sharpe Ratio Z-Score])</f>
        <v>534</v>
      </c>
      <c r="AV245">
        <f>(Table2[[#This Row],[Rank 1Y]]+Table2[[#This Row],[Rank 6M]]+Table2[[#This Row],[Rank Sharpe]])/3</f>
        <v>279.66666666666669</v>
      </c>
    </row>
    <row r="246" spans="1:48" x14ac:dyDescent="0.3">
      <c r="A246" t="s">
        <v>1543</v>
      </c>
      <c r="B246" t="s">
        <v>1544</v>
      </c>
      <c r="C246" t="s">
        <v>3144</v>
      </c>
      <c r="D246" t="s">
        <v>572</v>
      </c>
      <c r="E246">
        <v>6441.9108414749999</v>
      </c>
      <c r="F246">
        <v>367.05</v>
      </c>
      <c r="G246">
        <v>-7.46232392737683</v>
      </c>
      <c r="H246">
        <f>(Table2[[#This Row],[1Y Return vs Nifty]]-AVERAGE(Table2[1Y Return vs Nifty]))/_xlfn.STDEV.P(Table2[1Y Return vs Nifty])</f>
        <v>-0.42539818245251182</v>
      </c>
      <c r="I246">
        <v>3.00638207870445</v>
      </c>
      <c r="J246">
        <f>(Table2[[#This Row],[1M Return vs Nifty]]-AVERAGE(Table2[1M Return vs Nifty]))/_xlfn.STDEV.P(Table2[1M Return vs Nifty])</f>
        <v>0.1438961008072856</v>
      </c>
      <c r="K246">
        <v>17.193335977327099</v>
      </c>
      <c r="L246">
        <f>(Table2[[#This Row],[6M Return vs Nifty]]-AVERAGE(Table2[6M Return vs Nifty]))/_xlfn.STDEV.P(Table2[6M Return vs Nifty])</f>
        <v>0.41873510125150382</v>
      </c>
      <c r="M246">
        <v>10.722793827442599</v>
      </c>
      <c r="N246">
        <f>(Table2[[#This Row],[1W Return vs Nifty]]-AVERAGE(Table2[1W Return vs Nifty]))/_xlfn.STDEV.P(Table2[1W Return vs Nifty])</f>
        <v>2.6652310417091574</v>
      </c>
      <c r="O246">
        <v>342.62</v>
      </c>
      <c r="P246">
        <v>336.80650260660002</v>
      </c>
      <c r="Q246">
        <v>333.58166829566898</v>
      </c>
      <c r="R246">
        <v>75.196895942995198</v>
      </c>
      <c r="S246" s="1">
        <f>(Table2[[#This Row],[Close Price]]-Table2[[#This Row],[20D EMA]])/Table2[[#This Row],[20D EMA]]</f>
        <v>7.130348491039637E-2</v>
      </c>
      <c r="T246" s="1">
        <f>(Table2[[#This Row],[Close Price]]-Table2[[#This Row],[50D EMA]])/Table2[[#This Row],[50D EMA]]</f>
        <v>8.9794873790561267E-2</v>
      </c>
      <c r="U246" s="1">
        <f>(Table2[[#This Row],[Close Price]]-Table2[[#This Row],[200D EMA]])/Table2[[#This Row],[200D EMA]]</f>
        <v>0.10033024858748081</v>
      </c>
      <c r="V246">
        <v>1.5883928179537401</v>
      </c>
      <c r="W246">
        <v>363.05</v>
      </c>
      <c r="X246">
        <v>373</v>
      </c>
      <c r="Y246">
        <v>336.95</v>
      </c>
      <c r="Z246">
        <v>375</v>
      </c>
      <c r="AA246">
        <v>308</v>
      </c>
      <c r="AB246">
        <v>375</v>
      </c>
      <c r="AC246" s="1">
        <f>(Table2[[#This Row],[Close Price]]/Table2[[#This Row],[Day Low]])-1</f>
        <v>1.101776614791361E-2</v>
      </c>
      <c r="AD246" s="1">
        <f>(Table2[[#This Row],[Day High]]/Table2[[#This Row],[Close Price]])-1</f>
        <v>1.6210325568723594E-2</v>
      </c>
      <c r="AE246" s="1">
        <f>(Table2[[#This Row],[Close Price]]/Table2[[#This Row],[Current Week Low]])-1</f>
        <v>8.9330761240540291E-2</v>
      </c>
      <c r="AF246" s="1">
        <f>(Table2[[#This Row],[Current Week High]]/Table2[[#This Row],[Close Price]])-1</f>
        <v>2.1659174499387035E-2</v>
      </c>
      <c r="AG246" s="1">
        <f>(Table2[[#This Row],[Close Price]]/Table2[[#This Row],[Current Month Low]])-1</f>
        <v>0.19172077922077935</v>
      </c>
      <c r="AH246" s="1">
        <f>(Table2[[#This Row],[Current Month High]]/Table2[[#This Row],[Close Price]])-1</f>
        <v>2.1659174499387035E-2</v>
      </c>
      <c r="AI246">
        <v>19.4115243154883</v>
      </c>
      <c r="AJ246">
        <v>47.380044167837703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0.08</v>
      </c>
      <c r="AM246" t="s">
        <v>3183</v>
      </c>
      <c r="AN246">
        <v>8.93</v>
      </c>
      <c r="AO246" t="s">
        <v>3183</v>
      </c>
      <c r="AP246">
        <v>0.108504282398242</v>
      </c>
      <c r="AQ246">
        <f>(Table2[[#This Row],[Sharpe Ratio]]-AVERAGE(Table2[Sharpe Ratio]))/_xlfn.STDEV.P(Table2[Sharpe Ratio])</f>
        <v>0.58999092820481813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3.3924549895202532</v>
      </c>
      <c r="AS246">
        <f>_xlfn.RANK.AVG(Table2[[#This Row],[1Y Return vs Nifty Z-Score]],Table2[1Y Return vs Nifty Z-Score])</f>
        <v>457</v>
      </c>
      <c r="AT246">
        <f>_xlfn.RANK.AVG(Table2[[#This Row],[6M Return vs Nifty Z-Score]],Table2[6M Return vs Nifty Z-Score])</f>
        <v>184</v>
      </c>
      <c r="AU246">
        <f>_xlfn.RANK.AVG(Table2[[#This Row],[Sharpe Ratio Z-Score]],Table2[Sharpe Ratio Z-Score])</f>
        <v>201</v>
      </c>
      <c r="AV246">
        <f>(Table2[[#This Row],[Rank 1Y]]+Table2[[#This Row],[Rank 6M]]+Table2[[#This Row],[Rank Sharpe]])/3</f>
        <v>280.66666666666669</v>
      </c>
    </row>
    <row r="247" spans="1:48" x14ac:dyDescent="0.3">
      <c r="A247" t="s">
        <v>1286</v>
      </c>
      <c r="B247" t="s">
        <v>1287</v>
      </c>
      <c r="C247" t="s">
        <v>3145</v>
      </c>
      <c r="D247" t="s">
        <v>83</v>
      </c>
      <c r="E247">
        <v>8947.7968259999998</v>
      </c>
      <c r="F247">
        <v>1151.25</v>
      </c>
      <c r="G247">
        <v>35.5923423027537</v>
      </c>
      <c r="H247">
        <f>(Table2[[#This Row],[1Y Return vs Nifty]]-AVERAGE(Table2[1Y Return vs Nifty]))/_xlfn.STDEV.P(Table2[1Y Return vs Nifty])</f>
        <v>0.42173212542152211</v>
      </c>
      <c r="I247">
        <v>-6.2085607285379698</v>
      </c>
      <c r="J247">
        <f>(Table2[[#This Row],[1M Return vs Nifty]]-AVERAGE(Table2[1M Return vs Nifty]))/_xlfn.STDEV.P(Table2[1M Return vs Nifty])</f>
        <v>-0.7113222641175363</v>
      </c>
      <c r="K247">
        <v>27.046501026603401</v>
      </c>
      <c r="L247">
        <f>(Table2[[#This Row],[6M Return vs Nifty]]-AVERAGE(Table2[6M Return vs Nifty]))/_xlfn.STDEV.P(Table2[6M Return vs Nifty])</f>
        <v>0.73836763840527264</v>
      </c>
      <c r="M247">
        <v>-1.40545164139217</v>
      </c>
      <c r="N247">
        <f>(Table2[[#This Row],[1W Return vs Nifty]]-AVERAGE(Table2[1W Return vs Nifty]))/_xlfn.STDEV.P(Table2[1W Return vs Nifty])</f>
        <v>-0.2673010610639624</v>
      </c>
      <c r="O247">
        <v>1159.1199999999999</v>
      </c>
      <c r="P247">
        <v>1197.4326931733699</v>
      </c>
      <c r="Q247">
        <v>1032.8942908397501</v>
      </c>
      <c r="R247">
        <v>52.980405294992799</v>
      </c>
      <c r="S247" s="1">
        <f>(Table2[[#This Row],[Close Price]]-Table2[[#This Row],[20D EMA]])/Table2[[#This Row],[20D EMA]]</f>
        <v>-6.7896335150803124E-3</v>
      </c>
      <c r="T247" s="1">
        <f>(Table2[[#This Row],[Close Price]]-Table2[[#This Row],[50D EMA]])/Table2[[#This Row],[50D EMA]]</f>
        <v>-3.8568091080742987E-2</v>
      </c>
      <c r="U247" s="1">
        <f>(Table2[[#This Row],[Close Price]]-Table2[[#This Row],[200D EMA]])/Table2[[#This Row],[200D EMA]]</f>
        <v>0.11458646853786553</v>
      </c>
      <c r="V247">
        <v>0.62741886534408597</v>
      </c>
      <c r="W247">
        <v>1140.3</v>
      </c>
      <c r="X247">
        <v>1157.95</v>
      </c>
      <c r="Y247">
        <v>1122.5999999999999</v>
      </c>
      <c r="Z247">
        <v>1175</v>
      </c>
      <c r="AA247">
        <v>1016.05</v>
      </c>
      <c r="AB247">
        <v>1247.7</v>
      </c>
      <c r="AC247" s="1">
        <f>(Table2[[#This Row],[Close Price]]/Table2[[#This Row],[Day Low]])-1</f>
        <v>9.6027361220731855E-3</v>
      </c>
      <c r="AD247" s="1">
        <f>(Table2[[#This Row],[Day High]]/Table2[[#This Row],[Close Price]])-1</f>
        <v>5.8197611292074569E-3</v>
      </c>
      <c r="AE247" s="1">
        <f>(Table2[[#This Row],[Close Price]]/Table2[[#This Row],[Current Week Low]])-1</f>
        <v>2.5521111704970734E-2</v>
      </c>
      <c r="AF247" s="1">
        <f>(Table2[[#This Row],[Current Week High]]/Table2[[#This Row],[Close Price]])-1</f>
        <v>2.0629750271444092E-2</v>
      </c>
      <c r="AG247" s="1">
        <f>(Table2[[#This Row],[Close Price]]/Table2[[#This Row],[Current Month Low]])-1</f>
        <v>0.13306431770090055</v>
      </c>
      <c r="AH247" s="1">
        <f>(Table2[[#This Row],[Current Month High]]/Table2[[#This Row],[Close Price]])-1</f>
        <v>8.3778501628664515E-2</v>
      </c>
      <c r="AI247">
        <v>34.115092290988002</v>
      </c>
      <c r="AJ247">
        <v>68.953624889932499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0.02</v>
      </c>
      <c r="AM247" t="s">
        <v>3183</v>
      </c>
      <c r="AN247">
        <v>-0.17</v>
      </c>
      <c r="AO247" t="s">
        <v>3182</v>
      </c>
      <c r="AQ247">
        <f>(Table2[[#This Row],[Sharpe Ratio]]-AVERAGE(Table2[Sharpe Ratio]))/_xlfn.STDEV.P(Table2[Sharpe Ratio])</f>
        <v>-0.66530919757154305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185</v>
      </c>
      <c r="AT247">
        <f>_xlfn.RANK.AVG(Table2[[#This Row],[6M Return vs Nifty Z-Score]],Table2[6M Return vs Nifty Z-Score])</f>
        <v>130</v>
      </c>
      <c r="AU247">
        <f>_xlfn.RANK.AVG(Table2[[#This Row],[Sharpe Ratio Z-Score]],Table2[Sharpe Ratio Z-Score])</f>
        <v>534</v>
      </c>
      <c r="AV247">
        <f>(Table2[[#This Row],[Rank 1Y]]+Table2[[#This Row],[Rank 6M]]+Table2[[#This Row],[Rank Sharpe]])/3</f>
        <v>283</v>
      </c>
    </row>
    <row r="248" spans="1:48" x14ac:dyDescent="0.3">
      <c r="A248" t="s">
        <v>1761</v>
      </c>
      <c r="B248" t="s">
        <v>1762</v>
      </c>
      <c r="C248" t="s">
        <v>3146</v>
      </c>
      <c r="D248" t="s">
        <v>126</v>
      </c>
      <c r="E248">
        <v>4618.47</v>
      </c>
      <c r="F248">
        <v>7697.45</v>
      </c>
      <c r="G248">
        <v>-22.047469244900402</v>
      </c>
      <c r="H248">
        <f>(Table2[[#This Row],[1Y Return vs Nifty]]-AVERAGE(Table2[1Y Return vs Nifty]))/_xlfn.STDEV.P(Table2[1Y Return vs Nifty])</f>
        <v>-0.71237099457884578</v>
      </c>
      <c r="I248">
        <v>-2.34532174868529</v>
      </c>
      <c r="J248">
        <f>(Table2[[#This Row],[1M Return vs Nifty]]-AVERAGE(Table2[1M Return vs Nifty]))/_xlfn.STDEV.P(Table2[1M Return vs Nifty])</f>
        <v>-0.35278363910656402</v>
      </c>
      <c r="K248">
        <v>26.130259069398502</v>
      </c>
      <c r="L248">
        <f>(Table2[[#This Row],[6M Return vs Nifty]]-AVERAGE(Table2[6M Return vs Nifty]))/_xlfn.STDEV.P(Table2[6M Return vs Nifty])</f>
        <v>0.70864513401571638</v>
      </c>
      <c r="M248">
        <v>-0.19374828881490999</v>
      </c>
      <c r="N248">
        <f>(Table2[[#This Row],[1W Return vs Nifty]]-AVERAGE(Table2[1W Return vs Nifty]))/_xlfn.STDEV.P(Table2[1W Return vs Nifty])</f>
        <v>2.5681051608599105E-2</v>
      </c>
      <c r="O248">
        <v>7221.96</v>
      </c>
      <c r="P248">
        <v>8028.3102116742302</v>
      </c>
      <c r="Q248">
        <v>7361.34322713663</v>
      </c>
      <c r="R248">
        <v>48.882140678022502</v>
      </c>
      <c r="S248" s="1">
        <f>(Table2[[#This Row],[Close Price]]-Table2[[#This Row],[20D EMA]])/Table2[[#This Row],[20D EMA]]</f>
        <v>6.5839467402201035E-2</v>
      </c>
      <c r="T248" s="1">
        <f>(Table2[[#This Row],[Close Price]]-Table2[[#This Row],[50D EMA]])/Table2[[#This Row],[50D EMA]]</f>
        <v>-4.1211687509672419E-2</v>
      </c>
      <c r="U248" s="1">
        <f>(Table2[[#This Row],[Close Price]]-Table2[[#This Row],[200D EMA]])/Table2[[#This Row],[200D EMA]]</f>
        <v>4.5658348278661436E-2</v>
      </c>
      <c r="V248">
        <v>0.28908450570738597</v>
      </c>
      <c r="W248">
        <v>7709.25</v>
      </c>
      <c r="X248">
        <v>7841.95</v>
      </c>
      <c r="Y248">
        <v>7662.05</v>
      </c>
      <c r="Z248">
        <v>7799.95</v>
      </c>
      <c r="AA248">
        <v>7610.15</v>
      </c>
      <c r="AB248">
        <v>7799.95</v>
      </c>
      <c r="AC248" s="1">
        <f>(Table2[[#This Row],[Close Price]]/Table2[[#This Row],[Day Low]])-1</f>
        <v>-1.5306287900898052E-3</v>
      </c>
      <c r="AD248" s="1">
        <f>(Table2[[#This Row],[Day High]]/Table2[[#This Row],[Close Price]])-1</f>
        <v>1.8772450616762804E-2</v>
      </c>
      <c r="AE248" s="1">
        <f>(Table2[[#This Row],[Close Price]]/Table2[[#This Row],[Current Week Low]])-1</f>
        <v>4.6201734522743898E-3</v>
      </c>
      <c r="AF248" s="1">
        <f>(Table2[[#This Row],[Current Week High]]/Table2[[#This Row],[Close Price]])-1</f>
        <v>1.3316098188361103E-2</v>
      </c>
      <c r="AG248" s="1">
        <f>(Table2[[#This Row],[Close Price]]/Table2[[#This Row],[Current Month Low]])-1</f>
        <v>1.1471521586302602E-2</v>
      </c>
      <c r="AH248" s="1">
        <f>(Table2[[#This Row],[Current Month High]]/Table2[[#This Row],[Close Price]])-1</f>
        <v>1.3316098188361103E-2</v>
      </c>
      <c r="AI248">
        <v>26.289225652651101</v>
      </c>
      <c r="AJ248">
        <v>62.5975644532693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0.01</v>
      </c>
      <c r="AM248" t="s">
        <v>3183</v>
      </c>
      <c r="AN248">
        <v>-6.15</v>
      </c>
      <c r="AO248" t="s">
        <v>3182</v>
      </c>
      <c r="AP248">
        <v>0.123059030755854</v>
      </c>
      <c r="AQ248">
        <f>(Table2[[#This Row],[Sharpe Ratio]]-AVERAGE(Table2[Sharpe Ratio]))/_xlfn.STDEV.P(Table2[Sharpe Ratio])</f>
        <v>0.75837670100681065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564</v>
      </c>
      <c r="AT248">
        <f>_xlfn.RANK.AVG(Table2[[#This Row],[6M Return vs Nifty Z-Score]],Table2[6M Return vs Nifty Z-Score])</f>
        <v>137</v>
      </c>
      <c r="AU248">
        <f>_xlfn.RANK.AVG(Table2[[#This Row],[Sharpe Ratio Z-Score]],Table2[Sharpe Ratio Z-Score])</f>
        <v>151</v>
      </c>
      <c r="AV248">
        <f>(Table2[[#This Row],[Rank 1Y]]+Table2[[#This Row],[Rank 6M]]+Table2[[#This Row],[Rank Sharpe]])/3</f>
        <v>284</v>
      </c>
    </row>
    <row r="249" spans="1:48" x14ac:dyDescent="0.3">
      <c r="A249" t="s">
        <v>755</v>
      </c>
      <c r="B249" t="s">
        <v>756</v>
      </c>
      <c r="C249" t="s">
        <v>3135</v>
      </c>
      <c r="D249" t="s">
        <v>757</v>
      </c>
      <c r="E249">
        <v>22527.308130000001</v>
      </c>
      <c r="F249">
        <v>1605</v>
      </c>
      <c r="G249">
        <v>20.353500908296802</v>
      </c>
      <c r="H249">
        <f>(Table2[[#This Row],[1Y Return vs Nifty]]-AVERAGE(Table2[1Y Return vs Nifty]))/_xlfn.STDEV.P(Table2[1Y Return vs Nifty])</f>
        <v>0.1218973912923869</v>
      </c>
      <c r="I249">
        <v>9.3211931039045908</v>
      </c>
      <c r="J249">
        <f>(Table2[[#This Row],[1M Return vs Nifty]]-AVERAGE(Table2[1M Return vs Nifty]))/_xlfn.STDEV.P(Table2[1M Return vs Nifty])</f>
        <v>0.72995967957810381</v>
      </c>
      <c r="K249">
        <v>21.156048166090699</v>
      </c>
      <c r="L249">
        <f>(Table2[[#This Row],[6M Return vs Nifty]]-AVERAGE(Table2[6M Return vs Nifty]))/_xlfn.STDEV.P(Table2[6M Return vs Nifty])</f>
        <v>0.54728382083249816</v>
      </c>
      <c r="M249">
        <v>-2.4305858321776599</v>
      </c>
      <c r="N249">
        <f>(Table2[[#This Row],[1W Return vs Nifty]]-AVERAGE(Table2[1W Return vs Nifty]))/_xlfn.STDEV.P(Table2[1W Return vs Nifty])</f>
        <v>-0.51517194493201623</v>
      </c>
      <c r="O249">
        <v>1569.34</v>
      </c>
      <c r="P249">
        <v>1553.76546098835</v>
      </c>
      <c r="Q249">
        <v>1397.7698816596601</v>
      </c>
      <c r="R249">
        <v>59.774324747175697</v>
      </c>
      <c r="S249" s="1">
        <f>(Table2[[#This Row],[Close Price]]-Table2[[#This Row],[20D EMA]])/Table2[[#This Row],[20D EMA]]</f>
        <v>2.2722928109906129E-2</v>
      </c>
      <c r="T249" s="1">
        <f>(Table2[[#This Row],[Close Price]]-Table2[[#This Row],[50D EMA]])/Table2[[#This Row],[50D EMA]]</f>
        <v>3.2974435523273699E-2</v>
      </c>
      <c r="U249" s="1">
        <f>(Table2[[#This Row],[Close Price]]-Table2[[#This Row],[200D EMA]])/Table2[[#This Row],[200D EMA]]</f>
        <v>0.14825767893516389</v>
      </c>
      <c r="V249">
        <v>1.2126587920044101</v>
      </c>
      <c r="W249">
        <v>1590</v>
      </c>
      <c r="X249">
        <v>1625</v>
      </c>
      <c r="Y249">
        <v>1569.55</v>
      </c>
      <c r="Z249">
        <v>1625</v>
      </c>
      <c r="AA249">
        <v>1501</v>
      </c>
      <c r="AB249">
        <v>1672</v>
      </c>
      <c r="AC249" s="1">
        <f>(Table2[[#This Row],[Close Price]]/Table2[[#This Row],[Day Low]])-1</f>
        <v>9.4339622641510523E-3</v>
      </c>
      <c r="AD249" s="1">
        <f>(Table2[[#This Row],[Day High]]/Table2[[#This Row],[Close Price]])-1</f>
        <v>1.2461059190031154E-2</v>
      </c>
      <c r="AE249" s="1">
        <f>(Table2[[#This Row],[Close Price]]/Table2[[#This Row],[Current Week Low]])-1</f>
        <v>2.258609155490432E-2</v>
      </c>
      <c r="AF249" s="1">
        <f>(Table2[[#This Row],[Current Week High]]/Table2[[#This Row],[Close Price]])-1</f>
        <v>1.2461059190031154E-2</v>
      </c>
      <c r="AG249" s="1">
        <f>(Table2[[#This Row],[Close Price]]/Table2[[#This Row],[Current Month Low]])-1</f>
        <v>6.9287141905396421E-2</v>
      </c>
      <c r="AH249" s="1">
        <f>(Table2[[#This Row],[Current Month High]]/Table2[[#This Row],[Close Price]])-1</f>
        <v>4.1744548286604344E-2</v>
      </c>
      <c r="AI249">
        <v>6.8535825545171303</v>
      </c>
      <c r="AJ249">
        <v>60.789420957723898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-0.05</v>
      </c>
      <c r="AM249" t="s">
        <v>3182</v>
      </c>
      <c r="AN249">
        <v>-1.48</v>
      </c>
      <c r="AO249" t="s">
        <v>3182</v>
      </c>
      <c r="AP249">
        <v>3.0378630807324999E-2</v>
      </c>
      <c r="AQ249">
        <f>(Table2[[#This Row],[Sharpe Ratio]]-AVERAGE(Table2[Sharpe Ratio]))/_xlfn.STDEV.P(Table2[Sharpe Ratio])</f>
        <v>-0.31385487493582587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0.57011407183514673</v>
      </c>
      <c r="AS249">
        <f>_xlfn.RANK.AVG(Table2[[#This Row],[1Y Return vs Nifty Z-Score]],Table2[1Y Return vs Nifty Z-Score])</f>
        <v>272</v>
      </c>
      <c r="AT249">
        <f>_xlfn.RANK.AVG(Table2[[#This Row],[6M Return vs Nifty Z-Score]],Table2[6M Return vs Nifty Z-Score])</f>
        <v>154</v>
      </c>
      <c r="AU249">
        <f>_xlfn.RANK.AVG(Table2[[#This Row],[Sharpe Ratio Z-Score]],Table2[Sharpe Ratio Z-Score])</f>
        <v>427</v>
      </c>
      <c r="AV249">
        <f>(Table2[[#This Row],[Rank 1Y]]+Table2[[#This Row],[Rank 6M]]+Table2[[#This Row],[Rank Sharpe]])/3</f>
        <v>284.33333333333331</v>
      </c>
    </row>
    <row r="250" spans="1:48" x14ac:dyDescent="0.3">
      <c r="A250" t="s">
        <v>348</v>
      </c>
      <c r="B250" t="s">
        <v>349</v>
      </c>
      <c r="C250" t="s">
        <v>3136</v>
      </c>
      <c r="D250" t="s">
        <v>43</v>
      </c>
      <c r="E250">
        <v>69456.695999999996</v>
      </c>
      <c r="F250">
        <v>395.9</v>
      </c>
      <c r="G250">
        <v>5.11326067617372</v>
      </c>
      <c r="H250">
        <f>(Table2[[#This Row],[1Y Return vs Nifty]]-AVERAGE(Table2[1Y Return vs Nifty]))/_xlfn.STDEV.P(Table2[1Y Return vs Nifty])</f>
        <v>-0.17796486593439553</v>
      </c>
      <c r="I250">
        <v>13.396562562032599</v>
      </c>
      <c r="J250">
        <f>(Table2[[#This Row],[1M Return vs Nifty]]-AVERAGE(Table2[1M Return vs Nifty]))/_xlfn.STDEV.P(Table2[1M Return vs Nifty])</f>
        <v>1.108185662891372</v>
      </c>
      <c r="K250">
        <v>3.39034188834309</v>
      </c>
      <c r="L250">
        <f>(Table2[[#This Row],[6M Return vs Nifty]]-AVERAGE(Table2[6M Return vs Nifty]))/_xlfn.STDEV.P(Table2[6M Return vs Nifty])</f>
        <v>-2.9028231537129155E-2</v>
      </c>
      <c r="M250">
        <v>4.17224047177291</v>
      </c>
      <c r="N250">
        <f>(Table2[[#This Row],[1W Return vs Nifty]]-AVERAGE(Table2[1W Return vs Nifty]))/_xlfn.STDEV.P(Table2[1W Return vs Nifty])</f>
        <v>1.081349180495877</v>
      </c>
      <c r="O250">
        <v>375.98</v>
      </c>
      <c r="P250">
        <v>378.93917228452602</v>
      </c>
      <c r="Q250">
        <v>362.34609172208502</v>
      </c>
      <c r="R250">
        <v>68.674515979908804</v>
      </c>
      <c r="S250" s="1">
        <f>(Table2[[#This Row],[Close Price]]-Table2[[#This Row],[20D EMA]])/Table2[[#This Row],[20D EMA]]</f>
        <v>5.298154157136007E-2</v>
      </c>
      <c r="T250" s="1">
        <f>(Table2[[#This Row],[Close Price]]-Table2[[#This Row],[50D EMA]])/Table2[[#This Row],[50D EMA]]</f>
        <v>4.4758707877102073E-2</v>
      </c>
      <c r="U250" s="1">
        <f>(Table2[[#This Row],[Close Price]]-Table2[[#This Row],[200D EMA]])/Table2[[#This Row],[200D EMA]]</f>
        <v>9.2601821972045417E-2</v>
      </c>
      <c r="V250">
        <v>0.745509798269267</v>
      </c>
      <c r="W250">
        <v>395</v>
      </c>
      <c r="X250">
        <v>403.5</v>
      </c>
      <c r="Y250">
        <v>381</v>
      </c>
      <c r="Z250">
        <v>403.5</v>
      </c>
      <c r="AA250">
        <v>348</v>
      </c>
      <c r="AB250">
        <v>403.5</v>
      </c>
      <c r="AC250" s="1">
        <f>(Table2[[#This Row],[Close Price]]/Table2[[#This Row],[Day Low]])-1</f>
        <v>2.2784810126581512E-3</v>
      </c>
      <c r="AD250" s="1">
        <f>(Table2[[#This Row],[Day High]]/Table2[[#This Row],[Close Price]])-1</f>
        <v>1.9196766860318348E-2</v>
      </c>
      <c r="AE250" s="1">
        <f>(Table2[[#This Row],[Close Price]]/Table2[[#This Row],[Current Week Low]])-1</f>
        <v>3.9107611548556465E-2</v>
      </c>
      <c r="AF250" s="1">
        <f>(Table2[[#This Row],[Current Week High]]/Table2[[#This Row],[Close Price]])-1</f>
        <v>1.9196766860318348E-2</v>
      </c>
      <c r="AG250" s="1">
        <f>(Table2[[#This Row],[Close Price]]/Table2[[#This Row],[Current Month Low]])-1</f>
        <v>0.13764367816091938</v>
      </c>
      <c r="AH250" s="1">
        <f>(Table2[[#This Row],[Current Month High]]/Table2[[#This Row],[Close Price]])-1</f>
        <v>1.9196766860318348E-2</v>
      </c>
      <c r="AI250">
        <v>18.161151806011599</v>
      </c>
      <c r="AJ250">
        <v>35.281052451734098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0.01</v>
      </c>
      <c r="AM250" t="s">
        <v>3183</v>
      </c>
      <c r="AN250">
        <v>5.43</v>
      </c>
      <c r="AO250" t="s">
        <v>3183</v>
      </c>
      <c r="AP250">
        <v>0.116160858686343</v>
      </c>
      <c r="AQ250">
        <f>(Table2[[#This Row],[Sharpe Ratio]]-AVERAGE(Table2[Sharpe Ratio]))/_xlfn.STDEV.P(Table2[Sharpe Ratio])</f>
        <v>0.67857085302468134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369</v>
      </c>
      <c r="AT250">
        <f>_xlfn.RANK.AVG(Table2[[#This Row],[6M Return vs Nifty Z-Score]],Table2[6M Return vs Nifty Z-Score])</f>
        <v>312</v>
      </c>
      <c r="AU250">
        <f>_xlfn.RANK.AVG(Table2[[#This Row],[Sharpe Ratio Z-Score]],Table2[Sharpe Ratio Z-Score])</f>
        <v>173</v>
      </c>
      <c r="AV250">
        <f>(Table2[[#This Row],[Rank 1Y]]+Table2[[#This Row],[Rank 6M]]+Table2[[#This Row],[Rank Sharpe]])/3</f>
        <v>284.66666666666669</v>
      </c>
    </row>
    <row r="251" spans="1:48" x14ac:dyDescent="0.3">
      <c r="A251" t="s">
        <v>321</v>
      </c>
      <c r="B251" t="s">
        <v>322</v>
      </c>
      <c r="C251" t="s">
        <v>3134</v>
      </c>
      <c r="D251" t="s">
        <v>18</v>
      </c>
      <c r="E251">
        <v>80889.172983754994</v>
      </c>
      <c r="F251">
        <v>380.15</v>
      </c>
      <c r="G251">
        <v>43.493583516636299</v>
      </c>
      <c r="H251">
        <f>(Table2[[#This Row],[1Y Return vs Nifty]]-AVERAGE(Table2[1Y Return vs Nifty]))/_xlfn.STDEV.P(Table2[1Y Return vs Nifty])</f>
        <v>0.5771945058828345</v>
      </c>
      <c r="I251">
        <v>-0.62568260410210097</v>
      </c>
      <c r="J251">
        <f>(Table2[[#This Row],[1M Return vs Nifty]]-AVERAGE(Table2[1M Return vs Nifty]))/_xlfn.STDEV.P(Table2[1M Return vs Nifty])</f>
        <v>-0.19318775139955691</v>
      </c>
      <c r="K251">
        <v>-3.5071670887625701</v>
      </c>
      <c r="L251">
        <f>(Table2[[#This Row],[6M Return vs Nifty]]-AVERAGE(Table2[6M Return vs Nifty]))/_xlfn.STDEV.P(Table2[6M Return vs Nifty])</f>
        <v>-0.25278052669990103</v>
      </c>
      <c r="M251">
        <v>2.6251579962763198</v>
      </c>
      <c r="N251">
        <f>(Table2[[#This Row],[1W Return vs Nifty]]-AVERAGE(Table2[1W Return vs Nifty]))/_xlfn.STDEV.P(Table2[1W Return vs Nifty])</f>
        <v>0.70727454318006899</v>
      </c>
      <c r="O251">
        <v>378.65</v>
      </c>
      <c r="P251">
        <v>389.15490371877303</v>
      </c>
      <c r="Q251">
        <v>356.08017242043798</v>
      </c>
      <c r="R251">
        <v>56.602104698137197</v>
      </c>
      <c r="S251" s="1">
        <f>(Table2[[#This Row],[Close Price]]-Table2[[#This Row],[20D EMA]])/Table2[[#This Row],[20D EMA]]</f>
        <v>3.9614419648752149E-3</v>
      </c>
      <c r="T251" s="1">
        <f>(Table2[[#This Row],[Close Price]]-Table2[[#This Row],[50D EMA]])/Table2[[#This Row],[50D EMA]]</f>
        <v>-2.3139638310405414E-2</v>
      </c>
      <c r="U251" s="1">
        <f>(Table2[[#This Row],[Close Price]]-Table2[[#This Row],[200D EMA]])/Table2[[#This Row],[200D EMA]]</f>
        <v>6.7596652225672932E-2</v>
      </c>
      <c r="V251">
        <v>0.64907906773335799</v>
      </c>
      <c r="W251">
        <v>375.8</v>
      </c>
      <c r="X251">
        <v>386</v>
      </c>
      <c r="Y251">
        <v>367.95</v>
      </c>
      <c r="Z251">
        <v>389.7</v>
      </c>
      <c r="AA251">
        <v>354.9</v>
      </c>
      <c r="AB251">
        <v>400</v>
      </c>
      <c r="AC251" s="1">
        <f>(Table2[[#This Row],[Close Price]]/Table2[[#This Row],[Day Low]])-1</f>
        <v>1.157530601383705E-2</v>
      </c>
      <c r="AD251" s="1">
        <f>(Table2[[#This Row],[Day High]]/Table2[[#This Row],[Close Price]])-1</f>
        <v>1.5388662370117157E-2</v>
      </c>
      <c r="AE251" s="1">
        <f>(Table2[[#This Row],[Close Price]]/Table2[[#This Row],[Current Week Low]])-1</f>
        <v>3.3156678896589131E-2</v>
      </c>
      <c r="AF251" s="1">
        <f>(Table2[[#This Row],[Current Week High]]/Table2[[#This Row],[Close Price]])-1</f>
        <v>2.512166250164416E-2</v>
      </c>
      <c r="AG251" s="1">
        <f>(Table2[[#This Row],[Close Price]]/Table2[[#This Row],[Current Month Low]])-1</f>
        <v>7.114680191603262E-2</v>
      </c>
      <c r="AH251" s="1">
        <f>(Table2[[#This Row],[Current Month High]]/Table2[[#This Row],[Close Price]])-1</f>
        <v>5.2216230435354616E-2</v>
      </c>
      <c r="AI251">
        <v>20.2551624358805</v>
      </c>
      <c r="AJ251">
        <v>75.399876960935003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-0.01</v>
      </c>
      <c r="AM251" t="s">
        <v>3182</v>
      </c>
      <c r="AN251">
        <v>-4.12</v>
      </c>
      <c r="AO251" t="s">
        <v>3182</v>
      </c>
      <c r="AP251">
        <v>6.5885568129970998E-2</v>
      </c>
      <c r="AQ251">
        <f>(Table2[[#This Row],[Sharpe Ratio]]-AVERAGE(Table2[Sharpe Ratio]))/_xlfn.STDEV.P(Table2[Sharpe Ratio])</f>
        <v>9.6929491375720295E-2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153</v>
      </c>
      <c r="AT251">
        <f>_xlfn.RANK.AVG(Table2[[#This Row],[6M Return vs Nifty Z-Score]],Table2[6M Return vs Nifty Z-Score])</f>
        <v>390</v>
      </c>
      <c r="AU251">
        <f>_xlfn.RANK.AVG(Table2[[#This Row],[Sharpe Ratio Z-Score]],Table2[Sharpe Ratio Z-Score])</f>
        <v>319</v>
      </c>
      <c r="AV251">
        <f>(Table2[[#This Row],[Rank 1Y]]+Table2[[#This Row],[Rank 6M]]+Table2[[#This Row],[Rank Sharpe]])/3</f>
        <v>287.33333333333331</v>
      </c>
    </row>
    <row r="252" spans="1:48" x14ac:dyDescent="0.3">
      <c r="A252" t="s">
        <v>1388</v>
      </c>
      <c r="B252" t="s">
        <v>1389</v>
      </c>
      <c r="C252" t="s">
        <v>3155</v>
      </c>
      <c r="D252" t="s">
        <v>1390</v>
      </c>
      <c r="E252">
        <v>7911.1891097500002</v>
      </c>
      <c r="F252">
        <v>643.54999999999995</v>
      </c>
      <c r="G252">
        <v>-10.626365536881201</v>
      </c>
      <c r="H252">
        <f>(Table2[[#This Row],[1Y Return vs Nifty]]-AVERAGE(Table2[1Y Return vs Nifty]))/_xlfn.STDEV.P(Table2[1Y Return vs Nifty])</f>
        <v>-0.48765288740037932</v>
      </c>
      <c r="I252">
        <v>0.52079493461774395</v>
      </c>
      <c r="J252">
        <f>(Table2[[#This Row],[1M Return vs Nifty]]-AVERAGE(Table2[1M Return vs Nifty]))/_xlfn.STDEV.P(Table2[1M Return vs Nifty])</f>
        <v>-8.6785718679786614E-2</v>
      </c>
      <c r="K252">
        <v>10.101023081125501</v>
      </c>
      <c r="L252">
        <f>(Table2[[#This Row],[6M Return vs Nifty]]-AVERAGE(Table2[6M Return vs Nifty]))/_xlfn.STDEV.P(Table2[6M Return vs Nifty])</f>
        <v>0.188663448745509</v>
      </c>
      <c r="M252">
        <v>-2.63761449552057</v>
      </c>
      <c r="N252">
        <f>(Table2[[#This Row],[1W Return vs Nifty]]-AVERAGE(Table2[1W Return vs Nifty]))/_xlfn.STDEV.P(Table2[1W Return vs Nifty])</f>
        <v>-0.5652301502187882</v>
      </c>
      <c r="O252">
        <v>647.26</v>
      </c>
      <c r="P252">
        <v>651.62551235351702</v>
      </c>
      <c r="Q252">
        <v>606.23335476889395</v>
      </c>
      <c r="R252">
        <v>49.4493162930899</v>
      </c>
      <c r="S252" s="1">
        <f>(Table2[[#This Row],[Close Price]]-Table2[[#This Row],[20D EMA]])/Table2[[#This Row],[20D EMA]]</f>
        <v>-5.7318542780336133E-3</v>
      </c>
      <c r="T252" s="1">
        <f>(Table2[[#This Row],[Close Price]]-Table2[[#This Row],[50D EMA]])/Table2[[#This Row],[50D EMA]]</f>
        <v>-1.2392873207726677E-2</v>
      </c>
      <c r="U252" s="1">
        <f>(Table2[[#This Row],[Close Price]]-Table2[[#This Row],[200D EMA]])/Table2[[#This Row],[200D EMA]]</f>
        <v>6.1554919302207849E-2</v>
      </c>
      <c r="V252">
        <v>0.482419359554911</v>
      </c>
      <c r="W252">
        <v>638</v>
      </c>
      <c r="X252">
        <v>648.6</v>
      </c>
      <c r="Y252">
        <v>625</v>
      </c>
      <c r="Z252">
        <v>648.6</v>
      </c>
      <c r="AA252">
        <v>621.20000000000005</v>
      </c>
      <c r="AB252">
        <v>723.1</v>
      </c>
      <c r="AC252" s="1">
        <f>(Table2[[#This Row],[Close Price]]/Table2[[#This Row],[Day Low]])-1</f>
        <v>8.699059561128486E-3</v>
      </c>
      <c r="AD252" s="1">
        <f>(Table2[[#This Row],[Day High]]/Table2[[#This Row],[Close Price]])-1</f>
        <v>7.8470981275737817E-3</v>
      </c>
      <c r="AE252" s="1">
        <f>(Table2[[#This Row],[Close Price]]/Table2[[#This Row],[Current Week Low]])-1</f>
        <v>2.9679999999999929E-2</v>
      </c>
      <c r="AF252" s="1">
        <f>(Table2[[#This Row],[Current Week High]]/Table2[[#This Row],[Close Price]])-1</f>
        <v>7.8470981275737817E-3</v>
      </c>
      <c r="AG252" s="1">
        <f>(Table2[[#This Row],[Close Price]]/Table2[[#This Row],[Current Month Low]])-1</f>
        <v>3.5978750804893656E-2</v>
      </c>
      <c r="AH252" s="1">
        <f>(Table2[[#This Row],[Current Month High]]/Table2[[#This Row],[Close Price]])-1</f>
        <v>0.12361121901950134</v>
      </c>
      <c r="AI252">
        <v>19.400202004506198</v>
      </c>
      <c r="AJ252">
        <v>58.139820616783297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0.02</v>
      </c>
      <c r="AM252" t="s">
        <v>3183</v>
      </c>
      <c r="AN252">
        <v>-6.57</v>
      </c>
      <c r="AO252" t="s">
        <v>3182</v>
      </c>
      <c r="AP252">
        <v>0.13054269648235001</v>
      </c>
      <c r="AQ252">
        <f>(Table2[[#This Row],[Sharpe Ratio]]-AVERAGE(Table2[Sharpe Ratio]))/_xlfn.STDEV.P(Table2[Sharpe Ratio])</f>
        <v>0.84495620109749914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484</v>
      </c>
      <c r="AT252">
        <f>_xlfn.RANK.AVG(Table2[[#This Row],[6M Return vs Nifty Z-Score]],Table2[6M Return vs Nifty Z-Score])</f>
        <v>239</v>
      </c>
      <c r="AU252">
        <f>_xlfn.RANK.AVG(Table2[[#This Row],[Sharpe Ratio Z-Score]],Table2[Sharpe Ratio Z-Score])</f>
        <v>139</v>
      </c>
      <c r="AV252">
        <f>(Table2[[#This Row],[Rank 1Y]]+Table2[[#This Row],[Rank 6M]]+Table2[[#This Row],[Rank Sharpe]])/3</f>
        <v>287.33333333333331</v>
      </c>
    </row>
    <row r="253" spans="1:48" x14ac:dyDescent="0.3">
      <c r="A253" t="s">
        <v>373</v>
      </c>
      <c r="B253" t="s">
        <v>374</v>
      </c>
      <c r="C253" t="s">
        <v>3138</v>
      </c>
      <c r="D253" t="s">
        <v>375</v>
      </c>
      <c r="E253">
        <v>63435.978039719899</v>
      </c>
      <c r="F253">
        <v>1752.4</v>
      </c>
      <c r="G253">
        <v>8.54962531254189</v>
      </c>
      <c r="H253">
        <f>(Table2[[#This Row],[1Y Return vs Nifty]]-AVERAGE(Table2[1Y Return vs Nifty]))/_xlfn.STDEV.P(Table2[1Y Return vs Nifty])</f>
        <v>-0.11035201726395806</v>
      </c>
      <c r="I253">
        <v>5.9104424370791797</v>
      </c>
      <c r="J253">
        <f>(Table2[[#This Row],[1M Return vs Nifty]]-AVERAGE(Table2[1M Return vs Nifty]))/_xlfn.STDEV.P(Table2[1M Return vs Nifty])</f>
        <v>0.4134154894008053</v>
      </c>
      <c r="K253">
        <v>15.929312853228399</v>
      </c>
      <c r="L253">
        <f>(Table2[[#This Row],[6M Return vs Nifty]]-AVERAGE(Table2[6M Return vs Nifty]))/_xlfn.STDEV.P(Table2[6M Return vs Nifty])</f>
        <v>0.37773072183066225</v>
      </c>
      <c r="M253">
        <v>-7.8619206981188903</v>
      </c>
      <c r="N253">
        <f>(Table2[[#This Row],[1W Return vs Nifty]]-AVERAGE(Table2[1W Return vs Nifty]))/_xlfn.STDEV.P(Table2[1W Return vs Nifty])</f>
        <v>-1.8284339411714321</v>
      </c>
      <c r="O253">
        <v>1799.77</v>
      </c>
      <c r="P253">
        <v>1786.67070760672</v>
      </c>
      <c r="Q253">
        <v>1649.6592334483</v>
      </c>
      <c r="R253">
        <v>34.6794275606916</v>
      </c>
      <c r="S253" s="1">
        <f>(Table2[[#This Row],[Close Price]]-Table2[[#This Row],[20D EMA]])/Table2[[#This Row],[20D EMA]]</f>
        <v>-2.632002978158314E-2</v>
      </c>
      <c r="T253" s="1">
        <f>(Table2[[#This Row],[Close Price]]-Table2[[#This Row],[50D EMA]])/Table2[[#This Row],[50D EMA]]</f>
        <v>-1.9181322815006147E-2</v>
      </c>
      <c r="U253" s="1">
        <f>(Table2[[#This Row],[Close Price]]-Table2[[#This Row],[200D EMA]])/Table2[[#This Row],[200D EMA]]</f>
        <v>6.2279993630526928E-2</v>
      </c>
      <c r="V253">
        <v>0.60137057159348595</v>
      </c>
      <c r="W253">
        <v>1749.3</v>
      </c>
      <c r="X253">
        <v>1765</v>
      </c>
      <c r="Y253">
        <v>1749.3</v>
      </c>
      <c r="Z253">
        <v>1819.75</v>
      </c>
      <c r="AA253">
        <v>1733</v>
      </c>
      <c r="AB253">
        <v>1912</v>
      </c>
      <c r="AC253" s="1">
        <f>(Table2[[#This Row],[Close Price]]/Table2[[#This Row],[Day Low]])-1</f>
        <v>1.7721374263992562E-3</v>
      </c>
      <c r="AD253" s="1">
        <f>(Table2[[#This Row],[Day High]]/Table2[[#This Row],[Close Price]])-1</f>
        <v>7.1901392376170215E-3</v>
      </c>
      <c r="AE253" s="1">
        <f>(Table2[[#This Row],[Close Price]]/Table2[[#This Row],[Current Week Low]])-1</f>
        <v>1.7721374263992562E-3</v>
      </c>
      <c r="AF253" s="1">
        <f>(Table2[[#This Row],[Current Week High]]/Table2[[#This Row],[Close Price]])-1</f>
        <v>3.8433006162976513E-2</v>
      </c>
      <c r="AG253" s="1">
        <f>(Table2[[#This Row],[Close Price]]/Table2[[#This Row],[Current Month Low]])-1</f>
        <v>1.1194460473167966E-2</v>
      </c>
      <c r="AH253" s="1">
        <f>(Table2[[#This Row],[Current Month High]]/Table2[[#This Row],[Close Price]])-1</f>
        <v>9.1075097009815087E-2</v>
      </c>
      <c r="AI253">
        <v>13.684090390321799</v>
      </c>
      <c r="AJ253">
        <v>49.784178811060301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-0.01</v>
      </c>
      <c r="AM253" t="s">
        <v>3182</v>
      </c>
      <c r="AN253">
        <v>-7.81</v>
      </c>
      <c r="AO253" t="s">
        <v>3182</v>
      </c>
      <c r="AP253">
        <v>6.5366262887513002E-2</v>
      </c>
      <c r="AQ253">
        <f>(Table2[[#This Row],[Sharpe Ratio]]-AVERAGE(Table2[Sharpe Ratio]))/_xlfn.STDEV.P(Table2[Sharpe Ratio])</f>
        <v>9.0921581625382109E-2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-1.0567181655785405</v>
      </c>
      <c r="AS253">
        <f>_xlfn.RANK.AVG(Table2[[#This Row],[1Y Return vs Nifty Z-Score]],Table2[1Y Return vs Nifty Z-Score])</f>
        <v>345</v>
      </c>
      <c r="AT253">
        <f>_xlfn.RANK.AVG(Table2[[#This Row],[6M Return vs Nifty Z-Score]],Table2[6M Return vs Nifty Z-Score])</f>
        <v>194</v>
      </c>
      <c r="AU253">
        <f>_xlfn.RANK.AVG(Table2[[#This Row],[Sharpe Ratio Z-Score]],Table2[Sharpe Ratio Z-Score])</f>
        <v>324</v>
      </c>
      <c r="AV253">
        <f>(Table2[[#This Row],[Rank 1Y]]+Table2[[#This Row],[Rank 6M]]+Table2[[#This Row],[Rank Sharpe]])/3</f>
        <v>287.66666666666669</v>
      </c>
    </row>
    <row r="254" spans="1:48" x14ac:dyDescent="0.3">
      <c r="A254" t="s">
        <v>590</v>
      </c>
      <c r="B254" t="s">
        <v>591</v>
      </c>
      <c r="C254" t="s">
        <v>3141</v>
      </c>
      <c r="D254" t="s">
        <v>425</v>
      </c>
      <c r="E254">
        <v>32590.205043990001</v>
      </c>
      <c r="F254">
        <v>513.15</v>
      </c>
      <c r="G254">
        <v>0.40263667407270198</v>
      </c>
      <c r="H254">
        <f>(Table2[[#This Row],[1Y Return vs Nifty]]-AVERAGE(Table2[1Y Return vs Nifty]))/_xlfn.STDEV.P(Table2[1Y Return vs Nifty])</f>
        <v>-0.27064964810989889</v>
      </c>
      <c r="I254">
        <v>7.6860925082867997</v>
      </c>
      <c r="J254">
        <f>(Table2[[#This Row],[1M Return vs Nifty]]-AVERAGE(Table2[1M Return vs Nifty]))/_xlfn.STDEV.P(Table2[1M Return vs Nifty])</f>
        <v>0.57820962674296172</v>
      </c>
      <c r="K254">
        <v>3.1616882121334502</v>
      </c>
      <c r="L254">
        <f>(Table2[[#This Row],[6M Return vs Nifty]]-AVERAGE(Table2[6M Return vs Nifty]))/_xlfn.STDEV.P(Table2[6M Return vs Nifty])</f>
        <v>-3.6445660788635655E-2</v>
      </c>
      <c r="M254">
        <v>5.0954426959581198</v>
      </c>
      <c r="N254">
        <f>(Table2[[#This Row],[1W Return vs Nifty]]-AVERAGE(Table2[1W Return vs Nifty]))/_xlfn.STDEV.P(Table2[1W Return vs Nifty])</f>
        <v>1.3045735674635976</v>
      </c>
      <c r="O254">
        <v>494.1</v>
      </c>
      <c r="P254">
        <v>499.79940400144801</v>
      </c>
      <c r="Q254">
        <v>491.64830118201002</v>
      </c>
      <c r="R254">
        <v>64.307631658840705</v>
      </c>
      <c r="S254" s="1">
        <f>(Table2[[#This Row],[Close Price]]-Table2[[#This Row],[20D EMA]])/Table2[[#This Row],[20D EMA]]</f>
        <v>3.8554948391013873E-2</v>
      </c>
      <c r="T254" s="1">
        <f>(Table2[[#This Row],[Close Price]]-Table2[[#This Row],[50D EMA]])/Table2[[#This Row],[50D EMA]]</f>
        <v>2.6711908601062054E-2</v>
      </c>
      <c r="U254" s="1">
        <f>(Table2[[#This Row],[Close Price]]-Table2[[#This Row],[200D EMA]])/Table2[[#This Row],[200D EMA]]</f>
        <v>4.3733902397905269E-2</v>
      </c>
      <c r="V254">
        <v>0.94498068794290502</v>
      </c>
      <c r="W254">
        <v>509</v>
      </c>
      <c r="X254">
        <v>522.4</v>
      </c>
      <c r="Y254">
        <v>495.1</v>
      </c>
      <c r="Z254">
        <v>522.4</v>
      </c>
      <c r="AA254">
        <v>448.15</v>
      </c>
      <c r="AB254">
        <v>522.4</v>
      </c>
      <c r="AC254" s="1">
        <f>(Table2[[#This Row],[Close Price]]/Table2[[#This Row],[Day Low]])-1</f>
        <v>8.1532416502947402E-3</v>
      </c>
      <c r="AD254" s="1">
        <f>(Table2[[#This Row],[Day High]]/Table2[[#This Row],[Close Price]])-1</f>
        <v>1.8025918347461811E-2</v>
      </c>
      <c r="AE254" s="1">
        <f>(Table2[[#This Row],[Close Price]]/Table2[[#This Row],[Current Week Low]])-1</f>
        <v>3.6457281357301419E-2</v>
      </c>
      <c r="AF254" s="1">
        <f>(Table2[[#This Row],[Current Week High]]/Table2[[#This Row],[Close Price]])-1</f>
        <v>1.8025918347461811E-2</v>
      </c>
      <c r="AG254" s="1">
        <f>(Table2[[#This Row],[Close Price]]/Table2[[#This Row],[Current Month Low]])-1</f>
        <v>0.14504072297221904</v>
      </c>
      <c r="AH254" s="1">
        <f>(Table2[[#This Row],[Current Month High]]/Table2[[#This Row],[Close Price]])-1</f>
        <v>1.8025918347461811E-2</v>
      </c>
      <c r="AI254">
        <v>13.982266393841901</v>
      </c>
      <c r="AJ254">
        <v>23.769898697539698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0.1</v>
      </c>
      <c r="AM254" t="s">
        <v>3183</v>
      </c>
      <c r="AN254">
        <v>3.15</v>
      </c>
      <c r="AO254" t="s">
        <v>3183</v>
      </c>
      <c r="AP254">
        <v>0.124026848163992</v>
      </c>
      <c r="AQ254">
        <f>(Table2[[#This Row],[Sharpe Ratio]]-AVERAGE(Table2[Sharpe Ratio]))/_xlfn.STDEV.P(Table2[Sharpe Ratio])</f>
        <v>0.76957350621404808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400</v>
      </c>
      <c r="AT254">
        <f>_xlfn.RANK.AVG(Table2[[#This Row],[6M Return vs Nifty Z-Score]],Table2[6M Return vs Nifty Z-Score])</f>
        <v>314</v>
      </c>
      <c r="AU254">
        <f>_xlfn.RANK.AVG(Table2[[#This Row],[Sharpe Ratio Z-Score]],Table2[Sharpe Ratio Z-Score])</f>
        <v>149</v>
      </c>
      <c r="AV254">
        <f>(Table2[[#This Row],[Rank 1Y]]+Table2[[#This Row],[Rank 6M]]+Table2[[#This Row],[Rank Sharpe]])/3</f>
        <v>287.66666666666669</v>
      </c>
    </row>
    <row r="255" spans="1:48" x14ac:dyDescent="0.3">
      <c r="A255" t="s">
        <v>1342</v>
      </c>
      <c r="B255" t="s">
        <v>1343</v>
      </c>
      <c r="C255" t="s">
        <v>3144</v>
      </c>
      <c r="D255" t="s">
        <v>1344</v>
      </c>
      <c r="E255">
        <v>8443.5356269250005</v>
      </c>
      <c r="F255">
        <v>264.95</v>
      </c>
      <c r="G255">
        <v>16.471677754864</v>
      </c>
      <c r="H255">
        <f>(Table2[[#This Row],[1Y Return vs Nifty]]-AVERAGE(Table2[1Y Return vs Nifty]))/_xlfn.STDEV.P(Table2[1Y Return vs Nifty])</f>
        <v>4.5519838496987777E-2</v>
      </c>
      <c r="I255">
        <v>7.6053212332864097</v>
      </c>
      <c r="J255">
        <f>(Table2[[#This Row],[1M Return vs Nifty]]-AVERAGE(Table2[1M Return vs Nifty]))/_xlfn.STDEV.P(Table2[1M Return vs Nifty])</f>
        <v>0.57071342419632887</v>
      </c>
      <c r="K255">
        <v>38.461552167320598</v>
      </c>
      <c r="L255">
        <f>(Table2[[#This Row],[6M Return vs Nifty]]-AVERAGE(Table2[6M Return vs Nifty]))/_xlfn.STDEV.P(Table2[6M Return vs Nifty])</f>
        <v>1.1086671045768504</v>
      </c>
      <c r="M255">
        <v>1.0529146470863799</v>
      </c>
      <c r="N255">
        <f>(Table2[[#This Row],[1W Return vs Nifty]]-AVERAGE(Table2[1W Return vs Nifty]))/_xlfn.STDEV.P(Table2[1W Return vs Nifty])</f>
        <v>0.32711616769873897</v>
      </c>
      <c r="O255">
        <v>263.86</v>
      </c>
      <c r="P255">
        <v>259.37957070218602</v>
      </c>
      <c r="Q255">
        <v>230.041400147231</v>
      </c>
      <c r="R255">
        <v>50.947650655893099</v>
      </c>
      <c r="S255" s="1">
        <f>(Table2[[#This Row],[Close Price]]-Table2[[#This Row],[20D EMA]])/Table2[[#This Row],[20D EMA]]</f>
        <v>4.1309785492305573E-3</v>
      </c>
      <c r="T255" s="1">
        <f>(Table2[[#This Row],[Close Price]]-Table2[[#This Row],[50D EMA]])/Table2[[#This Row],[50D EMA]]</f>
        <v>2.147597546997955E-2</v>
      </c>
      <c r="U255" s="1">
        <f>(Table2[[#This Row],[Close Price]]-Table2[[#This Row],[200D EMA]])/Table2[[#This Row],[200D EMA]]</f>
        <v>0.1517492061447496</v>
      </c>
      <c r="V255">
        <v>0.46442366680283598</v>
      </c>
      <c r="W255">
        <v>264.05</v>
      </c>
      <c r="X255">
        <v>273.5</v>
      </c>
      <c r="Y255">
        <v>260.89999999999998</v>
      </c>
      <c r="Z255">
        <v>276</v>
      </c>
      <c r="AA255">
        <v>249.35</v>
      </c>
      <c r="AB255">
        <v>280.10000000000002</v>
      </c>
      <c r="AC255" s="1">
        <f>(Table2[[#This Row],[Close Price]]/Table2[[#This Row],[Day Low]])-1</f>
        <v>3.4084453701950235E-3</v>
      </c>
      <c r="AD255" s="1">
        <f>(Table2[[#This Row],[Day High]]/Table2[[#This Row],[Close Price]])-1</f>
        <v>3.22702396678618E-2</v>
      </c>
      <c r="AE255" s="1">
        <f>(Table2[[#This Row],[Close Price]]/Table2[[#This Row],[Current Week Low]])-1</f>
        <v>1.5523188961287904E-2</v>
      </c>
      <c r="AF255" s="1">
        <f>(Table2[[#This Row],[Current Week High]]/Table2[[#This Row],[Close Price]])-1</f>
        <v>4.1705982260803909E-2</v>
      </c>
      <c r="AG255" s="1">
        <f>(Table2[[#This Row],[Close Price]]/Table2[[#This Row],[Current Month Low]])-1</f>
        <v>6.2562662923601353E-2</v>
      </c>
      <c r="AH255" s="1">
        <f>(Table2[[#This Row],[Current Month High]]/Table2[[#This Row],[Close Price]])-1</f>
        <v>5.7180600113229119E-2</v>
      </c>
      <c r="AI255">
        <v>5.7180600113229101</v>
      </c>
      <c r="AJ255">
        <v>56.220518867924497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0.09</v>
      </c>
      <c r="AM255" t="s">
        <v>3183</v>
      </c>
      <c r="AN255">
        <v>-3.06</v>
      </c>
      <c r="AO255" t="s">
        <v>3182</v>
      </c>
      <c r="AP255">
        <v>1.0774329361483001E-2</v>
      </c>
      <c r="AQ255">
        <f>(Table2[[#This Row],[Sharpe Ratio]]-AVERAGE(Table2[Sharpe Ratio]))/_xlfn.STDEV.P(Table2[Sharpe Ratio])</f>
        <v>-0.54065958279426773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1.5113569521746384</v>
      </c>
      <c r="AS255">
        <f>_xlfn.RANK.AVG(Table2[[#This Row],[1Y Return vs Nifty Z-Score]],Table2[1Y Return vs Nifty Z-Score])</f>
        <v>293</v>
      </c>
      <c r="AT255">
        <f>_xlfn.RANK.AVG(Table2[[#This Row],[6M Return vs Nifty Z-Score]],Table2[6M Return vs Nifty Z-Score])</f>
        <v>88</v>
      </c>
      <c r="AU255">
        <f>_xlfn.RANK.AVG(Table2[[#This Row],[Sharpe Ratio Z-Score]],Table2[Sharpe Ratio Z-Score])</f>
        <v>483</v>
      </c>
      <c r="AV255">
        <f>(Table2[[#This Row],[Rank 1Y]]+Table2[[#This Row],[Rank 6M]]+Table2[[#This Row],[Rank Sharpe]])/3</f>
        <v>288</v>
      </c>
    </row>
    <row r="256" spans="1:48" x14ac:dyDescent="0.3">
      <c r="A256" t="s">
        <v>1106</v>
      </c>
      <c r="B256" t="s">
        <v>1107</v>
      </c>
      <c r="C256" t="s">
        <v>3138</v>
      </c>
      <c r="D256" t="s">
        <v>983</v>
      </c>
      <c r="E256">
        <v>11448.873947554999</v>
      </c>
      <c r="F256">
        <v>567.04999999999995</v>
      </c>
      <c r="G256">
        <v>-2.3129894463841598</v>
      </c>
      <c r="H256">
        <f>(Table2[[#This Row],[1Y Return vs Nifty]]-AVERAGE(Table2[1Y Return vs Nifty]))/_xlfn.STDEV.P(Table2[1Y Return vs Nifty])</f>
        <v>-0.32408146846584124</v>
      </c>
      <c r="I256">
        <v>-8.2701196765920102</v>
      </c>
      <c r="J256">
        <f>(Table2[[#This Row],[1M Return vs Nifty]]-AVERAGE(Table2[1M Return vs Nifty]))/_xlfn.STDEV.P(Table2[1M Return vs Nifty])</f>
        <v>-0.9026509689864618</v>
      </c>
      <c r="K256">
        <v>42.331233828432502</v>
      </c>
      <c r="L256">
        <f>(Table2[[#This Row],[6M Return vs Nifty]]-AVERAGE(Table2[6M Return vs Nifty]))/_xlfn.STDEV.P(Table2[6M Return vs Nifty])</f>
        <v>1.2341979529015168</v>
      </c>
      <c r="M256">
        <v>3.9042572030425</v>
      </c>
      <c r="N256">
        <f>(Table2[[#This Row],[1W Return vs Nifty]]-AVERAGE(Table2[1W Return vs Nifty]))/_xlfn.STDEV.P(Table2[1W Return vs Nifty])</f>
        <v>1.016552541890779</v>
      </c>
      <c r="O256">
        <v>568.11</v>
      </c>
      <c r="P256">
        <v>581.33604436050302</v>
      </c>
      <c r="Q256">
        <v>506.08781138489002</v>
      </c>
      <c r="R256">
        <v>55.401384118754102</v>
      </c>
      <c r="S256" s="1">
        <f>(Table2[[#This Row],[Close Price]]-Table2[[#This Row],[20D EMA]])/Table2[[#This Row],[20D EMA]]</f>
        <v>-1.8658358416504886E-3</v>
      </c>
      <c r="T256" s="1">
        <f>(Table2[[#This Row],[Close Price]]-Table2[[#This Row],[50D EMA]])/Table2[[#This Row],[50D EMA]]</f>
        <v>-2.4574502990294348E-2</v>
      </c>
      <c r="U256" s="1">
        <f>(Table2[[#This Row],[Close Price]]-Table2[[#This Row],[200D EMA]])/Table2[[#This Row],[200D EMA]]</f>
        <v>0.12045772935785438</v>
      </c>
      <c r="V256">
        <v>0.42211978706751302</v>
      </c>
      <c r="W256">
        <v>564.5</v>
      </c>
      <c r="X256">
        <v>583.6</v>
      </c>
      <c r="Y256">
        <v>520.25</v>
      </c>
      <c r="Z256">
        <v>583.6</v>
      </c>
      <c r="AA256">
        <v>505.95</v>
      </c>
      <c r="AB256">
        <v>633.54999999999995</v>
      </c>
      <c r="AC256" s="1">
        <f>(Table2[[#This Row],[Close Price]]/Table2[[#This Row],[Day Low]])-1</f>
        <v>4.5172719220547553E-3</v>
      </c>
      <c r="AD256" s="1">
        <f>(Table2[[#This Row],[Day High]]/Table2[[#This Row],[Close Price]])-1</f>
        <v>2.9186138788466653E-2</v>
      </c>
      <c r="AE256" s="1">
        <f>(Table2[[#This Row],[Close Price]]/Table2[[#This Row],[Current Week Low]])-1</f>
        <v>8.9956751561748982E-2</v>
      </c>
      <c r="AF256" s="1">
        <f>(Table2[[#This Row],[Current Week High]]/Table2[[#This Row],[Close Price]])-1</f>
        <v>2.9186138788466653E-2</v>
      </c>
      <c r="AG256" s="1">
        <f>(Table2[[#This Row],[Close Price]]/Table2[[#This Row],[Current Month Low]])-1</f>
        <v>0.12076292123727628</v>
      </c>
      <c r="AH256" s="1">
        <f>(Table2[[#This Row],[Current Month High]]/Table2[[#This Row],[Close Price]])-1</f>
        <v>0.11727360902918615</v>
      </c>
      <c r="AI256">
        <v>21.999823648708201</v>
      </c>
      <c r="AJ256">
        <v>65.080058224162997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0.09</v>
      </c>
      <c r="AM256" t="s">
        <v>3183</v>
      </c>
      <c r="AN256">
        <v>-5.33</v>
      </c>
      <c r="AO256" t="s">
        <v>3182</v>
      </c>
      <c r="AP256">
        <v>5.5159347807548997E-2</v>
      </c>
      <c r="AQ256">
        <f>(Table2[[#This Row],[Sharpe Ratio]]-AVERAGE(Table2[Sharpe Ratio]))/_xlfn.STDEV.P(Table2[Sharpe Ratio])</f>
        <v>-2.7163543684612525E-2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428</v>
      </c>
      <c r="AT256">
        <f>_xlfn.RANK.AVG(Table2[[#This Row],[6M Return vs Nifty Z-Score]],Table2[6M Return vs Nifty Z-Score])</f>
        <v>75</v>
      </c>
      <c r="AU256">
        <f>_xlfn.RANK.AVG(Table2[[#This Row],[Sharpe Ratio Z-Score]],Table2[Sharpe Ratio Z-Score])</f>
        <v>363</v>
      </c>
      <c r="AV256">
        <f>(Table2[[#This Row],[Rank 1Y]]+Table2[[#This Row],[Rank 6M]]+Table2[[#This Row],[Rank Sharpe]])/3</f>
        <v>288.66666666666669</v>
      </c>
    </row>
    <row r="257" spans="1:48" x14ac:dyDescent="0.3">
      <c r="A257" t="s">
        <v>1503</v>
      </c>
      <c r="B257" t="s">
        <v>1504</v>
      </c>
      <c r="C257" t="s">
        <v>3145</v>
      </c>
      <c r="D257" t="s">
        <v>214</v>
      </c>
      <c r="E257">
        <v>6753.8755112600002</v>
      </c>
      <c r="F257">
        <v>1666.85</v>
      </c>
      <c r="G257">
        <v>28.6114321822362</v>
      </c>
      <c r="H257">
        <f>(Table2[[#This Row],[1Y Return vs Nifty]]-AVERAGE(Table2[1Y Return vs Nifty]))/_xlfn.STDEV.P(Table2[1Y Return vs Nifty])</f>
        <v>0.2843778951500448</v>
      </c>
      <c r="I257">
        <v>-13.139505900186499</v>
      </c>
      <c r="J257">
        <f>(Table2[[#This Row],[1M Return vs Nifty]]-AVERAGE(Table2[1M Return vs Nifty]))/_xlfn.STDEV.P(Table2[1M Return vs Nifty])</f>
        <v>-1.3545678838757176</v>
      </c>
      <c r="K257">
        <v>12.132265259421301</v>
      </c>
      <c r="L257">
        <f>(Table2[[#This Row],[6M Return vs Nifty]]-AVERAGE(Table2[6M Return vs Nifty]))/_xlfn.STDEV.P(Table2[6M Return vs Nifty])</f>
        <v>0.25455609215252478</v>
      </c>
      <c r="M257">
        <v>-4.5078319864992</v>
      </c>
      <c r="N257">
        <f>(Table2[[#This Row],[1W Return vs Nifty]]-AVERAGE(Table2[1W Return vs Nifty]))/_xlfn.STDEV.P(Table2[1W Return vs Nifty])</f>
        <v>-1.0174367653929084</v>
      </c>
      <c r="O257">
        <v>1561.74</v>
      </c>
      <c r="P257">
        <v>1751.9642901777099</v>
      </c>
      <c r="Q257">
        <v>1620.1699997323401</v>
      </c>
      <c r="R257">
        <v>58.796504625775199</v>
      </c>
      <c r="S257" s="1">
        <f>(Table2[[#This Row],[Close Price]]-Table2[[#This Row],[20D EMA]])/Table2[[#This Row],[20D EMA]]</f>
        <v>6.7303136245469727E-2</v>
      </c>
      <c r="T257" s="1">
        <f>(Table2[[#This Row],[Close Price]]-Table2[[#This Row],[50D EMA]])/Table2[[#This Row],[50D EMA]]</f>
        <v>-4.8582206072862635E-2</v>
      </c>
      <c r="U257" s="1">
        <f>(Table2[[#This Row],[Close Price]]-Table2[[#This Row],[200D EMA]])/Table2[[#This Row],[200D EMA]]</f>
        <v>2.8811791525192768E-2</v>
      </c>
      <c r="V257">
        <v>0.73564864905193295</v>
      </c>
      <c r="W257">
        <v>1666.55</v>
      </c>
      <c r="X257">
        <v>1699</v>
      </c>
      <c r="Y257">
        <v>1561.05</v>
      </c>
      <c r="Z257">
        <v>1699</v>
      </c>
      <c r="AA257">
        <v>1549.9</v>
      </c>
      <c r="AB257">
        <v>1699</v>
      </c>
      <c r="AC257" s="1">
        <f>(Table2[[#This Row],[Close Price]]/Table2[[#This Row],[Day Low]])-1</f>
        <v>1.8001260088196247E-4</v>
      </c>
      <c r="AD257" s="1">
        <f>(Table2[[#This Row],[Day High]]/Table2[[#This Row],[Close Price]])-1</f>
        <v>1.9287878333383413E-2</v>
      </c>
      <c r="AE257" s="1">
        <f>(Table2[[#This Row],[Close Price]]/Table2[[#This Row],[Current Week Low]])-1</f>
        <v>6.777489510265533E-2</v>
      </c>
      <c r="AF257" s="1">
        <f>(Table2[[#This Row],[Current Week High]]/Table2[[#This Row],[Close Price]])-1</f>
        <v>1.9287878333383413E-2</v>
      </c>
      <c r="AG257" s="1">
        <f>(Table2[[#This Row],[Close Price]]/Table2[[#This Row],[Current Month Low]])-1</f>
        <v>7.5456481063294278E-2</v>
      </c>
      <c r="AH257" s="1">
        <f>(Table2[[#This Row],[Current Month High]]/Table2[[#This Row],[Close Price]])-1</f>
        <v>1.9287878333383413E-2</v>
      </c>
      <c r="AI257">
        <v>41.5784263730989</v>
      </c>
      <c r="AJ257">
        <v>86.115453327378205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-0.08</v>
      </c>
      <c r="AM257" t="s">
        <v>3182</v>
      </c>
      <c r="AN257">
        <v>0.67</v>
      </c>
      <c r="AO257" t="s">
        <v>3183</v>
      </c>
      <c r="AP257">
        <v>3.3090359689785E-2</v>
      </c>
      <c r="AQ257">
        <f>(Table2[[#This Row],[Sharpe Ratio]]-AVERAGE(Table2[Sharpe Ratio]))/_xlfn.STDEV.P(Table2[Sharpe Ratio])</f>
        <v>-0.28248253154084679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227</v>
      </c>
      <c r="AT257">
        <f>_xlfn.RANK.AVG(Table2[[#This Row],[6M Return vs Nifty Z-Score]],Table2[6M Return vs Nifty Z-Score])</f>
        <v>219</v>
      </c>
      <c r="AU257">
        <f>_xlfn.RANK.AVG(Table2[[#This Row],[Sharpe Ratio Z-Score]],Table2[Sharpe Ratio Z-Score])</f>
        <v>420</v>
      </c>
      <c r="AV257">
        <f>(Table2[[#This Row],[Rank 1Y]]+Table2[[#This Row],[Rank 6M]]+Table2[[#This Row],[Rank Sharpe]])/3</f>
        <v>288.66666666666669</v>
      </c>
    </row>
    <row r="258" spans="1:48" x14ac:dyDescent="0.3">
      <c r="A258" t="s">
        <v>936</v>
      </c>
      <c r="B258" t="s">
        <v>937</v>
      </c>
      <c r="C258" t="s">
        <v>3144</v>
      </c>
      <c r="D258" t="s">
        <v>788</v>
      </c>
      <c r="E258">
        <v>16186.440175919999</v>
      </c>
      <c r="F258">
        <v>1201.9000000000001</v>
      </c>
      <c r="G258">
        <v>2.59719763934222</v>
      </c>
      <c r="H258">
        <f>(Table2[[#This Row],[1Y Return vs Nifty]]-AVERAGE(Table2[1Y Return vs Nifty]))/_xlfn.STDEV.P(Table2[1Y Return vs Nifty])</f>
        <v>-0.22747014472645191</v>
      </c>
      <c r="I258">
        <v>-2.0015016379183099</v>
      </c>
      <c r="J258">
        <f>(Table2[[#This Row],[1M Return vs Nifty]]-AVERAGE(Table2[1M Return vs Nifty]))/_xlfn.STDEV.P(Table2[1M Return vs Nifty])</f>
        <v>-0.32087445864726616</v>
      </c>
      <c r="K258">
        <v>-9.8018260638717898</v>
      </c>
      <c r="L258">
        <f>(Table2[[#This Row],[6M Return vs Nifty]]-AVERAGE(Table2[6M Return vs Nifty]))/_xlfn.STDEV.P(Table2[6M Return vs Nifty])</f>
        <v>-0.45697662091631513</v>
      </c>
      <c r="M258">
        <v>0.46207329010328502</v>
      </c>
      <c r="N258">
        <f>(Table2[[#This Row],[1W Return vs Nifty]]-AVERAGE(Table2[1W Return vs Nifty]))/_xlfn.STDEV.P(Table2[1W Return vs Nifty])</f>
        <v>0.18425451046634903</v>
      </c>
      <c r="O258">
        <v>1151.29</v>
      </c>
      <c r="P258">
        <v>1198.7337004368901</v>
      </c>
      <c r="Q258">
        <v>1199.96620162473</v>
      </c>
      <c r="R258">
        <v>61.758403311161999</v>
      </c>
      <c r="S258" s="1">
        <f>(Table2[[#This Row],[Close Price]]-Table2[[#This Row],[20D EMA]])/Table2[[#This Row],[20D EMA]]</f>
        <v>4.3959384690217172E-2</v>
      </c>
      <c r="T258" s="1">
        <f>(Table2[[#This Row],[Close Price]]-Table2[[#This Row],[50D EMA]])/Table2[[#This Row],[50D EMA]]</f>
        <v>2.6413702742785982E-3</v>
      </c>
      <c r="U258" s="1">
        <f>(Table2[[#This Row],[Close Price]]-Table2[[#This Row],[200D EMA]])/Table2[[#This Row],[200D EMA]]</f>
        <v>1.6115440357001053E-3</v>
      </c>
      <c r="V258">
        <v>0.72081395752504795</v>
      </c>
      <c r="W258">
        <v>1140.55</v>
      </c>
      <c r="X258">
        <v>1209.5</v>
      </c>
      <c r="Y258">
        <v>1121.05</v>
      </c>
      <c r="Z258">
        <v>1209.5</v>
      </c>
      <c r="AA258">
        <v>1075</v>
      </c>
      <c r="AB258">
        <v>1249.9000000000001</v>
      </c>
      <c r="AC258" s="1">
        <f>(Table2[[#This Row],[Close Price]]/Table2[[#This Row],[Day Low]])-1</f>
        <v>5.3789838235938969E-2</v>
      </c>
      <c r="AD258" s="1">
        <f>(Table2[[#This Row],[Day High]]/Table2[[#This Row],[Close Price]])-1</f>
        <v>6.323321407770921E-3</v>
      </c>
      <c r="AE258" s="1">
        <f>(Table2[[#This Row],[Close Price]]/Table2[[#This Row],[Current Week Low]])-1</f>
        <v>7.2119887605370137E-2</v>
      </c>
      <c r="AF258" s="1">
        <f>(Table2[[#This Row],[Current Week High]]/Table2[[#This Row],[Close Price]])-1</f>
        <v>6.323321407770921E-3</v>
      </c>
      <c r="AG258" s="1">
        <f>(Table2[[#This Row],[Close Price]]/Table2[[#This Row],[Current Month Low]])-1</f>
        <v>0.11804651162790702</v>
      </c>
      <c r="AH258" s="1">
        <f>(Table2[[#This Row],[Current Month High]]/Table2[[#This Row],[Close Price]])-1</f>
        <v>3.9936766785922284E-2</v>
      </c>
      <c r="AI258">
        <v>57.829270321990101</v>
      </c>
      <c r="AJ258">
        <v>53.912152644384598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-7.0000000000000007E-2</v>
      </c>
      <c r="AM258" t="s">
        <v>3182</v>
      </c>
      <c r="AN258">
        <v>-0.09</v>
      </c>
      <c r="AO258" t="s">
        <v>3182</v>
      </c>
      <c r="AP258">
        <v>0.235681114457063</v>
      </c>
      <c r="AQ258">
        <f>(Table2[[#This Row],[Sharpe Ratio]]-AVERAGE(Table2[Sharpe Ratio]))/_xlfn.STDEV.P(Table2[Sharpe Ratio])</f>
        <v>2.061316204504362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384</v>
      </c>
      <c r="AT258">
        <f>_xlfn.RANK.AVG(Table2[[#This Row],[6M Return vs Nifty Z-Score]],Table2[6M Return vs Nifty Z-Score])</f>
        <v>476</v>
      </c>
      <c r="AU258">
        <f>_xlfn.RANK.AVG(Table2[[#This Row],[Sharpe Ratio Z-Score]],Table2[Sharpe Ratio Z-Score])</f>
        <v>13</v>
      </c>
      <c r="AV258">
        <f>(Table2[[#This Row],[Rank 1Y]]+Table2[[#This Row],[Rank 6M]]+Table2[[#This Row],[Rank Sharpe]])/3</f>
        <v>291</v>
      </c>
    </row>
    <row r="259" spans="1:48" x14ac:dyDescent="0.3">
      <c r="A259" t="s">
        <v>1264</v>
      </c>
      <c r="B259" t="s">
        <v>1265</v>
      </c>
      <c r="C259" t="s">
        <v>3141</v>
      </c>
      <c r="D259" t="s">
        <v>57</v>
      </c>
      <c r="E259">
        <v>9208.9553931099999</v>
      </c>
      <c r="F259">
        <v>6989.05</v>
      </c>
      <c r="G259">
        <v>52.252170770362902</v>
      </c>
      <c r="H259">
        <f>(Table2[[#This Row],[1Y Return vs Nifty]]-AVERAGE(Table2[1Y Return vs Nifty]))/_xlfn.STDEV.P(Table2[1Y Return vs Nifty])</f>
        <v>0.74952576208471344</v>
      </c>
      <c r="I259">
        <v>11.4575130756461</v>
      </c>
      <c r="J259">
        <f>(Table2[[#This Row],[1M Return vs Nifty]]-AVERAGE(Table2[1M Return vs Nifty]))/_xlfn.STDEV.P(Table2[1M Return vs Nifty])</f>
        <v>0.92822678892500943</v>
      </c>
      <c r="K259">
        <v>-22.245109030634101</v>
      </c>
      <c r="L259">
        <f>(Table2[[#This Row],[6M Return vs Nifty]]-AVERAGE(Table2[6M Return vs Nifty]))/_xlfn.STDEV.P(Table2[6M Return vs Nifty])</f>
        <v>-0.86063149580148079</v>
      </c>
      <c r="M259">
        <v>1.4714489406259701</v>
      </c>
      <c r="N259">
        <f>(Table2[[#This Row],[1W Return vs Nifty]]-AVERAGE(Table2[1W Return vs Nifty]))/_xlfn.STDEV.P(Table2[1W Return vs Nifty])</f>
        <v>0.42831508019355979</v>
      </c>
      <c r="O259">
        <v>6963.74</v>
      </c>
      <c r="P259">
        <v>7164.0917237567701</v>
      </c>
      <c r="Q259">
        <v>7070.6423575887602</v>
      </c>
      <c r="R259">
        <v>53.249916542851501</v>
      </c>
      <c r="S259" s="1">
        <f>(Table2[[#This Row],[Close Price]]-Table2[[#This Row],[20D EMA]])/Table2[[#This Row],[20D EMA]]</f>
        <v>3.6345412091778845E-3</v>
      </c>
      <c r="T259" s="1">
        <f>(Table2[[#This Row],[Close Price]]-Table2[[#This Row],[50D EMA]])/Table2[[#This Row],[50D EMA]]</f>
        <v>-2.4433205283555467E-2</v>
      </c>
      <c r="U259" s="1">
        <f>(Table2[[#This Row],[Close Price]]-Table2[[#This Row],[200D EMA]])/Table2[[#This Row],[200D EMA]]</f>
        <v>-1.1539596186927599E-2</v>
      </c>
      <c r="V259">
        <v>0.55923906675189605</v>
      </c>
      <c r="W259">
        <v>6942.05</v>
      </c>
      <c r="X259">
        <v>7049.9</v>
      </c>
      <c r="Y259">
        <v>6790</v>
      </c>
      <c r="Z259">
        <v>7078.6</v>
      </c>
      <c r="AA259">
        <v>6521</v>
      </c>
      <c r="AB259">
        <v>7998.95</v>
      </c>
      <c r="AC259" s="1">
        <f>(Table2[[#This Row],[Close Price]]/Table2[[#This Row],[Day Low]])-1</f>
        <v>6.7703344113050345E-3</v>
      </c>
      <c r="AD259" s="1">
        <f>(Table2[[#This Row],[Day High]]/Table2[[#This Row],[Close Price]])-1</f>
        <v>8.7064765597613114E-3</v>
      </c>
      <c r="AE259" s="1">
        <f>(Table2[[#This Row],[Close Price]]/Table2[[#This Row],[Current Week Low]])-1</f>
        <v>2.9315169366715743E-2</v>
      </c>
      <c r="AF259" s="1">
        <f>(Table2[[#This Row],[Current Week High]]/Table2[[#This Row],[Close Price]])-1</f>
        <v>1.2812900179566711E-2</v>
      </c>
      <c r="AG259" s="1">
        <f>(Table2[[#This Row],[Close Price]]/Table2[[#This Row],[Current Month Low]])-1</f>
        <v>7.1775801257475846E-2</v>
      </c>
      <c r="AH259" s="1">
        <f>(Table2[[#This Row],[Current Month High]]/Table2[[#This Row],[Close Price]])-1</f>
        <v>0.14449746388994211</v>
      </c>
      <c r="AI259">
        <v>47.056466901796298</v>
      </c>
      <c r="AJ259">
        <v>109.69246924692401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-0.02</v>
      </c>
      <c r="AM259" t="s">
        <v>3182</v>
      </c>
      <c r="AN259">
        <v>-7.61</v>
      </c>
      <c r="AO259" t="s">
        <v>3182</v>
      </c>
      <c r="AP259">
        <v>0.144183176195677</v>
      </c>
      <c r="AQ259">
        <f>(Table2[[#This Row],[Sharpe Ratio]]-AVERAGE(Table2[Sharpe Ratio]))/_xlfn.STDEV.P(Table2[Sharpe Ratio])</f>
        <v>1.0027646812913342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128</v>
      </c>
      <c r="AT259">
        <f>_xlfn.RANK.AVG(Table2[[#This Row],[6M Return vs Nifty Z-Score]],Table2[6M Return vs Nifty Z-Score])</f>
        <v>626</v>
      </c>
      <c r="AU259">
        <f>_xlfn.RANK.AVG(Table2[[#This Row],[Sharpe Ratio Z-Score]],Table2[Sharpe Ratio Z-Score])</f>
        <v>119</v>
      </c>
      <c r="AV259">
        <f>(Table2[[#This Row],[Rank 1Y]]+Table2[[#This Row],[Rank 6M]]+Table2[[#This Row],[Rank Sharpe]])/3</f>
        <v>291</v>
      </c>
    </row>
    <row r="260" spans="1:48" x14ac:dyDescent="0.3">
      <c r="A260" t="s">
        <v>1094</v>
      </c>
      <c r="B260" t="s">
        <v>1095</v>
      </c>
      <c r="C260" t="s">
        <v>3147</v>
      </c>
      <c r="D260" t="s">
        <v>88</v>
      </c>
      <c r="E260">
        <v>11725.5</v>
      </c>
      <c r="F260">
        <v>78.17</v>
      </c>
      <c r="G260">
        <v>30.6934405093481</v>
      </c>
      <c r="H260">
        <f>(Table2[[#This Row],[1Y Return vs Nifty]]-AVERAGE(Table2[1Y Return vs Nifty]))/_xlfn.STDEV.P(Table2[1Y Return vs Nifty])</f>
        <v>0.32534284760642473</v>
      </c>
      <c r="I260">
        <v>5.7280144888524402</v>
      </c>
      <c r="J260">
        <f>(Table2[[#This Row],[1M Return vs Nifty]]-AVERAGE(Table2[1M Return vs Nifty]))/_xlfn.STDEV.P(Table2[1M Return vs Nifty])</f>
        <v>0.39648475690874435</v>
      </c>
      <c r="K260">
        <v>0.64470572835038598</v>
      </c>
      <c r="L260">
        <f>(Table2[[#This Row],[6M Return vs Nifty]]-AVERAGE(Table2[6M Return vs Nifty]))/_xlfn.STDEV.P(Table2[6M Return vs Nifty])</f>
        <v>-0.11809551575805641</v>
      </c>
      <c r="M260">
        <v>0.65099078215991901</v>
      </c>
      <c r="N260">
        <f>(Table2[[#This Row],[1W Return vs Nifty]]-AVERAGE(Table2[1W Return vs Nifty]))/_xlfn.STDEV.P(Table2[1W Return vs Nifty])</f>
        <v>0.22993355049361949</v>
      </c>
      <c r="O260">
        <v>77.55</v>
      </c>
      <c r="P260">
        <v>81.661277228538097</v>
      </c>
      <c r="Q260">
        <v>80.228944593649899</v>
      </c>
      <c r="R260">
        <v>57.861185198026298</v>
      </c>
      <c r="S260" s="1">
        <f>(Table2[[#This Row],[Close Price]]-Table2[[#This Row],[20D EMA]])/Table2[[#This Row],[20D EMA]]</f>
        <v>7.9948420373952885E-3</v>
      </c>
      <c r="T260" s="1">
        <f>(Table2[[#This Row],[Close Price]]-Table2[[#This Row],[50D EMA]])/Table2[[#This Row],[50D EMA]]</f>
        <v>-4.2753154824744788E-2</v>
      </c>
      <c r="U260" s="1">
        <f>(Table2[[#This Row],[Close Price]]-Table2[[#This Row],[200D EMA]])/Table2[[#This Row],[200D EMA]]</f>
        <v>-2.5663363815618016E-2</v>
      </c>
      <c r="V260">
        <v>0.852818788921337</v>
      </c>
      <c r="W260">
        <v>77.31</v>
      </c>
      <c r="X260">
        <v>80.349999999999994</v>
      </c>
      <c r="Y260">
        <v>75.400000000000006</v>
      </c>
      <c r="Z260">
        <v>80.349999999999994</v>
      </c>
      <c r="AA260">
        <v>73.11</v>
      </c>
      <c r="AB260">
        <v>85.44</v>
      </c>
      <c r="AC260" s="1">
        <f>(Table2[[#This Row],[Close Price]]/Table2[[#This Row],[Day Low]])-1</f>
        <v>1.1124046048376579E-2</v>
      </c>
      <c r="AD260" s="1">
        <f>(Table2[[#This Row],[Day High]]/Table2[[#This Row],[Close Price]])-1</f>
        <v>2.7887936548548042E-2</v>
      </c>
      <c r="AE260" s="1">
        <f>(Table2[[#This Row],[Close Price]]/Table2[[#This Row],[Current Week Low]])-1</f>
        <v>3.6737400530503894E-2</v>
      </c>
      <c r="AF260" s="1">
        <f>(Table2[[#This Row],[Current Week High]]/Table2[[#This Row],[Close Price]])-1</f>
        <v>2.7887936548548042E-2</v>
      </c>
      <c r="AG260" s="1">
        <f>(Table2[[#This Row],[Close Price]]/Table2[[#This Row],[Current Month Low]])-1</f>
        <v>6.9210778279305218E-2</v>
      </c>
      <c r="AH260" s="1">
        <f>(Table2[[#This Row],[Current Month High]]/Table2[[#This Row],[Close Price]])-1</f>
        <v>9.3002430599974373E-2</v>
      </c>
      <c r="AI260">
        <v>68.606882435716997</v>
      </c>
      <c r="AJ260">
        <v>56.653306613226398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-0.19</v>
      </c>
      <c r="AM260" t="s">
        <v>3182</v>
      </c>
      <c r="AN260">
        <v>-3.27</v>
      </c>
      <c r="AO260" t="s">
        <v>3182</v>
      </c>
      <c r="AP260">
        <v>6.5448055349623002E-2</v>
      </c>
      <c r="AQ260">
        <f>(Table2[[#This Row],[Sharpe Ratio]]-AVERAGE(Table2[Sharpe Ratio]))/_xlfn.STDEV.P(Table2[Sharpe Ratio])</f>
        <v>9.1867849235331353E-2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214</v>
      </c>
      <c r="AT260">
        <f>_xlfn.RANK.AVG(Table2[[#This Row],[6M Return vs Nifty Z-Score]],Table2[6M Return vs Nifty Z-Score])</f>
        <v>342</v>
      </c>
      <c r="AU260">
        <f>_xlfn.RANK.AVG(Table2[[#This Row],[Sharpe Ratio Z-Score]],Table2[Sharpe Ratio Z-Score])</f>
        <v>320</v>
      </c>
      <c r="AV260">
        <f>(Table2[[#This Row],[Rank 1Y]]+Table2[[#This Row],[Rank 6M]]+Table2[[#This Row],[Rank Sharpe]])/3</f>
        <v>292</v>
      </c>
    </row>
    <row r="261" spans="1:48" x14ac:dyDescent="0.3">
      <c r="A261" t="s">
        <v>816</v>
      </c>
      <c r="B261" t="s">
        <v>817</v>
      </c>
      <c r="C261" t="s">
        <v>3152</v>
      </c>
      <c r="D261" t="s">
        <v>572</v>
      </c>
      <c r="E261">
        <v>19196.099698639999</v>
      </c>
      <c r="F261">
        <v>612.4</v>
      </c>
      <c r="G261">
        <v>19.306638724850998</v>
      </c>
      <c r="H261">
        <f>(Table2[[#This Row],[1Y Return vs Nifty]]-AVERAGE(Table2[1Y Return vs Nifty]))/_xlfn.STDEV.P(Table2[1Y Return vs Nifty])</f>
        <v>0.10129965447510539</v>
      </c>
      <c r="I261">
        <v>30.239952279707499</v>
      </c>
      <c r="J261">
        <f>(Table2[[#This Row],[1M Return vs Nifty]]-AVERAGE(Table2[1M Return vs Nifty]))/_xlfn.STDEV.P(Table2[1M Return vs Nifty])</f>
        <v>2.6713832339951398</v>
      </c>
      <c r="K261">
        <v>-9.8363715100790401</v>
      </c>
      <c r="L261">
        <f>(Table2[[#This Row],[6M Return vs Nifty]]-AVERAGE(Table2[6M Return vs Nifty]))/_xlfn.STDEV.P(Table2[6M Return vs Nifty])</f>
        <v>-0.45809726068669465</v>
      </c>
      <c r="M261">
        <v>12.704861122766699</v>
      </c>
      <c r="N261">
        <f>(Table2[[#This Row],[1W Return vs Nifty]]-AVERAGE(Table2[1W Return vs Nifty]))/_xlfn.STDEV.P(Table2[1W Return vs Nifty])</f>
        <v>3.1444822234510332</v>
      </c>
      <c r="O261">
        <v>549.22</v>
      </c>
      <c r="P261">
        <v>556.52299465374097</v>
      </c>
      <c r="Q261">
        <v>574.13820909864296</v>
      </c>
      <c r="R261">
        <v>75.149838171568405</v>
      </c>
      <c r="S261" s="1">
        <f>(Table2[[#This Row],[Close Price]]-Table2[[#This Row],[20D EMA]])/Table2[[#This Row],[20D EMA]]</f>
        <v>0.11503586905065356</v>
      </c>
      <c r="T261" s="1">
        <f>(Table2[[#This Row],[Close Price]]-Table2[[#This Row],[50D EMA]])/Table2[[#This Row],[50D EMA]]</f>
        <v>0.10040376746880822</v>
      </c>
      <c r="U261" s="1">
        <f>(Table2[[#This Row],[Close Price]]-Table2[[#This Row],[200D EMA]])/Table2[[#This Row],[200D EMA]]</f>
        <v>6.6642126050842992E-2</v>
      </c>
      <c r="V261">
        <v>2.3888782521988801</v>
      </c>
      <c r="W261">
        <v>608.1</v>
      </c>
      <c r="X261">
        <v>628.9</v>
      </c>
      <c r="Y261">
        <v>593</v>
      </c>
      <c r="Z261">
        <v>632</v>
      </c>
      <c r="AA261">
        <v>477</v>
      </c>
      <c r="AB261">
        <v>632</v>
      </c>
      <c r="AC261" s="1">
        <f>(Table2[[#This Row],[Close Price]]/Table2[[#This Row],[Day Low]])-1</f>
        <v>7.0712053938495334E-3</v>
      </c>
      <c r="AD261" s="1">
        <f>(Table2[[#This Row],[Day High]]/Table2[[#This Row],[Close Price]])-1</f>
        <v>2.6943174395819725E-2</v>
      </c>
      <c r="AE261" s="1">
        <f>(Table2[[#This Row],[Close Price]]/Table2[[#This Row],[Current Week Low]])-1</f>
        <v>3.2715008431703163E-2</v>
      </c>
      <c r="AF261" s="1">
        <f>(Table2[[#This Row],[Current Week High]]/Table2[[#This Row],[Close Price]])-1</f>
        <v>3.2005225342913057E-2</v>
      </c>
      <c r="AG261" s="1">
        <f>(Table2[[#This Row],[Close Price]]/Table2[[#This Row],[Current Month Low]])-1</f>
        <v>0.28385744234800825</v>
      </c>
      <c r="AH261" s="1">
        <f>(Table2[[#This Row],[Current Month High]]/Table2[[#This Row],[Close Price]])-1</f>
        <v>3.2005225342913057E-2</v>
      </c>
      <c r="AI261">
        <v>27.735140431090699</v>
      </c>
      <c r="AJ261">
        <v>48.280871670702098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0.03</v>
      </c>
      <c r="AM261" t="s">
        <v>3183</v>
      </c>
      <c r="AN261">
        <v>14.28</v>
      </c>
      <c r="AO261" t="s">
        <v>3183</v>
      </c>
      <c r="AP261">
        <v>0.143588947315129</v>
      </c>
      <c r="AQ261">
        <f>(Table2[[#This Row],[Sharpe Ratio]]-AVERAGE(Table2[Sharpe Ratio]))/_xlfn.STDEV.P(Table2[Sharpe Ratio])</f>
        <v>0.99588997024763515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279</v>
      </c>
      <c r="AT261">
        <f>_xlfn.RANK.AVG(Table2[[#This Row],[6M Return vs Nifty Z-Score]],Table2[6M Return vs Nifty Z-Score])</f>
        <v>478</v>
      </c>
      <c r="AU261">
        <f>_xlfn.RANK.AVG(Table2[[#This Row],[Sharpe Ratio Z-Score]],Table2[Sharpe Ratio Z-Score])</f>
        <v>121</v>
      </c>
      <c r="AV261">
        <f>(Table2[[#This Row],[Rank 1Y]]+Table2[[#This Row],[Rank 6M]]+Table2[[#This Row],[Rank Sharpe]])/3</f>
        <v>292.66666666666669</v>
      </c>
    </row>
    <row r="262" spans="1:48" x14ac:dyDescent="0.3">
      <c r="A262" t="s">
        <v>1152</v>
      </c>
      <c r="B262" t="s">
        <v>1153</v>
      </c>
      <c r="C262" t="s">
        <v>3138</v>
      </c>
      <c r="D262" t="s">
        <v>268</v>
      </c>
      <c r="E262">
        <v>10592.102253999999</v>
      </c>
      <c r="F262">
        <v>793.25</v>
      </c>
      <c r="G262">
        <v>-3.7689778318923199</v>
      </c>
      <c r="H262">
        <f>(Table2[[#This Row],[1Y Return vs Nifty]]-AVERAGE(Table2[1Y Return vs Nifty]))/_xlfn.STDEV.P(Table2[1Y Return vs Nifty])</f>
        <v>-0.35272904600561039</v>
      </c>
      <c r="I262">
        <v>19.191933646042202</v>
      </c>
      <c r="J262">
        <f>(Table2[[#This Row],[1M Return vs Nifty]]-AVERAGE(Table2[1M Return vs Nifty]))/_xlfn.STDEV.P(Table2[1M Return vs Nifty])</f>
        <v>1.6460411749954635</v>
      </c>
      <c r="K262">
        <v>20.187212130184601</v>
      </c>
      <c r="L262">
        <f>(Table2[[#This Row],[6M Return vs Nifty]]-AVERAGE(Table2[6M Return vs Nifty]))/_xlfn.STDEV.P(Table2[6M Return vs Nifty])</f>
        <v>0.51585518661253138</v>
      </c>
      <c r="M262">
        <v>4.2030943581965499</v>
      </c>
      <c r="N262">
        <f>(Table2[[#This Row],[1W Return vs Nifty]]-AVERAGE(Table2[1W Return vs Nifty]))/_xlfn.STDEV.P(Table2[1W Return vs Nifty])</f>
        <v>1.0888094526898346</v>
      </c>
      <c r="O262">
        <v>711.43</v>
      </c>
      <c r="P262">
        <v>693.81585605671603</v>
      </c>
      <c r="Q262">
        <v>655.10587912276696</v>
      </c>
      <c r="R262">
        <v>85.534880691405107</v>
      </c>
      <c r="S262" s="1">
        <f>(Table2[[#This Row],[Close Price]]-Table2[[#This Row],[20D EMA]])/Table2[[#This Row],[20D EMA]]</f>
        <v>0.11500780118915432</v>
      </c>
      <c r="T262" s="1">
        <f>(Table2[[#This Row],[Close Price]]-Table2[[#This Row],[50D EMA]])/Table2[[#This Row],[50D EMA]]</f>
        <v>0.1433148912283661</v>
      </c>
      <c r="U262" s="1">
        <f>(Table2[[#This Row],[Close Price]]-Table2[[#This Row],[200D EMA]])/Table2[[#This Row],[200D EMA]]</f>
        <v>0.21087296768305266</v>
      </c>
      <c r="V262">
        <v>0.606949255590993</v>
      </c>
      <c r="W262">
        <v>745.1</v>
      </c>
      <c r="X262">
        <v>798</v>
      </c>
      <c r="Y262">
        <v>736.25</v>
      </c>
      <c r="Z262">
        <v>798</v>
      </c>
      <c r="AA262">
        <v>659.65</v>
      </c>
      <c r="AB262">
        <v>798</v>
      </c>
      <c r="AC262" s="1">
        <f>(Table2[[#This Row],[Close Price]]/Table2[[#This Row],[Day Low]])-1</f>
        <v>6.462219836263583E-2</v>
      </c>
      <c r="AD262" s="1">
        <f>(Table2[[#This Row],[Day High]]/Table2[[#This Row],[Close Price]])-1</f>
        <v>5.9880239520957446E-3</v>
      </c>
      <c r="AE262" s="1">
        <f>(Table2[[#This Row],[Close Price]]/Table2[[#This Row],[Current Week Low]])-1</f>
        <v>7.7419354838709653E-2</v>
      </c>
      <c r="AF262" s="1">
        <f>(Table2[[#This Row],[Current Week High]]/Table2[[#This Row],[Close Price]])-1</f>
        <v>5.9880239520957446E-3</v>
      </c>
      <c r="AG262" s="1">
        <f>(Table2[[#This Row],[Close Price]]/Table2[[#This Row],[Current Month Low]])-1</f>
        <v>0.20253164556962022</v>
      </c>
      <c r="AH262" s="1">
        <f>(Table2[[#This Row],[Current Month High]]/Table2[[#This Row],[Close Price]])-1</f>
        <v>5.9880239520957446E-3</v>
      </c>
      <c r="AI262">
        <v>7.7844311377245496</v>
      </c>
      <c r="AJ262">
        <v>43.808919506888998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0.14000000000000001</v>
      </c>
      <c r="AM262" t="s">
        <v>3183</v>
      </c>
      <c r="AN262">
        <v>13.1</v>
      </c>
      <c r="AO262" t="s">
        <v>3183</v>
      </c>
      <c r="AP262">
        <v>8.1140148970084994E-2</v>
      </c>
      <c r="AQ262">
        <f>(Table2[[#This Row],[Sharpe Ratio]]-AVERAGE(Table2[Sharpe Ratio]))/_xlfn.STDEV.P(Table2[Sharpe Ratio])</f>
        <v>0.2734117169986513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3.17138848529087</v>
      </c>
      <c r="AS262">
        <f>_xlfn.RANK.AVG(Table2[[#This Row],[1Y Return vs Nifty Z-Score]],Table2[1Y Return vs Nifty Z-Score])</f>
        <v>437</v>
      </c>
      <c r="AT262">
        <f>_xlfn.RANK.AVG(Table2[[#This Row],[6M Return vs Nifty Z-Score]],Table2[6M Return vs Nifty Z-Score])</f>
        <v>161</v>
      </c>
      <c r="AU262">
        <f>_xlfn.RANK.AVG(Table2[[#This Row],[Sharpe Ratio Z-Score]],Table2[Sharpe Ratio Z-Score])</f>
        <v>280</v>
      </c>
      <c r="AV262">
        <f>(Table2[[#This Row],[Rank 1Y]]+Table2[[#This Row],[Rank 6M]]+Table2[[#This Row],[Rank Sharpe]])/3</f>
        <v>292.66666666666669</v>
      </c>
    </row>
    <row r="263" spans="1:48" x14ac:dyDescent="0.3">
      <c r="A263" t="s">
        <v>1605</v>
      </c>
      <c r="B263" t="s">
        <v>1606</v>
      </c>
      <c r="C263" t="s">
        <v>3144</v>
      </c>
      <c r="D263" t="s">
        <v>1344</v>
      </c>
      <c r="E263">
        <v>5844.1144257300002</v>
      </c>
      <c r="F263">
        <v>903.3</v>
      </c>
      <c r="G263">
        <v>-28.5350210101358</v>
      </c>
      <c r="H263">
        <f>(Table2[[#This Row],[1Y Return vs Nifty]]-AVERAGE(Table2[1Y Return vs Nifty]))/_xlfn.STDEV.P(Table2[1Y Return vs Nifty])</f>
        <v>-0.84001805831073295</v>
      </c>
      <c r="I263">
        <v>7.12258536552027</v>
      </c>
      <c r="J263">
        <f>(Table2[[#This Row],[1M Return vs Nifty]]-AVERAGE(Table2[1M Return vs Nifty]))/_xlfn.STDEV.P(Table2[1M Return vs Nifty])</f>
        <v>0.5259117810220435</v>
      </c>
      <c r="K263">
        <v>27.498812339301999</v>
      </c>
      <c r="L263">
        <f>(Table2[[#This Row],[6M Return vs Nifty]]-AVERAGE(Table2[6M Return vs Nifty]))/_xlfn.STDEV.P(Table2[6M Return vs Nifty])</f>
        <v>0.75304042747743205</v>
      </c>
      <c r="M263">
        <v>-1.7596926441060099</v>
      </c>
      <c r="N263">
        <f>(Table2[[#This Row],[1W Return vs Nifty]]-AVERAGE(Table2[1W Return vs Nifty]))/_xlfn.STDEV.P(Table2[1W Return vs Nifty])</f>
        <v>-0.35295426747755926</v>
      </c>
      <c r="O263">
        <v>828.11</v>
      </c>
      <c r="P263">
        <v>918.26947684853599</v>
      </c>
      <c r="Q263">
        <v>845.14806838779305</v>
      </c>
      <c r="R263">
        <v>43.434040918155297</v>
      </c>
      <c r="S263" s="1">
        <f>(Table2[[#This Row],[Close Price]]-Table2[[#This Row],[20D EMA]])/Table2[[#This Row],[20D EMA]]</f>
        <v>9.0797116325125812E-2</v>
      </c>
      <c r="T263" s="1">
        <f>(Table2[[#This Row],[Close Price]]-Table2[[#This Row],[50D EMA]])/Table2[[#This Row],[50D EMA]]</f>
        <v>-1.6301834293687596E-2</v>
      </c>
      <c r="U263" s="1">
        <f>(Table2[[#This Row],[Close Price]]-Table2[[#This Row],[200D EMA]])/Table2[[#This Row],[200D EMA]]</f>
        <v>6.8806797042248125E-2</v>
      </c>
      <c r="V263">
        <v>0.69659670765105997</v>
      </c>
      <c r="W263">
        <v>905.65</v>
      </c>
      <c r="X263">
        <v>926.75</v>
      </c>
      <c r="Y263">
        <v>900</v>
      </c>
      <c r="Z263">
        <v>921</v>
      </c>
      <c r="AA263">
        <v>884.05</v>
      </c>
      <c r="AB263">
        <v>931</v>
      </c>
      <c r="AC263" s="1">
        <f>(Table2[[#This Row],[Close Price]]/Table2[[#This Row],[Day Low]])-1</f>
        <v>-2.5948213989952507E-3</v>
      </c>
      <c r="AD263" s="1">
        <f>(Table2[[#This Row],[Day High]]/Table2[[#This Row],[Close Price]])-1</f>
        <v>2.596036754123765E-2</v>
      </c>
      <c r="AE263" s="1">
        <f>(Table2[[#This Row],[Close Price]]/Table2[[#This Row],[Current Week Low]])-1</f>
        <v>3.6666666666667069E-3</v>
      </c>
      <c r="AF263" s="1">
        <f>(Table2[[#This Row],[Current Week High]]/Table2[[#This Row],[Close Price]])-1</f>
        <v>1.9594818997010988E-2</v>
      </c>
      <c r="AG263" s="1">
        <f>(Table2[[#This Row],[Close Price]]/Table2[[#This Row],[Current Month Low]])-1</f>
        <v>2.1774786493976572E-2</v>
      </c>
      <c r="AH263" s="1">
        <f>(Table2[[#This Row],[Current Month High]]/Table2[[#This Row],[Close Price]])-1</f>
        <v>3.0665338204361792E-2</v>
      </c>
      <c r="AI263">
        <v>16.788442377947501</v>
      </c>
      <c r="AJ263">
        <v>47.984927916120498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0.09</v>
      </c>
      <c r="AM263" t="s">
        <v>3183</v>
      </c>
      <c r="AN263">
        <v>-2.8</v>
      </c>
      <c r="AO263" t="s">
        <v>3182</v>
      </c>
      <c r="AP263">
        <v>0.12842520853276301</v>
      </c>
      <c r="AQ263">
        <f>(Table2[[#This Row],[Sharpe Ratio]]-AVERAGE(Table2[Sharpe Ratio]))/_xlfn.STDEV.P(Table2[Sharpe Ratio])</f>
        <v>0.82045870818113154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609</v>
      </c>
      <c r="AT263">
        <f>_xlfn.RANK.AVG(Table2[[#This Row],[6M Return vs Nifty Z-Score]],Table2[6M Return vs Nifty Z-Score])</f>
        <v>127</v>
      </c>
      <c r="AU263">
        <f>_xlfn.RANK.AVG(Table2[[#This Row],[Sharpe Ratio Z-Score]],Table2[Sharpe Ratio Z-Score])</f>
        <v>143</v>
      </c>
      <c r="AV263">
        <f>(Table2[[#This Row],[Rank 1Y]]+Table2[[#This Row],[Rank 6M]]+Table2[[#This Row],[Rank Sharpe]])/3</f>
        <v>293</v>
      </c>
    </row>
    <row r="264" spans="1:48" x14ac:dyDescent="0.3">
      <c r="A264" t="s">
        <v>1811</v>
      </c>
      <c r="B264" t="s">
        <v>1812</v>
      </c>
      <c r="C264" t="s">
        <v>3144</v>
      </c>
      <c r="D264" t="s">
        <v>80</v>
      </c>
      <c r="E264">
        <v>4353.9319715749998</v>
      </c>
      <c r="F264">
        <v>1080.55</v>
      </c>
      <c r="G264">
        <v>24.638876796393198</v>
      </c>
      <c r="H264">
        <f>(Table2[[#This Row],[1Y Return vs Nifty]]-AVERAGE(Table2[1Y Return vs Nifty]))/_xlfn.STDEV.P(Table2[1Y Return vs Nifty])</f>
        <v>0.20621512298806369</v>
      </c>
      <c r="I264">
        <v>10.965526749403001</v>
      </c>
      <c r="J264">
        <f>(Table2[[#This Row],[1M Return vs Nifty]]-AVERAGE(Table2[1M Return vs Nifty]))/_xlfn.STDEV.P(Table2[1M Return vs Nifty])</f>
        <v>0.88256663125541401</v>
      </c>
      <c r="K264">
        <v>14.9183940454731</v>
      </c>
      <c r="L264">
        <f>(Table2[[#This Row],[6M Return vs Nifty]]-AVERAGE(Table2[6M Return vs Nifty]))/_xlfn.STDEV.P(Table2[6M Return vs Nifty])</f>
        <v>0.3449369401611852</v>
      </c>
      <c r="M264">
        <v>2.2990034159805801</v>
      </c>
      <c r="N264">
        <f>(Table2[[#This Row],[1W Return vs Nifty]]-AVERAGE(Table2[1W Return vs Nifty]))/_xlfn.STDEV.P(Table2[1W Return vs Nifty])</f>
        <v>0.6284124538826924</v>
      </c>
      <c r="O264">
        <v>964.73</v>
      </c>
      <c r="P264">
        <v>1050.4480977979999</v>
      </c>
      <c r="Q264">
        <v>1012.20584140825</v>
      </c>
      <c r="R264">
        <v>68.258166133955001</v>
      </c>
      <c r="S264" s="1">
        <f>(Table2[[#This Row],[Close Price]]-Table2[[#This Row],[20D EMA]])/Table2[[#This Row],[20D EMA]]</f>
        <v>0.12005431571527778</v>
      </c>
      <c r="T264" s="1">
        <f>(Table2[[#This Row],[Close Price]]-Table2[[#This Row],[50D EMA]])/Table2[[#This Row],[50D EMA]]</f>
        <v>2.8656248952329089E-2</v>
      </c>
      <c r="U264" s="1">
        <f>(Table2[[#This Row],[Close Price]]-Table2[[#This Row],[200D EMA]])/Table2[[#This Row],[200D EMA]]</f>
        <v>6.7520019936522915E-2</v>
      </c>
      <c r="V264">
        <v>1.65868032162601</v>
      </c>
      <c r="W264">
        <v>1072.8499999999999</v>
      </c>
      <c r="X264">
        <v>1104.8</v>
      </c>
      <c r="Y264">
        <v>1028.25</v>
      </c>
      <c r="Z264">
        <v>1082.75</v>
      </c>
      <c r="AA264">
        <v>996.2</v>
      </c>
      <c r="AB264">
        <v>1082.75</v>
      </c>
      <c r="AC264" s="1">
        <f>(Table2[[#This Row],[Close Price]]/Table2[[#This Row],[Day Low]])-1</f>
        <v>7.1771449876496529E-3</v>
      </c>
      <c r="AD264" s="1">
        <f>(Table2[[#This Row],[Day High]]/Table2[[#This Row],[Close Price]])-1</f>
        <v>2.2442274767479509E-2</v>
      </c>
      <c r="AE264" s="1">
        <f>(Table2[[#This Row],[Close Price]]/Table2[[#This Row],[Current Week Low]])-1</f>
        <v>5.0863116946267883E-2</v>
      </c>
      <c r="AF264" s="1">
        <f>(Table2[[#This Row],[Current Week High]]/Table2[[#This Row],[Close Price]])-1</f>
        <v>2.0360001850909804E-3</v>
      </c>
      <c r="AG264" s="1">
        <f>(Table2[[#This Row],[Close Price]]/Table2[[#This Row],[Current Month Low]])-1</f>
        <v>8.4671752660108401E-2</v>
      </c>
      <c r="AH264" s="1">
        <f>(Table2[[#This Row],[Current Month High]]/Table2[[#This Row],[Close Price]])-1</f>
        <v>2.0360001850909804E-3</v>
      </c>
      <c r="AI264">
        <v>47.397158854287099</v>
      </c>
      <c r="AJ264">
        <v>77.139344262294998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</v>
      </c>
      <c r="AM264">
        <v>0</v>
      </c>
      <c r="AN264">
        <v>2.2999999999999998</v>
      </c>
      <c r="AO264" t="s">
        <v>3183</v>
      </c>
      <c r="AP264">
        <v>2.8518399492229E-2</v>
      </c>
      <c r="AQ264">
        <f>(Table2[[#This Row],[Sharpe Ratio]]-AVERAGE(Table2[Sharpe Ratio]))/_xlfn.STDEV.P(Table2[Sharpe Ratio])</f>
        <v>-0.33537613245857012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247</v>
      </c>
      <c r="AT264">
        <f>_xlfn.RANK.AVG(Table2[[#This Row],[6M Return vs Nifty Z-Score]],Table2[6M Return vs Nifty Z-Score])</f>
        <v>200</v>
      </c>
      <c r="AU264">
        <f>_xlfn.RANK.AVG(Table2[[#This Row],[Sharpe Ratio Z-Score]],Table2[Sharpe Ratio Z-Score])</f>
        <v>432</v>
      </c>
      <c r="AV264">
        <f>(Table2[[#This Row],[Rank 1Y]]+Table2[[#This Row],[Rank 6M]]+Table2[[#This Row],[Rank Sharpe]])/3</f>
        <v>293</v>
      </c>
    </row>
    <row r="265" spans="1:48" x14ac:dyDescent="0.3">
      <c r="A265" t="s">
        <v>1646</v>
      </c>
      <c r="B265" t="s">
        <v>1647</v>
      </c>
      <c r="C265" t="s">
        <v>3151</v>
      </c>
      <c r="D265" t="s">
        <v>504</v>
      </c>
      <c r="E265">
        <v>5528.54360344</v>
      </c>
      <c r="F265">
        <v>2095.6</v>
      </c>
      <c r="G265">
        <v>14.3132941774383</v>
      </c>
      <c r="H265">
        <f>(Table2[[#This Row],[1Y Return vs Nifty]]-AVERAGE(Table2[1Y Return vs Nifty]))/_xlfn.STDEV.P(Table2[1Y Return vs Nifty])</f>
        <v>3.0521502171209441E-3</v>
      </c>
      <c r="I265">
        <v>9.7217177262149406</v>
      </c>
      <c r="J265">
        <f>(Table2[[#This Row],[1M Return vs Nifty]]-AVERAGE(Table2[1M Return vs Nifty]))/_xlfn.STDEV.P(Table2[1M Return vs Nifty])</f>
        <v>0.76713147974762574</v>
      </c>
      <c r="K265">
        <v>37.161150361890201</v>
      </c>
      <c r="L265">
        <f>(Table2[[#This Row],[6M Return vs Nifty]]-AVERAGE(Table2[6M Return vs Nifty]))/_xlfn.STDEV.P(Table2[6M Return vs Nifty])</f>
        <v>1.0664826160079119</v>
      </c>
      <c r="M265">
        <v>5.4279162088606903</v>
      </c>
      <c r="N265">
        <f>(Table2[[#This Row],[1W Return vs Nifty]]-AVERAGE(Table2[1W Return vs Nifty]))/_xlfn.STDEV.P(Table2[1W Return vs Nifty])</f>
        <v>1.3849635342080795</v>
      </c>
      <c r="O265">
        <v>1607.05</v>
      </c>
      <c r="P265">
        <v>1982.7501738973399</v>
      </c>
      <c r="Q265">
        <v>1731.2181506505499</v>
      </c>
      <c r="R265">
        <v>60.816228032802897</v>
      </c>
      <c r="S265" s="1">
        <f>(Table2[[#This Row],[Close Price]]-Table2[[#This Row],[20D EMA]])/Table2[[#This Row],[20D EMA]]</f>
        <v>0.3040042313555894</v>
      </c>
      <c r="T265" s="1">
        <f>(Table2[[#This Row],[Close Price]]-Table2[[#This Row],[50D EMA]])/Table2[[#This Row],[50D EMA]]</f>
        <v>5.6915806937411467E-2</v>
      </c>
      <c r="U265" s="1">
        <f>(Table2[[#This Row],[Close Price]]-Table2[[#This Row],[200D EMA]])/Table2[[#This Row],[200D EMA]]</f>
        <v>0.21047714247480837</v>
      </c>
      <c r="V265">
        <v>0.35981790665920799</v>
      </c>
      <c r="W265">
        <v>2026.25</v>
      </c>
      <c r="X265">
        <v>2119.4</v>
      </c>
      <c r="Y265">
        <v>2052.8000000000002</v>
      </c>
      <c r="Z265">
        <v>2219.9</v>
      </c>
      <c r="AA265">
        <v>1906.55</v>
      </c>
      <c r="AB265">
        <v>2219.9</v>
      </c>
      <c r="AC265" s="1">
        <f>(Table2[[#This Row],[Close Price]]/Table2[[#This Row],[Day Low]])-1</f>
        <v>3.4225786551511428E-2</v>
      </c>
      <c r="AD265" s="1">
        <f>(Table2[[#This Row],[Day High]]/Table2[[#This Row],[Close Price]])-1</f>
        <v>1.1357129223134255E-2</v>
      </c>
      <c r="AE265" s="1">
        <f>(Table2[[#This Row],[Close Price]]/Table2[[#This Row],[Current Week Low]])-1</f>
        <v>2.0849571317225202E-2</v>
      </c>
      <c r="AF265" s="1">
        <f>(Table2[[#This Row],[Current Week High]]/Table2[[#This Row],[Close Price]])-1</f>
        <v>5.9314754724184127E-2</v>
      </c>
      <c r="AG265" s="1">
        <f>(Table2[[#This Row],[Close Price]]/Table2[[#This Row],[Current Month Low]])-1</f>
        <v>9.9158165272350551E-2</v>
      </c>
      <c r="AH265" s="1">
        <f>(Table2[[#This Row],[Current Month High]]/Table2[[#This Row],[Close Price]])-1</f>
        <v>5.9314754724184127E-2</v>
      </c>
      <c r="AI265">
        <v>14.0484825348349</v>
      </c>
      <c r="AJ265">
        <v>78.197278911564595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0.56999999999999995</v>
      </c>
      <c r="AM265" t="s">
        <v>3183</v>
      </c>
      <c r="AN265">
        <v>-5.62</v>
      </c>
      <c r="AO265" t="s">
        <v>3182</v>
      </c>
      <c r="AP265">
        <v>8.1737059776559994E-3</v>
      </c>
      <c r="AQ265">
        <f>(Table2[[#This Row],[Sharpe Ratio]]-AVERAGE(Table2[Sharpe Ratio]))/_xlfn.STDEV.P(Table2[Sharpe Ratio])</f>
        <v>-0.57074653225524008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301</v>
      </c>
      <c r="AT265">
        <f>_xlfn.RANK.AVG(Table2[[#This Row],[6M Return vs Nifty Z-Score]],Table2[6M Return vs Nifty Z-Score])</f>
        <v>91</v>
      </c>
      <c r="AU265">
        <f>_xlfn.RANK.AVG(Table2[[#This Row],[Sharpe Ratio Z-Score]],Table2[Sharpe Ratio Z-Score])</f>
        <v>490</v>
      </c>
      <c r="AV265">
        <f>(Table2[[#This Row],[Rank 1Y]]+Table2[[#This Row],[Rank 6M]]+Table2[[#This Row],[Rank Sharpe]])/3</f>
        <v>294</v>
      </c>
    </row>
    <row r="266" spans="1:48" x14ac:dyDescent="0.3">
      <c r="A266" t="s">
        <v>622</v>
      </c>
      <c r="B266" t="s">
        <v>623</v>
      </c>
      <c r="C266" t="s">
        <v>3149</v>
      </c>
      <c r="D266" t="s">
        <v>134</v>
      </c>
      <c r="E266">
        <v>29790.216401909998</v>
      </c>
      <c r="F266">
        <v>1219.6500000000001</v>
      </c>
      <c r="G266">
        <v>33.353744784722402</v>
      </c>
      <c r="H266">
        <f>(Table2[[#This Row],[1Y Return vs Nifty]]-AVERAGE(Table2[1Y Return vs Nifty]))/_xlfn.STDEV.P(Table2[1Y Return vs Nifty])</f>
        <v>0.37768617243422953</v>
      </c>
      <c r="I266">
        <v>2.77337658949416</v>
      </c>
      <c r="J266">
        <f>(Table2[[#This Row],[1M Return vs Nifty]]-AVERAGE(Table2[1M Return vs Nifty]))/_xlfn.STDEV.P(Table2[1M Return vs Nifty])</f>
        <v>0.12227137912758976</v>
      </c>
      <c r="K266">
        <v>-11.328341553901399</v>
      </c>
      <c r="L266">
        <f>(Table2[[#This Row],[6M Return vs Nifty]]-AVERAGE(Table2[6M Return vs Nifty]))/_xlfn.STDEV.P(Table2[6M Return vs Nifty])</f>
        <v>-0.5064961424753831</v>
      </c>
      <c r="M266">
        <v>1.2906922040633499</v>
      </c>
      <c r="N266">
        <f>(Table2[[#This Row],[1W Return vs Nifty]]-AVERAGE(Table2[1W Return vs Nifty]))/_xlfn.STDEV.P(Table2[1W Return vs Nifty])</f>
        <v>0.38460925859516865</v>
      </c>
      <c r="O266">
        <v>1185.72</v>
      </c>
      <c r="P266">
        <v>1218.53471365569</v>
      </c>
      <c r="Q266">
        <v>1144.3775960591299</v>
      </c>
      <c r="R266">
        <v>61.684758841020198</v>
      </c>
      <c r="S266" s="1">
        <f>(Table2[[#This Row],[Close Price]]-Table2[[#This Row],[20D EMA]])/Table2[[#This Row],[20D EMA]]</f>
        <v>2.8615524744459116E-2</v>
      </c>
      <c r="T266" s="1">
        <f>(Table2[[#This Row],[Close Price]]-Table2[[#This Row],[50D EMA]])/Table2[[#This Row],[50D EMA]]</f>
        <v>9.1526842182786019E-4</v>
      </c>
      <c r="U266" s="1">
        <f>(Table2[[#This Row],[Close Price]]-Table2[[#This Row],[200D EMA]])/Table2[[#This Row],[200D EMA]]</f>
        <v>6.5775845490233492E-2</v>
      </c>
      <c r="V266">
        <v>1.0559632816231901</v>
      </c>
      <c r="W266">
        <v>1204.2</v>
      </c>
      <c r="X266">
        <v>1244.5999999999999</v>
      </c>
      <c r="Y266">
        <v>1196.3499999999999</v>
      </c>
      <c r="Z266">
        <v>1265</v>
      </c>
      <c r="AA266">
        <v>1049.05</v>
      </c>
      <c r="AB266">
        <v>1284.7</v>
      </c>
      <c r="AC266" s="1">
        <f>(Table2[[#This Row],[Close Price]]/Table2[[#This Row],[Day Low]])-1</f>
        <v>1.2830094668659697E-2</v>
      </c>
      <c r="AD266" s="1">
        <f>(Table2[[#This Row],[Day High]]/Table2[[#This Row],[Close Price]])-1</f>
        <v>2.045668839421122E-2</v>
      </c>
      <c r="AE266" s="1">
        <f>(Table2[[#This Row],[Close Price]]/Table2[[#This Row],[Current Week Low]])-1</f>
        <v>1.947590588038639E-2</v>
      </c>
      <c r="AF266" s="1">
        <f>(Table2[[#This Row],[Current Week High]]/Table2[[#This Row],[Close Price]])-1</f>
        <v>3.7182798343787127E-2</v>
      </c>
      <c r="AG266" s="1">
        <f>(Table2[[#This Row],[Close Price]]/Table2[[#This Row],[Current Month Low]])-1</f>
        <v>0.16262332586626016</v>
      </c>
      <c r="AH266" s="1">
        <f>(Table2[[#This Row],[Current Month High]]/Table2[[#This Row],[Close Price]])-1</f>
        <v>5.3334973148034148E-2</v>
      </c>
      <c r="AI266">
        <v>19.140737096708001</v>
      </c>
      <c r="AJ266">
        <v>64.739650165462194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-7.0000000000000007E-2</v>
      </c>
      <c r="AM266" t="s">
        <v>3182</v>
      </c>
      <c r="AN266">
        <v>5.56</v>
      </c>
      <c r="AO266" t="s">
        <v>3183</v>
      </c>
      <c r="AP266">
        <v>0.11146987395729401</v>
      </c>
      <c r="AQ266">
        <f>(Table2[[#This Row],[Sharpe Ratio]]-AVERAGE(Table2[Sharpe Ratio]))/_xlfn.STDEV.P(Table2[Sharpe Ratio])</f>
        <v>0.62430024185398714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198</v>
      </c>
      <c r="AT266">
        <f>_xlfn.RANK.AVG(Table2[[#This Row],[6M Return vs Nifty Z-Score]],Table2[6M Return vs Nifty Z-Score])</f>
        <v>498</v>
      </c>
      <c r="AU266">
        <f>_xlfn.RANK.AVG(Table2[[#This Row],[Sharpe Ratio Z-Score]],Table2[Sharpe Ratio Z-Score])</f>
        <v>188</v>
      </c>
      <c r="AV266">
        <f>(Table2[[#This Row],[Rank 1Y]]+Table2[[#This Row],[Rank 6M]]+Table2[[#This Row],[Rank Sharpe]])/3</f>
        <v>294.66666666666669</v>
      </c>
    </row>
    <row r="267" spans="1:48" x14ac:dyDescent="0.3">
      <c r="A267" t="s">
        <v>1986</v>
      </c>
      <c r="B267" t="s">
        <v>1987</v>
      </c>
      <c r="C267" t="s">
        <v>3144</v>
      </c>
      <c r="D267" t="s">
        <v>117</v>
      </c>
      <c r="E267">
        <v>3522.5836767000001</v>
      </c>
      <c r="F267">
        <v>806.95</v>
      </c>
      <c r="G267">
        <v>47.107939364849798</v>
      </c>
      <c r="H267">
        <f>(Table2[[#This Row],[1Y Return vs Nifty]]-AVERAGE(Table2[1Y Return vs Nifty]))/_xlfn.STDEV.P(Table2[1Y Return vs Nifty])</f>
        <v>0.64830945463421252</v>
      </c>
      <c r="I267">
        <v>6.5458956376174404</v>
      </c>
      <c r="J267">
        <f>(Table2[[#This Row],[1M Return vs Nifty]]-AVERAGE(Table2[1M Return vs Nifty]))/_xlfn.STDEV.P(Table2[1M Return vs Nifty])</f>
        <v>0.47239048886834994</v>
      </c>
      <c r="K267">
        <v>-13.1117183351557</v>
      </c>
      <c r="L267">
        <f>(Table2[[#This Row],[6M Return vs Nifty]]-AVERAGE(Table2[6M Return vs Nifty]))/_xlfn.STDEV.P(Table2[6M Return vs Nifty])</f>
        <v>-0.564348136473525</v>
      </c>
      <c r="M267">
        <v>-0.51296192924240103</v>
      </c>
      <c r="N267">
        <f>(Table2[[#This Row],[1W Return vs Nifty]]-AVERAGE(Table2[1W Return vs Nifty]))/_xlfn.STDEV.P(Table2[1W Return vs Nifty])</f>
        <v>-5.1502762868288289E-2</v>
      </c>
      <c r="O267">
        <v>811.16</v>
      </c>
      <c r="P267">
        <v>800.48768447973703</v>
      </c>
      <c r="Q267">
        <v>783.09743010380305</v>
      </c>
      <c r="R267">
        <v>61.828379384072399</v>
      </c>
      <c r="S267" s="1">
        <f>(Table2[[#This Row],[Close Price]]-Table2[[#This Row],[20D EMA]])/Table2[[#This Row],[20D EMA]]</f>
        <v>-5.1900981310714564E-3</v>
      </c>
      <c r="T267" s="1">
        <f>(Table2[[#This Row],[Close Price]]-Table2[[#This Row],[50D EMA]])/Table2[[#This Row],[50D EMA]]</f>
        <v>8.0729730707388547E-3</v>
      </c>
      <c r="U267" s="1">
        <f>(Table2[[#This Row],[Close Price]]-Table2[[#This Row],[200D EMA]])/Table2[[#This Row],[200D EMA]]</f>
        <v>3.0459262129151964E-2</v>
      </c>
      <c r="V267">
        <v>0.49058916427278898</v>
      </c>
      <c r="W267">
        <v>808.7</v>
      </c>
      <c r="X267">
        <v>819.95</v>
      </c>
      <c r="Y267">
        <v>784.3</v>
      </c>
      <c r="Z267">
        <v>810.7</v>
      </c>
      <c r="AA267">
        <v>765.55</v>
      </c>
      <c r="AB267">
        <v>810.7</v>
      </c>
      <c r="AC267" s="1">
        <f>(Table2[[#This Row],[Close Price]]/Table2[[#This Row],[Day Low]])-1</f>
        <v>-2.1639668603932183E-3</v>
      </c>
      <c r="AD267" s="1">
        <f>(Table2[[#This Row],[Day High]]/Table2[[#This Row],[Close Price]])-1</f>
        <v>1.6110043992812351E-2</v>
      </c>
      <c r="AE267" s="1">
        <f>(Table2[[#This Row],[Close Price]]/Table2[[#This Row],[Current Week Low]])-1</f>
        <v>2.8879255386969449E-2</v>
      </c>
      <c r="AF267" s="1">
        <f>(Table2[[#This Row],[Current Week High]]/Table2[[#This Row],[Close Price]])-1</f>
        <v>4.6471280748496824E-3</v>
      </c>
      <c r="AG267" s="1">
        <f>(Table2[[#This Row],[Close Price]]/Table2[[#This Row],[Current Month Low]])-1</f>
        <v>5.4078766899614772E-2</v>
      </c>
      <c r="AH267" s="1">
        <f>(Table2[[#This Row],[Current Month High]]/Table2[[#This Row],[Close Price]])-1</f>
        <v>4.6471280748496824E-3</v>
      </c>
      <c r="AI267">
        <v>34.209058801660497</v>
      </c>
      <c r="AJ267">
        <v>88.848584132927598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</v>
      </c>
      <c r="AM267" t="s">
        <v>3183</v>
      </c>
      <c r="AN267">
        <v>-2.79</v>
      </c>
      <c r="AO267" t="s">
        <v>3182</v>
      </c>
      <c r="AP267">
        <v>0.10026206033613801</v>
      </c>
      <c r="AQ267">
        <f>(Table2[[#This Row],[Sharpe Ratio]]-AVERAGE(Table2[Sharpe Ratio]))/_xlfn.STDEV.P(Table2[Sharpe Ratio])</f>
        <v>0.49463559141487146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0.99948463557562062</v>
      </c>
      <c r="AS267">
        <f>_xlfn.RANK.AVG(Table2[[#This Row],[1Y Return vs Nifty Z-Score]],Table2[1Y Return vs Nifty Z-Score])</f>
        <v>141</v>
      </c>
      <c r="AT267">
        <f>_xlfn.RANK.AVG(Table2[[#This Row],[6M Return vs Nifty Z-Score]],Table2[6M Return vs Nifty Z-Score])</f>
        <v>519</v>
      </c>
      <c r="AU267">
        <f>_xlfn.RANK.AVG(Table2[[#This Row],[Sharpe Ratio Z-Score]],Table2[Sharpe Ratio Z-Score])</f>
        <v>224</v>
      </c>
      <c r="AV267">
        <f>(Table2[[#This Row],[Rank 1Y]]+Table2[[#This Row],[Rank 6M]]+Table2[[#This Row],[Rank Sharpe]])/3</f>
        <v>294.66666666666669</v>
      </c>
    </row>
    <row r="268" spans="1:48" x14ac:dyDescent="0.3">
      <c r="A268" t="s">
        <v>1823</v>
      </c>
      <c r="B268" t="s">
        <v>1824</v>
      </c>
      <c r="C268" t="s">
        <v>3144</v>
      </c>
      <c r="D268" t="s">
        <v>263</v>
      </c>
      <c r="E268">
        <v>4296.9571540379902</v>
      </c>
      <c r="F268">
        <v>184.83</v>
      </c>
      <c r="G268">
        <v>10.717376227360999</v>
      </c>
      <c r="H268">
        <f>(Table2[[#This Row],[1Y Return vs Nifty]]-AVERAGE(Table2[1Y Return vs Nifty]))/_xlfn.STDEV.P(Table2[1Y Return vs Nifty])</f>
        <v>-6.7700020148258599E-2</v>
      </c>
      <c r="I268">
        <v>3.1310794901912198</v>
      </c>
      <c r="J268">
        <f>(Table2[[#This Row],[1M Return vs Nifty]]-AVERAGE(Table2[1M Return vs Nifty]))/_xlfn.STDEV.P(Table2[1M Return vs Nifty])</f>
        <v>0.15546899047061127</v>
      </c>
      <c r="K268">
        <v>34.060130626170498</v>
      </c>
      <c r="L268">
        <f>(Table2[[#This Row],[6M Return vs Nifty]]-AVERAGE(Table2[6M Return vs Nifty]))/_xlfn.STDEV.P(Table2[6M Return vs Nifty])</f>
        <v>0.96588683780517082</v>
      </c>
      <c r="M268">
        <v>0.72460941980066096</v>
      </c>
      <c r="N268">
        <f>(Table2[[#This Row],[1W Return vs Nifty]]-AVERAGE(Table2[1W Return vs Nifty]))/_xlfn.STDEV.P(Table2[1W Return vs Nifty])</f>
        <v>0.24773406572879136</v>
      </c>
      <c r="O268">
        <v>155.57</v>
      </c>
      <c r="P268">
        <v>176.68980330566399</v>
      </c>
      <c r="Q268">
        <v>161.40622523395399</v>
      </c>
      <c r="R268">
        <v>62.293717625289801</v>
      </c>
      <c r="S268" s="1">
        <f>(Table2[[#This Row],[Close Price]]-Table2[[#This Row],[20D EMA]])/Table2[[#This Row],[20D EMA]]</f>
        <v>0.18808253519316076</v>
      </c>
      <c r="T268" s="1">
        <f>(Table2[[#This Row],[Close Price]]-Table2[[#This Row],[50D EMA]])/Table2[[#This Row],[50D EMA]]</f>
        <v>4.6070551565751183E-2</v>
      </c>
      <c r="U268" s="1">
        <f>(Table2[[#This Row],[Close Price]]-Table2[[#This Row],[200D EMA]])/Table2[[#This Row],[200D EMA]]</f>
        <v>0.14512311859157781</v>
      </c>
      <c r="V268">
        <v>0.897884570954537</v>
      </c>
      <c r="W268">
        <v>182.62</v>
      </c>
      <c r="X268">
        <v>185</v>
      </c>
      <c r="Y268">
        <v>179.77</v>
      </c>
      <c r="Z268">
        <v>185.8</v>
      </c>
      <c r="AA268">
        <v>169.98</v>
      </c>
      <c r="AB268">
        <v>185.8</v>
      </c>
      <c r="AC268" s="1">
        <f>(Table2[[#This Row],[Close Price]]/Table2[[#This Row],[Day Low]])-1</f>
        <v>1.2101631803745461E-2</v>
      </c>
      <c r="AD268" s="1">
        <f>(Table2[[#This Row],[Day High]]/Table2[[#This Row],[Close Price]])-1</f>
        <v>9.1976410755822968E-4</v>
      </c>
      <c r="AE268" s="1">
        <f>(Table2[[#This Row],[Close Price]]/Table2[[#This Row],[Current Week Low]])-1</f>
        <v>2.8147076820381534E-2</v>
      </c>
      <c r="AF268" s="1">
        <f>(Table2[[#This Row],[Current Week High]]/Table2[[#This Row],[Close Price]])-1</f>
        <v>5.2480657901856631E-3</v>
      </c>
      <c r="AG268" s="1">
        <f>(Table2[[#This Row],[Close Price]]/Table2[[#This Row],[Current Month Low]])-1</f>
        <v>8.7363219202259312E-2</v>
      </c>
      <c r="AH268" s="1">
        <f>(Table2[[#This Row],[Current Month High]]/Table2[[#This Row],[Close Price]])-1</f>
        <v>5.2480657901856631E-3</v>
      </c>
      <c r="AI268">
        <v>7.9045609478980596</v>
      </c>
      <c r="AJ268">
        <v>64.953145917001294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0.21</v>
      </c>
      <c r="AM268" t="s">
        <v>3183</v>
      </c>
      <c r="AN268">
        <v>-4.24</v>
      </c>
      <c r="AO268" t="s">
        <v>3182</v>
      </c>
      <c r="AP268">
        <v>1.5074897941632E-2</v>
      </c>
      <c r="AQ268">
        <f>(Table2[[#This Row],[Sharpe Ratio]]-AVERAGE(Table2[Sharpe Ratio]))/_xlfn.STDEV.P(Table2[Sharpe Ratio])</f>
        <v>-0.49090574672209475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327</v>
      </c>
      <c r="AT268">
        <f>_xlfn.RANK.AVG(Table2[[#This Row],[6M Return vs Nifty Z-Score]],Table2[6M Return vs Nifty Z-Score])</f>
        <v>101</v>
      </c>
      <c r="AU268">
        <f>_xlfn.RANK.AVG(Table2[[#This Row],[Sharpe Ratio Z-Score]],Table2[Sharpe Ratio Z-Score])</f>
        <v>466</v>
      </c>
      <c r="AV268">
        <f>(Table2[[#This Row],[Rank 1Y]]+Table2[[#This Row],[Rank 6M]]+Table2[[#This Row],[Rank Sharpe]])/3</f>
        <v>298</v>
      </c>
    </row>
    <row r="269" spans="1:48" x14ac:dyDescent="0.3">
      <c r="A269" t="s">
        <v>456</v>
      </c>
      <c r="B269" t="s">
        <v>457</v>
      </c>
      <c r="C269" t="s">
        <v>3134</v>
      </c>
      <c r="D269" t="s">
        <v>458</v>
      </c>
      <c r="E269">
        <v>49042.502877159997</v>
      </c>
      <c r="F269">
        <v>326.95</v>
      </c>
      <c r="G269">
        <v>44.873671656925197</v>
      </c>
      <c r="H269">
        <f>(Table2[[#This Row],[1Y Return vs Nifty]]-AVERAGE(Table2[1Y Return vs Nifty]))/_xlfn.STDEV.P(Table2[1Y Return vs Nifty])</f>
        <v>0.6043486936525696</v>
      </c>
      <c r="I269">
        <v>-1.96030240451356</v>
      </c>
      <c r="J269">
        <f>(Table2[[#This Row],[1M Return vs Nifty]]-AVERAGE(Table2[1M Return vs Nifty]))/_xlfn.STDEV.P(Table2[1M Return vs Nifty])</f>
        <v>-0.31705084934598271</v>
      </c>
      <c r="K269">
        <v>2.49735230181264</v>
      </c>
      <c r="L269">
        <f>(Table2[[#This Row],[6M Return vs Nifty]]-AVERAGE(Table2[6M Return vs Nifty]))/_xlfn.STDEV.P(Table2[6M Return vs Nifty])</f>
        <v>-5.7996438784970489E-2</v>
      </c>
      <c r="M269">
        <v>1.06408750196774</v>
      </c>
      <c r="N269">
        <f>(Table2[[#This Row],[1W Return vs Nifty]]-AVERAGE(Table2[1W Return vs Nifty]))/_xlfn.STDEV.P(Table2[1W Return vs Nifty])</f>
        <v>0.3298176924743883</v>
      </c>
      <c r="O269">
        <v>328.57</v>
      </c>
      <c r="P269">
        <v>335.69043481654899</v>
      </c>
      <c r="Q269">
        <v>317.56577760667699</v>
      </c>
      <c r="R269">
        <v>50.605573028806802</v>
      </c>
      <c r="S269" s="1">
        <f>(Table2[[#This Row],[Close Price]]-Table2[[#This Row],[20D EMA]])/Table2[[#This Row],[20D EMA]]</f>
        <v>-4.9304562193748808E-3</v>
      </c>
      <c r="T269" s="1">
        <f>(Table2[[#This Row],[Close Price]]-Table2[[#This Row],[50D EMA]])/Table2[[#This Row],[50D EMA]]</f>
        <v>-2.6037187569331686E-2</v>
      </c>
      <c r="U269" s="1">
        <f>(Table2[[#This Row],[Close Price]]-Table2[[#This Row],[200D EMA]])/Table2[[#This Row],[200D EMA]]</f>
        <v>2.9550483884147886E-2</v>
      </c>
      <c r="V269">
        <v>0.84337598021450499</v>
      </c>
      <c r="W269">
        <v>324.10000000000002</v>
      </c>
      <c r="X269">
        <v>330.35</v>
      </c>
      <c r="Y269">
        <v>324.10000000000002</v>
      </c>
      <c r="Z269">
        <v>337.25</v>
      </c>
      <c r="AA269">
        <v>308.85000000000002</v>
      </c>
      <c r="AB269">
        <v>349.9</v>
      </c>
      <c r="AC269" s="1">
        <f>(Table2[[#This Row],[Close Price]]/Table2[[#This Row],[Day Low]])-1</f>
        <v>8.7935822277074305E-3</v>
      </c>
      <c r="AD269" s="1">
        <f>(Table2[[#This Row],[Day High]]/Table2[[#This Row],[Close Price]])-1</f>
        <v>1.0399143599938876E-2</v>
      </c>
      <c r="AE269" s="1">
        <f>(Table2[[#This Row],[Close Price]]/Table2[[#This Row],[Current Week Low]])-1</f>
        <v>8.7935822277074305E-3</v>
      </c>
      <c r="AF269" s="1">
        <f>(Table2[[#This Row],[Current Week High]]/Table2[[#This Row],[Close Price]])-1</f>
        <v>3.150328796452051E-2</v>
      </c>
      <c r="AG269" s="1">
        <f>(Table2[[#This Row],[Close Price]]/Table2[[#This Row],[Current Month Low]])-1</f>
        <v>5.8604500566618034E-2</v>
      </c>
      <c r="AH269" s="1">
        <f>(Table2[[#This Row],[Current Month High]]/Table2[[#This Row],[Close Price]])-1</f>
        <v>7.0194219299587024E-2</v>
      </c>
      <c r="AI269">
        <v>17.5103226793087</v>
      </c>
      <c r="AJ269">
        <v>67.323439099283505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0.05</v>
      </c>
      <c r="AM269" t="s">
        <v>3183</v>
      </c>
      <c r="AN269">
        <v>-5.7</v>
      </c>
      <c r="AO269" t="s">
        <v>3182</v>
      </c>
      <c r="AP269">
        <v>2.9402736932511001E-2</v>
      </c>
      <c r="AQ269">
        <f>(Table2[[#This Row],[Sharpe Ratio]]-AVERAGE(Table2[Sharpe Ratio]))/_xlfn.STDEV.P(Table2[Sharpe Ratio])</f>
        <v>-0.32514511783427796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148</v>
      </c>
      <c r="AT269">
        <f>_xlfn.RANK.AVG(Table2[[#This Row],[6M Return vs Nifty Z-Score]],Table2[6M Return vs Nifty Z-Score])</f>
        <v>323</v>
      </c>
      <c r="AU269">
        <f>_xlfn.RANK.AVG(Table2[[#This Row],[Sharpe Ratio Z-Score]],Table2[Sharpe Ratio Z-Score])</f>
        <v>430</v>
      </c>
      <c r="AV269">
        <f>(Table2[[#This Row],[Rank 1Y]]+Table2[[#This Row],[Rank 6M]]+Table2[[#This Row],[Rank Sharpe]])/3</f>
        <v>300.33333333333331</v>
      </c>
    </row>
    <row r="270" spans="1:48" x14ac:dyDescent="0.3">
      <c r="A270" t="s">
        <v>840</v>
      </c>
      <c r="B270" t="s">
        <v>841</v>
      </c>
      <c r="C270" t="s">
        <v>3145</v>
      </c>
      <c r="D270" t="s">
        <v>234</v>
      </c>
      <c r="E270">
        <v>18274.084673314999</v>
      </c>
      <c r="F270">
        <v>420.05</v>
      </c>
      <c r="G270">
        <v>17.1271080506143</v>
      </c>
      <c r="H270">
        <f>(Table2[[#This Row],[1Y Return vs Nifty]]-AVERAGE(Table2[1Y Return vs Nifty]))/_xlfn.STDEV.P(Table2[1Y Return vs Nifty])</f>
        <v>5.8415882453318718E-2</v>
      </c>
      <c r="I270">
        <v>0.46036283942518802</v>
      </c>
      <c r="J270">
        <f>(Table2[[#This Row],[1M Return vs Nifty]]-AVERAGE(Table2[1M Return vs Nifty]))/_xlfn.STDEV.P(Table2[1M Return vs Nifty])</f>
        <v>-9.2394287145229431E-2</v>
      </c>
      <c r="K270">
        <v>6.69965869423058</v>
      </c>
      <c r="L270">
        <f>(Table2[[#This Row],[6M Return vs Nifty]]-AVERAGE(Table2[6M Return vs Nifty]))/_xlfn.STDEV.P(Table2[6M Return vs Nifty])</f>
        <v>7.8324616164241245E-2</v>
      </c>
      <c r="M270">
        <v>-5.2209084899442901</v>
      </c>
      <c r="N270">
        <f>(Table2[[#This Row],[1W Return vs Nifty]]-AVERAGE(Table2[1W Return vs Nifty]))/_xlfn.STDEV.P(Table2[1W Return vs Nifty])</f>
        <v>-1.1898540984242492</v>
      </c>
      <c r="O270">
        <v>421.32</v>
      </c>
      <c r="P270">
        <v>431.56589880974798</v>
      </c>
      <c r="Q270">
        <v>405.067274231346</v>
      </c>
      <c r="R270">
        <v>51.527036653729802</v>
      </c>
      <c r="S270" s="1">
        <f>(Table2[[#This Row],[Close Price]]-Table2[[#This Row],[20D EMA]])/Table2[[#This Row],[20D EMA]]</f>
        <v>-3.0143358967055487E-3</v>
      </c>
      <c r="T270" s="1">
        <f>(Table2[[#This Row],[Close Price]]-Table2[[#This Row],[50D EMA]])/Table2[[#This Row],[50D EMA]]</f>
        <v>-2.6683986945003384E-2</v>
      </c>
      <c r="U270" s="1">
        <f>(Table2[[#This Row],[Close Price]]-Table2[[#This Row],[200D EMA]])/Table2[[#This Row],[200D EMA]]</f>
        <v>3.698824052642901E-2</v>
      </c>
      <c r="V270">
        <v>0.66598456344777301</v>
      </c>
      <c r="W270">
        <v>412.05</v>
      </c>
      <c r="X270">
        <v>421.4</v>
      </c>
      <c r="Y270">
        <v>408.25</v>
      </c>
      <c r="Z270">
        <v>421.4</v>
      </c>
      <c r="AA270">
        <v>394.1</v>
      </c>
      <c r="AB270">
        <v>454.55</v>
      </c>
      <c r="AC270" s="1">
        <f>(Table2[[#This Row],[Close Price]]/Table2[[#This Row],[Day Low]])-1</f>
        <v>1.9415119524329505E-2</v>
      </c>
      <c r="AD270" s="1">
        <f>(Table2[[#This Row],[Day High]]/Table2[[#This Row],[Close Price]])-1</f>
        <v>3.2139031067728308E-3</v>
      </c>
      <c r="AE270" s="1">
        <f>(Table2[[#This Row],[Close Price]]/Table2[[#This Row],[Current Week Low]])-1</f>
        <v>2.8903857930189902E-2</v>
      </c>
      <c r="AF270" s="1">
        <f>(Table2[[#This Row],[Current Week High]]/Table2[[#This Row],[Close Price]])-1</f>
        <v>3.2139031067728308E-3</v>
      </c>
      <c r="AG270" s="1">
        <f>(Table2[[#This Row],[Close Price]]/Table2[[#This Row],[Current Month Low]])-1</f>
        <v>6.5846231920832166E-2</v>
      </c>
      <c r="AH270" s="1">
        <f>(Table2[[#This Row],[Current Month High]]/Table2[[#This Row],[Close Price]])-1</f>
        <v>8.2133079395310116E-2</v>
      </c>
      <c r="AI270">
        <v>37.471729556005201</v>
      </c>
      <c r="AJ270">
        <v>48.244220928180603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-0.05</v>
      </c>
      <c r="AM270" t="s">
        <v>3182</v>
      </c>
      <c r="AN270">
        <v>-3.96</v>
      </c>
      <c r="AO270" t="s">
        <v>3182</v>
      </c>
      <c r="AP270">
        <v>6.2042634820831999E-2</v>
      </c>
      <c r="AQ270">
        <f>(Table2[[#This Row],[Sharpe Ratio]]-AVERAGE(Table2[Sharpe Ratio]))/_xlfn.STDEV.P(Table2[Sharpe Ratio])</f>
        <v>5.2470097150091898E-2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288</v>
      </c>
      <c r="AT270">
        <f>_xlfn.RANK.AVG(Table2[[#This Row],[6M Return vs Nifty Z-Score]],Table2[6M Return vs Nifty Z-Score])</f>
        <v>275</v>
      </c>
      <c r="AU270">
        <f>_xlfn.RANK.AVG(Table2[[#This Row],[Sharpe Ratio Z-Score]],Table2[Sharpe Ratio Z-Score])</f>
        <v>338</v>
      </c>
      <c r="AV270">
        <f>(Table2[[#This Row],[Rank 1Y]]+Table2[[#This Row],[Rank 6M]]+Table2[[#This Row],[Rank Sharpe]])/3</f>
        <v>300.33333333333331</v>
      </c>
    </row>
    <row r="271" spans="1:48" x14ac:dyDescent="0.3">
      <c r="A271" t="s">
        <v>1432</v>
      </c>
      <c r="B271" t="s">
        <v>1433</v>
      </c>
      <c r="C271" t="s">
        <v>3147</v>
      </c>
      <c r="D271" t="s">
        <v>134</v>
      </c>
      <c r="E271">
        <v>7432.4688806000004</v>
      </c>
      <c r="F271">
        <v>1054.8499999999999</v>
      </c>
      <c r="G271">
        <v>7.5870256239055598</v>
      </c>
      <c r="H271">
        <f>(Table2[[#This Row],[1Y Return vs Nifty]]-AVERAGE(Table2[1Y Return vs Nifty]))/_xlfn.STDEV.P(Table2[1Y Return vs Nifty])</f>
        <v>-0.12929183127239363</v>
      </c>
      <c r="I271">
        <v>18.2008822514033</v>
      </c>
      <c r="J271">
        <f>(Table2[[#This Row],[1M Return vs Nifty]]-AVERAGE(Table2[1M Return vs Nifty]))/_xlfn.STDEV.P(Table2[1M Return vs Nifty])</f>
        <v>1.5540638973271304</v>
      </c>
      <c r="K271">
        <v>14.776178481250801</v>
      </c>
      <c r="L271">
        <f>(Table2[[#This Row],[6M Return vs Nifty]]-AVERAGE(Table2[6M Return vs Nifty]))/_xlfn.STDEV.P(Table2[6M Return vs Nifty])</f>
        <v>0.34032352696981005</v>
      </c>
      <c r="M271">
        <v>2.0461727855183098</v>
      </c>
      <c r="N271">
        <f>(Table2[[#This Row],[1W Return vs Nifty]]-AVERAGE(Table2[1W Return vs Nifty]))/_xlfn.STDEV.P(Table2[1W Return vs Nifty])</f>
        <v>0.56727962619544003</v>
      </c>
      <c r="O271">
        <v>1000.41</v>
      </c>
      <c r="P271">
        <v>972.98097486721701</v>
      </c>
      <c r="Q271">
        <v>904.43546092300699</v>
      </c>
      <c r="R271">
        <v>74.540044959800497</v>
      </c>
      <c r="S271" s="1">
        <f>(Table2[[#This Row],[Close Price]]-Table2[[#This Row],[20D EMA]])/Table2[[#This Row],[20D EMA]]</f>
        <v>5.4417688747613421E-2</v>
      </c>
      <c r="T271" s="1">
        <f>(Table2[[#This Row],[Close Price]]-Table2[[#This Row],[50D EMA]])/Table2[[#This Row],[50D EMA]]</f>
        <v>8.4142472717881847E-2</v>
      </c>
      <c r="U271" s="1">
        <f>(Table2[[#This Row],[Close Price]]-Table2[[#This Row],[200D EMA]])/Table2[[#This Row],[200D EMA]]</f>
        <v>0.16630765331059641</v>
      </c>
      <c r="V271">
        <v>1.3267502440079799</v>
      </c>
      <c r="W271">
        <v>1044.45</v>
      </c>
      <c r="X271">
        <v>1057.95</v>
      </c>
      <c r="Y271">
        <v>997.55</v>
      </c>
      <c r="Z271">
        <v>1067.05</v>
      </c>
      <c r="AA271">
        <v>968.15</v>
      </c>
      <c r="AB271">
        <v>1067.05</v>
      </c>
      <c r="AC271" s="1">
        <f>(Table2[[#This Row],[Close Price]]/Table2[[#This Row],[Day Low]])-1</f>
        <v>9.9573938436496867E-3</v>
      </c>
      <c r="AD271" s="1">
        <f>(Table2[[#This Row],[Day High]]/Table2[[#This Row],[Close Price]])-1</f>
        <v>2.9388064653743662E-3</v>
      </c>
      <c r="AE271" s="1">
        <f>(Table2[[#This Row],[Close Price]]/Table2[[#This Row],[Current Week Low]])-1</f>
        <v>5.7440729787980427E-2</v>
      </c>
      <c r="AF271" s="1">
        <f>(Table2[[#This Row],[Current Week High]]/Table2[[#This Row],[Close Price]])-1</f>
        <v>1.1565625444376115E-2</v>
      </c>
      <c r="AG271" s="1">
        <f>(Table2[[#This Row],[Close Price]]/Table2[[#This Row],[Current Month Low]])-1</f>
        <v>8.9552238805970186E-2</v>
      </c>
      <c r="AH271" s="1">
        <f>(Table2[[#This Row],[Current Month High]]/Table2[[#This Row],[Close Price]])-1</f>
        <v>1.1565625444376115E-2</v>
      </c>
      <c r="AI271">
        <v>1.15656254443761</v>
      </c>
      <c r="AJ271">
        <v>40.909698103125798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0.12</v>
      </c>
      <c r="AM271" t="s">
        <v>3183</v>
      </c>
      <c r="AN271">
        <v>4.51</v>
      </c>
      <c r="AO271" t="s">
        <v>3183</v>
      </c>
      <c r="AP271">
        <v>5.8284023450961002E-2</v>
      </c>
      <c r="AQ271">
        <f>(Table2[[#This Row],[Sharpe Ratio]]-AVERAGE(Table2[Sharpe Ratio]))/_xlfn.STDEV.P(Table2[Sharpe Ratio])</f>
        <v>8.986234383953115E-3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2.3413614536039398</v>
      </c>
      <c r="AS271">
        <f>_xlfn.RANK.AVG(Table2[[#This Row],[1Y Return vs Nifty Z-Score]],Table2[1Y Return vs Nifty Z-Score])</f>
        <v>352</v>
      </c>
      <c r="AT271">
        <f>_xlfn.RANK.AVG(Table2[[#This Row],[6M Return vs Nifty Z-Score]],Table2[6M Return vs Nifty Z-Score])</f>
        <v>201</v>
      </c>
      <c r="AU271">
        <f>_xlfn.RANK.AVG(Table2[[#This Row],[Sharpe Ratio Z-Score]],Table2[Sharpe Ratio Z-Score])</f>
        <v>349</v>
      </c>
      <c r="AV271">
        <f>(Table2[[#This Row],[Rank 1Y]]+Table2[[#This Row],[Rank 6M]]+Table2[[#This Row],[Rank Sharpe]])/3</f>
        <v>300.66666666666669</v>
      </c>
    </row>
    <row r="272" spans="1:48" x14ac:dyDescent="0.3">
      <c r="A272" t="s">
        <v>1280</v>
      </c>
      <c r="B272" t="s">
        <v>1281</v>
      </c>
      <c r="C272" t="s">
        <v>3140</v>
      </c>
      <c r="D272" t="s">
        <v>51</v>
      </c>
      <c r="E272">
        <v>9073.1090546249998</v>
      </c>
      <c r="F272">
        <v>523.04999999999995</v>
      </c>
      <c r="G272">
        <v>21.5064906515553</v>
      </c>
      <c r="H272">
        <f>(Table2[[#This Row],[1Y Return vs Nifty]]-AVERAGE(Table2[1Y Return vs Nifty]))/_xlfn.STDEV.P(Table2[1Y Return vs Nifty])</f>
        <v>0.14458326118071593</v>
      </c>
      <c r="I272">
        <v>10.575390277162599</v>
      </c>
      <c r="J272">
        <f>(Table2[[#This Row],[1M Return vs Nifty]]-AVERAGE(Table2[1M Return vs Nifty]))/_xlfn.STDEV.P(Table2[1M Return vs Nifty])</f>
        <v>0.84635893220982228</v>
      </c>
      <c r="K272">
        <v>32.756666597037899</v>
      </c>
      <c r="L272">
        <f>(Table2[[#This Row],[6M Return vs Nifty]]-AVERAGE(Table2[6M Return vs Nifty]))/_xlfn.STDEV.P(Table2[6M Return vs Nifty])</f>
        <v>0.92360301198506778</v>
      </c>
      <c r="M272">
        <v>-8.4864617790824806</v>
      </c>
      <c r="N272">
        <f>(Table2[[#This Row],[1W Return vs Nifty]]-AVERAGE(Table2[1W Return vs Nifty]))/_xlfn.STDEV.P(Table2[1W Return vs Nifty])</f>
        <v>-1.9794439758984352</v>
      </c>
      <c r="O272">
        <v>522.27</v>
      </c>
      <c r="P272">
        <v>508.94222722874298</v>
      </c>
      <c r="Q272">
        <v>446.027674430898</v>
      </c>
      <c r="R272">
        <v>47.709142828194999</v>
      </c>
      <c r="S272" s="1">
        <f>(Table2[[#This Row],[Close Price]]-Table2[[#This Row],[20D EMA]])/Table2[[#This Row],[20D EMA]]</f>
        <v>1.4934803837095233E-3</v>
      </c>
      <c r="T272" s="1">
        <f>(Table2[[#This Row],[Close Price]]-Table2[[#This Row],[50D EMA]])/Table2[[#This Row],[50D EMA]]</f>
        <v>2.7719792181669901E-2</v>
      </c>
      <c r="U272" s="1">
        <f>(Table2[[#This Row],[Close Price]]-Table2[[#This Row],[200D EMA]])/Table2[[#This Row],[200D EMA]]</f>
        <v>0.17268508208011393</v>
      </c>
      <c r="V272">
        <v>0.99850140675607302</v>
      </c>
      <c r="W272">
        <v>520.5</v>
      </c>
      <c r="X272">
        <v>527</v>
      </c>
      <c r="Y272">
        <v>520</v>
      </c>
      <c r="Z272">
        <v>550</v>
      </c>
      <c r="AA272">
        <v>468.5</v>
      </c>
      <c r="AB272">
        <v>579.4</v>
      </c>
      <c r="AC272" s="1">
        <f>(Table2[[#This Row],[Close Price]]/Table2[[#This Row],[Day Low]])-1</f>
        <v>4.8991354466858539E-3</v>
      </c>
      <c r="AD272" s="1">
        <f>(Table2[[#This Row],[Day High]]/Table2[[#This Row],[Close Price]])-1</f>
        <v>7.5518592868750734E-3</v>
      </c>
      <c r="AE272" s="1">
        <f>(Table2[[#This Row],[Close Price]]/Table2[[#This Row],[Current Week Low]])-1</f>
        <v>5.8653846153844391E-3</v>
      </c>
      <c r="AF272" s="1">
        <f>(Table2[[#This Row],[Current Week High]]/Table2[[#This Row],[Close Price]])-1</f>
        <v>5.1524710830704645E-2</v>
      </c>
      <c r="AG272" s="1">
        <f>(Table2[[#This Row],[Close Price]]/Table2[[#This Row],[Current Month Low]])-1</f>
        <v>0.11643543223052277</v>
      </c>
      <c r="AH272" s="1">
        <f>(Table2[[#This Row],[Current Month High]]/Table2[[#This Row],[Close Price]])-1</f>
        <v>0.10773348628238222</v>
      </c>
      <c r="AI272">
        <v>10.7733486282382</v>
      </c>
      <c r="AJ272">
        <v>63.708920187793403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0.08</v>
      </c>
      <c r="AM272" t="s">
        <v>3183</v>
      </c>
      <c r="AN272">
        <v>-3.22</v>
      </c>
      <c r="AO272" t="s">
        <v>3182</v>
      </c>
      <c r="AQ272">
        <f>(Table2[[#This Row],[Sharpe Ratio]]-AVERAGE(Table2[Sharpe Ratio]))/_xlfn.STDEV.P(Table2[Sharpe Ratio])</f>
        <v>-0.66530919757154305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-0.73020796809437227</v>
      </c>
      <c r="AS272">
        <f>_xlfn.RANK.AVG(Table2[[#This Row],[1Y Return vs Nifty Z-Score]],Table2[1Y Return vs Nifty Z-Score])</f>
        <v>264</v>
      </c>
      <c r="AT272">
        <f>_xlfn.RANK.AVG(Table2[[#This Row],[6M Return vs Nifty Z-Score]],Table2[6M Return vs Nifty Z-Score])</f>
        <v>105</v>
      </c>
      <c r="AU272">
        <f>_xlfn.RANK.AVG(Table2[[#This Row],[Sharpe Ratio Z-Score]],Table2[Sharpe Ratio Z-Score])</f>
        <v>534</v>
      </c>
      <c r="AV272">
        <f>(Table2[[#This Row],[Rank 1Y]]+Table2[[#This Row],[Rank 6M]]+Table2[[#This Row],[Rank Sharpe]])/3</f>
        <v>301</v>
      </c>
    </row>
    <row r="273" spans="1:48" x14ac:dyDescent="0.3">
      <c r="A273" t="s">
        <v>1046</v>
      </c>
      <c r="B273" t="s">
        <v>1047</v>
      </c>
      <c r="C273" t="s">
        <v>3144</v>
      </c>
      <c r="D273" t="s">
        <v>163</v>
      </c>
      <c r="E273">
        <v>13074.661921450001</v>
      </c>
      <c r="F273">
        <v>582.65</v>
      </c>
      <c r="G273">
        <v>-0.12474007890307701</v>
      </c>
      <c r="H273">
        <f>(Table2[[#This Row],[1Y Return vs Nifty]]-AVERAGE(Table2[1Y Return vs Nifty]))/_xlfn.STDEV.P(Table2[1Y Return vs Nifty])</f>
        <v>-0.28102615013005233</v>
      </c>
      <c r="I273">
        <v>3.2445692065509499</v>
      </c>
      <c r="J273">
        <f>(Table2[[#This Row],[1M Return vs Nifty]]-AVERAGE(Table2[1M Return vs Nifty]))/_xlfn.STDEV.P(Table2[1M Return vs Nifty])</f>
        <v>0.16600171885441281</v>
      </c>
      <c r="K273">
        <v>-7.8133681062117004</v>
      </c>
      <c r="L273">
        <f>(Table2[[#This Row],[6M Return vs Nifty]]-AVERAGE(Table2[6M Return vs Nifty]))/_xlfn.STDEV.P(Table2[6M Return vs Nifty])</f>
        <v>-0.3924718796629269</v>
      </c>
      <c r="M273">
        <v>-3.6264926873368801</v>
      </c>
      <c r="N273">
        <f>(Table2[[#This Row],[1W Return vs Nifty]]-AVERAGE(Table2[1W Return vs Nifty]))/_xlfn.STDEV.P(Table2[1W Return vs Nifty])</f>
        <v>-0.80433456566662098</v>
      </c>
      <c r="O273">
        <v>579.4</v>
      </c>
      <c r="P273">
        <v>601.85780040532097</v>
      </c>
      <c r="Q273">
        <v>572.20572634255302</v>
      </c>
      <c r="R273">
        <v>53.709419057087302</v>
      </c>
      <c r="S273" s="1">
        <f>(Table2[[#This Row],[Close Price]]-Table2[[#This Row],[20D EMA]])/Table2[[#This Row],[20D EMA]]</f>
        <v>5.6092509492578534E-3</v>
      </c>
      <c r="T273" s="1">
        <f>(Table2[[#This Row],[Close Price]]-Table2[[#This Row],[50D EMA]])/Table2[[#This Row],[50D EMA]]</f>
        <v>-3.1914183703169598E-2</v>
      </c>
      <c r="U273" s="1">
        <f>(Table2[[#This Row],[Close Price]]-Table2[[#This Row],[200D EMA]])/Table2[[#This Row],[200D EMA]]</f>
        <v>1.8252654904740422E-2</v>
      </c>
      <c r="V273">
        <v>0.73357758015878005</v>
      </c>
      <c r="W273">
        <v>570</v>
      </c>
      <c r="X273">
        <v>594.75</v>
      </c>
      <c r="Y273">
        <v>556</v>
      </c>
      <c r="Z273">
        <v>602</v>
      </c>
      <c r="AA273">
        <v>530.15</v>
      </c>
      <c r="AB273">
        <v>613</v>
      </c>
      <c r="AC273" s="1">
        <f>(Table2[[#This Row],[Close Price]]/Table2[[#This Row],[Day Low]])-1</f>
        <v>2.2192982456140209E-2</v>
      </c>
      <c r="AD273" s="1">
        <f>(Table2[[#This Row],[Day High]]/Table2[[#This Row],[Close Price]])-1</f>
        <v>2.0767184416030204E-2</v>
      </c>
      <c r="AE273" s="1">
        <f>(Table2[[#This Row],[Close Price]]/Table2[[#This Row],[Current Week Low]])-1</f>
        <v>4.7931654676258928E-2</v>
      </c>
      <c r="AF273" s="1">
        <f>(Table2[[#This Row],[Current Week High]]/Table2[[#This Row],[Close Price]])-1</f>
        <v>3.3210332103321027E-2</v>
      </c>
      <c r="AG273" s="1">
        <f>(Table2[[#This Row],[Close Price]]/Table2[[#This Row],[Current Month Low]])-1</f>
        <v>9.9028576817881797E-2</v>
      </c>
      <c r="AH273" s="1">
        <f>(Table2[[#This Row],[Current Month High]]/Table2[[#This Row],[Close Price]])-1</f>
        <v>5.2089590663348506E-2</v>
      </c>
      <c r="AI273">
        <v>26.851454561057199</v>
      </c>
      <c r="AJ273">
        <v>47.450335315702901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</v>
      </c>
      <c r="AM273" t="s">
        <v>3181</v>
      </c>
      <c r="AN273">
        <v>-1.86</v>
      </c>
      <c r="AO273" t="s">
        <v>3182</v>
      </c>
      <c r="AP273">
        <v>0.179739765757674</v>
      </c>
      <c r="AQ273">
        <f>(Table2[[#This Row],[Sharpe Ratio]]-AVERAGE(Table2[Sharpe Ratio]))/_xlfn.STDEV.P(Table2[Sharpe Ratio])</f>
        <v>1.4141234808042691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403</v>
      </c>
      <c r="AT273">
        <f>_xlfn.RANK.AVG(Table2[[#This Row],[6M Return vs Nifty Z-Score]],Table2[6M Return vs Nifty Z-Score])</f>
        <v>450</v>
      </c>
      <c r="AU273">
        <f>_xlfn.RANK.AVG(Table2[[#This Row],[Sharpe Ratio Z-Score]],Table2[Sharpe Ratio Z-Score])</f>
        <v>53</v>
      </c>
      <c r="AV273">
        <f>(Table2[[#This Row],[Rank 1Y]]+Table2[[#This Row],[Rank 6M]]+Table2[[#This Row],[Rank Sharpe]])/3</f>
        <v>302</v>
      </c>
    </row>
    <row r="274" spans="1:48" x14ac:dyDescent="0.3">
      <c r="A274" t="s">
        <v>1692</v>
      </c>
      <c r="B274" t="s">
        <v>1693</v>
      </c>
      <c r="C274" t="s">
        <v>3140</v>
      </c>
      <c r="D274" t="s">
        <v>250</v>
      </c>
      <c r="E274">
        <v>5154.4479893199996</v>
      </c>
      <c r="F274">
        <v>600.4</v>
      </c>
      <c r="G274">
        <v>16.267767756903702</v>
      </c>
      <c r="H274">
        <f>(Table2[[#This Row],[1Y Return vs Nifty]]-AVERAGE(Table2[1Y Return vs Nifty]))/_xlfn.STDEV.P(Table2[1Y Return vs Nifty])</f>
        <v>4.1507768389942898E-2</v>
      </c>
      <c r="I274">
        <v>-8.3367765714282402</v>
      </c>
      <c r="J274">
        <f>(Table2[[#This Row],[1M Return vs Nifty]]-AVERAGE(Table2[1M Return vs Nifty]))/_xlfn.STDEV.P(Table2[1M Return vs Nifty])</f>
        <v>-0.90883724727437509</v>
      </c>
      <c r="K274">
        <v>41.773311794722296</v>
      </c>
      <c r="L274">
        <f>(Table2[[#This Row],[6M Return vs Nifty]]-AVERAGE(Table2[6M Return vs Nifty]))/_xlfn.STDEV.P(Table2[6M Return vs Nifty])</f>
        <v>1.216099196382475</v>
      </c>
      <c r="M274">
        <v>-3.43074836637946</v>
      </c>
      <c r="N274">
        <f>(Table2[[#This Row],[1W Return vs Nifty]]-AVERAGE(Table2[1W Return vs Nifty]))/_xlfn.STDEV.P(Table2[1W Return vs Nifty])</f>
        <v>-0.7570048421201937</v>
      </c>
      <c r="O274">
        <v>477.01</v>
      </c>
      <c r="P274">
        <v>598.82536599074001</v>
      </c>
      <c r="Q274">
        <v>503.02764536958</v>
      </c>
      <c r="R274">
        <v>36.715548628829303</v>
      </c>
      <c r="S274" s="1">
        <f>(Table2[[#This Row],[Close Price]]-Table2[[#This Row],[20D EMA]])/Table2[[#This Row],[20D EMA]]</f>
        <v>0.25867382235173264</v>
      </c>
      <c r="T274" s="1">
        <f>(Table2[[#This Row],[Close Price]]-Table2[[#This Row],[50D EMA]])/Table2[[#This Row],[50D EMA]]</f>
        <v>2.6295379232220369E-3</v>
      </c>
      <c r="U274" s="1">
        <f>(Table2[[#This Row],[Close Price]]-Table2[[#This Row],[200D EMA]])/Table2[[#This Row],[200D EMA]]</f>
        <v>0.1935725710639212</v>
      </c>
      <c r="V274">
        <v>0.59963402895771001</v>
      </c>
      <c r="W274">
        <v>597.65</v>
      </c>
      <c r="X274">
        <v>608.79999999999995</v>
      </c>
      <c r="Y274">
        <v>595.95000000000005</v>
      </c>
      <c r="Z274">
        <v>617.5</v>
      </c>
      <c r="AA274">
        <v>595.95000000000005</v>
      </c>
      <c r="AB274">
        <v>625</v>
      </c>
      <c r="AC274" s="1">
        <f>(Table2[[#This Row],[Close Price]]/Table2[[#This Row],[Day Low]])-1</f>
        <v>4.6013553082908665E-3</v>
      </c>
      <c r="AD274" s="1">
        <f>(Table2[[#This Row],[Day High]]/Table2[[#This Row],[Close Price]])-1</f>
        <v>1.3990672884743427E-2</v>
      </c>
      <c r="AE274" s="1">
        <f>(Table2[[#This Row],[Close Price]]/Table2[[#This Row],[Current Week Low]])-1</f>
        <v>7.4670693850154013E-3</v>
      </c>
      <c r="AF274" s="1">
        <f>(Table2[[#This Row],[Current Week High]]/Table2[[#This Row],[Close Price]])-1</f>
        <v>2.8481012658227778E-2</v>
      </c>
      <c r="AG274" s="1">
        <f>(Table2[[#This Row],[Close Price]]/Table2[[#This Row],[Current Month Low]])-1</f>
        <v>7.4670693850154013E-3</v>
      </c>
      <c r="AH274" s="1">
        <f>(Table2[[#This Row],[Current Month High]]/Table2[[#This Row],[Close Price]])-1</f>
        <v>4.0972684876748877E-2</v>
      </c>
      <c r="AI274">
        <v>15.423051299133901</v>
      </c>
      <c r="AJ274">
        <v>66.7777777777777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0.21</v>
      </c>
      <c r="AM274" t="s">
        <v>3183</v>
      </c>
      <c r="AN274">
        <v>-8.6300000000000008</v>
      </c>
      <c r="AO274" t="s">
        <v>3182</v>
      </c>
      <c r="AQ274">
        <f>(Table2[[#This Row],[Sharpe Ratio]]-AVERAGE(Table2[Sharpe Ratio]))/_xlfn.STDEV.P(Table2[Sharpe Ratio])</f>
        <v>-0.66530919757154305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295</v>
      </c>
      <c r="AT274">
        <f>_xlfn.RANK.AVG(Table2[[#This Row],[6M Return vs Nifty Z-Score]],Table2[6M Return vs Nifty Z-Score])</f>
        <v>77</v>
      </c>
      <c r="AU274">
        <f>_xlfn.RANK.AVG(Table2[[#This Row],[Sharpe Ratio Z-Score]],Table2[Sharpe Ratio Z-Score])</f>
        <v>534</v>
      </c>
      <c r="AV274">
        <f>(Table2[[#This Row],[Rank 1Y]]+Table2[[#This Row],[Rank 6M]]+Table2[[#This Row],[Rank Sharpe]])/3</f>
        <v>302</v>
      </c>
    </row>
    <row r="275" spans="1:48" x14ac:dyDescent="0.3">
      <c r="A275" t="s">
        <v>533</v>
      </c>
      <c r="B275" t="s">
        <v>534</v>
      </c>
      <c r="C275" t="s">
        <v>3136</v>
      </c>
      <c r="D275" t="s">
        <v>382</v>
      </c>
      <c r="E275">
        <v>38632.931501999999</v>
      </c>
      <c r="F275">
        <v>5282.8</v>
      </c>
      <c r="G275">
        <v>1.86611268227869</v>
      </c>
      <c r="H275">
        <f>(Table2[[#This Row],[1Y Return vs Nifty]]-AVERAGE(Table2[1Y Return vs Nifty]))/_xlfn.STDEV.P(Table2[1Y Return vs Nifty])</f>
        <v>-0.24185474641977284</v>
      </c>
      <c r="I275">
        <v>5.5753453177385</v>
      </c>
      <c r="J275">
        <f>(Table2[[#This Row],[1M Return vs Nifty]]-AVERAGE(Table2[1M Return vs Nifty]))/_xlfn.STDEV.P(Table2[1M Return vs Nifty])</f>
        <v>0.3823158703919583</v>
      </c>
      <c r="K275">
        <v>20.805819163514901</v>
      </c>
      <c r="L275">
        <f>(Table2[[#This Row],[6M Return vs Nifty]]-AVERAGE(Table2[6M Return vs Nifty]))/_xlfn.STDEV.P(Table2[6M Return vs Nifty])</f>
        <v>0.53592253903946074</v>
      </c>
      <c r="M275">
        <v>-0.82625440189398502</v>
      </c>
      <c r="N275">
        <f>(Table2[[#This Row],[1W Return vs Nifty]]-AVERAGE(Table2[1W Return vs Nifty]))/_xlfn.STDEV.P(Table2[1W Return vs Nifty])</f>
        <v>-0.12725487688748191</v>
      </c>
      <c r="O275">
        <v>5300.9</v>
      </c>
      <c r="P275">
        <v>5059.5436803365001</v>
      </c>
      <c r="Q275">
        <v>4606.5979738434698</v>
      </c>
      <c r="R275">
        <v>45.880321059496602</v>
      </c>
      <c r="S275" s="1">
        <f>(Table2[[#This Row],[Close Price]]-Table2[[#This Row],[20D EMA]])/Table2[[#This Row],[20D EMA]]</f>
        <v>-3.4145145164027721E-3</v>
      </c>
      <c r="T275" s="1">
        <f>(Table2[[#This Row],[Close Price]]-Table2[[#This Row],[50D EMA]])/Table2[[#This Row],[50D EMA]]</f>
        <v>4.4125781645322562E-2</v>
      </c>
      <c r="U275" s="1">
        <f>(Table2[[#This Row],[Close Price]]-Table2[[#This Row],[200D EMA]])/Table2[[#This Row],[200D EMA]]</f>
        <v>0.14678989353879904</v>
      </c>
      <c r="V275">
        <v>0.98844560943381998</v>
      </c>
      <c r="W275">
        <v>5254.2</v>
      </c>
      <c r="X275">
        <v>5362.85</v>
      </c>
      <c r="Y275">
        <v>5231.5</v>
      </c>
      <c r="Z275">
        <v>5618.75</v>
      </c>
      <c r="AA275">
        <v>5111</v>
      </c>
      <c r="AB275">
        <v>5685</v>
      </c>
      <c r="AC275" s="1">
        <f>(Table2[[#This Row],[Close Price]]/Table2[[#This Row],[Day Low]])-1</f>
        <v>5.4432644360702387E-3</v>
      </c>
      <c r="AD275" s="1">
        <f>(Table2[[#This Row],[Day High]]/Table2[[#This Row],[Close Price]])-1</f>
        <v>1.5152949193609544E-2</v>
      </c>
      <c r="AE275" s="1">
        <f>(Table2[[#This Row],[Close Price]]/Table2[[#This Row],[Current Week Low]])-1</f>
        <v>9.8059829876708804E-3</v>
      </c>
      <c r="AF275" s="1">
        <f>(Table2[[#This Row],[Current Week High]]/Table2[[#This Row],[Close Price]])-1</f>
        <v>6.3593170288483325E-2</v>
      </c>
      <c r="AG275" s="1">
        <f>(Table2[[#This Row],[Close Price]]/Table2[[#This Row],[Current Month Low]])-1</f>
        <v>3.3613774212482905E-2</v>
      </c>
      <c r="AH275" s="1">
        <f>(Table2[[#This Row],[Current Month High]]/Table2[[#This Row],[Close Price]])-1</f>
        <v>7.613386840311942E-2</v>
      </c>
      <c r="AI275">
        <v>7.6133868403119402</v>
      </c>
      <c r="AJ275">
        <v>44.311197311989503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0.11</v>
      </c>
      <c r="AM275" t="s">
        <v>3183</v>
      </c>
      <c r="AN275">
        <v>-4.07</v>
      </c>
      <c r="AO275" t="s">
        <v>3182</v>
      </c>
      <c r="AP275">
        <v>5.6870752342513001E-2</v>
      </c>
      <c r="AQ275">
        <f>(Table2[[#This Row],[Sharpe Ratio]]-AVERAGE(Table2[Sharpe Ratio]))/_xlfn.STDEV.P(Table2[Sharpe Ratio])</f>
        <v>-7.3640824973612122E-3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0.54176470362680307</v>
      </c>
      <c r="AS275">
        <f>_xlfn.RANK.AVG(Table2[[#This Row],[1Y Return vs Nifty Z-Score]],Table2[1Y Return vs Nifty Z-Score])</f>
        <v>393</v>
      </c>
      <c r="AT275">
        <f>_xlfn.RANK.AVG(Table2[[#This Row],[6M Return vs Nifty Z-Score]],Table2[6M Return vs Nifty Z-Score])</f>
        <v>159</v>
      </c>
      <c r="AU275">
        <f>_xlfn.RANK.AVG(Table2[[#This Row],[Sharpe Ratio Z-Score]],Table2[Sharpe Ratio Z-Score])</f>
        <v>355</v>
      </c>
      <c r="AV275">
        <f>(Table2[[#This Row],[Rank 1Y]]+Table2[[#This Row],[Rank 6M]]+Table2[[#This Row],[Rank Sharpe]])/3</f>
        <v>302.33333333333331</v>
      </c>
    </row>
    <row r="276" spans="1:48" x14ac:dyDescent="0.3">
      <c r="A276" t="s">
        <v>407</v>
      </c>
      <c r="B276" t="s">
        <v>408</v>
      </c>
      <c r="C276" t="s">
        <v>3146</v>
      </c>
      <c r="D276" t="s">
        <v>117</v>
      </c>
      <c r="E276">
        <v>56499.964255619998</v>
      </c>
      <c r="F276">
        <v>686.15</v>
      </c>
      <c r="G276">
        <v>9.1248475433885297</v>
      </c>
      <c r="H276">
        <f>(Table2[[#This Row],[1Y Return vs Nifty]]-AVERAGE(Table2[1Y Return vs Nifty]))/_xlfn.STDEV.P(Table2[1Y Return vs Nifty])</f>
        <v>-9.9034122406557262E-2</v>
      </c>
      <c r="I276">
        <v>3.4010675514295499</v>
      </c>
      <c r="J276">
        <f>(Table2[[#This Row],[1M Return vs Nifty]]-AVERAGE(Table2[1M Return vs Nifty]))/_xlfn.STDEV.P(Table2[1M Return vs Nifty])</f>
        <v>0.18052598247928592</v>
      </c>
      <c r="K276">
        <v>-10.871927444150501</v>
      </c>
      <c r="L276">
        <f>(Table2[[#This Row],[6M Return vs Nifty]]-AVERAGE(Table2[6M Return vs Nifty]))/_xlfn.STDEV.P(Table2[6M Return vs Nifty])</f>
        <v>-0.49169026038948688</v>
      </c>
      <c r="M276">
        <v>-0.95932439671124603</v>
      </c>
      <c r="N276">
        <f>(Table2[[#This Row],[1W Return vs Nifty]]-AVERAGE(Table2[1W Return vs Nifty]))/_xlfn.STDEV.P(Table2[1W Return vs Nifty])</f>
        <v>-0.15943034964817318</v>
      </c>
      <c r="O276">
        <v>690.62</v>
      </c>
      <c r="P276">
        <v>710.755548800003</v>
      </c>
      <c r="Q276">
        <v>688.70791144235602</v>
      </c>
      <c r="R276">
        <v>49.815812895732897</v>
      </c>
      <c r="S276" s="1">
        <f>(Table2[[#This Row],[Close Price]]-Table2[[#This Row],[20D EMA]])/Table2[[#This Row],[20D EMA]]</f>
        <v>-6.4724450493759628E-3</v>
      </c>
      <c r="T276" s="1">
        <f>(Table2[[#This Row],[Close Price]]-Table2[[#This Row],[50D EMA]])/Table2[[#This Row],[50D EMA]]</f>
        <v>-3.4618862760263429E-2</v>
      </c>
      <c r="U276" s="1">
        <f>(Table2[[#This Row],[Close Price]]-Table2[[#This Row],[200D EMA]])/Table2[[#This Row],[200D EMA]]</f>
        <v>-3.7140729761605735E-3</v>
      </c>
      <c r="V276">
        <v>0.73402268390057201</v>
      </c>
      <c r="W276">
        <v>674.05</v>
      </c>
      <c r="X276">
        <v>690.7</v>
      </c>
      <c r="Y276">
        <v>663.6</v>
      </c>
      <c r="Z276">
        <v>691.6</v>
      </c>
      <c r="AA276">
        <v>653.79999999999995</v>
      </c>
      <c r="AB276">
        <v>727.9</v>
      </c>
      <c r="AC276" s="1">
        <f>(Table2[[#This Row],[Close Price]]/Table2[[#This Row],[Day Low]])-1</f>
        <v>1.7951190564498232E-2</v>
      </c>
      <c r="AD276" s="1">
        <f>(Table2[[#This Row],[Day High]]/Table2[[#This Row],[Close Price]])-1</f>
        <v>6.6312030897035523E-3</v>
      </c>
      <c r="AE276" s="1">
        <f>(Table2[[#This Row],[Close Price]]/Table2[[#This Row],[Current Week Low]])-1</f>
        <v>3.3981314044605027E-2</v>
      </c>
      <c r="AF276" s="1">
        <f>(Table2[[#This Row],[Current Week High]]/Table2[[#This Row],[Close Price]])-1</f>
        <v>7.9428696349195249E-3</v>
      </c>
      <c r="AG276" s="1">
        <f>(Table2[[#This Row],[Close Price]]/Table2[[#This Row],[Current Month Low]])-1</f>
        <v>4.9479963291526596E-2</v>
      </c>
      <c r="AH276" s="1">
        <f>(Table2[[#This Row],[Current Month High]]/Table2[[#This Row],[Close Price]])-1</f>
        <v>6.0846753625300565E-2</v>
      </c>
      <c r="AI276">
        <v>23.5881367048021</v>
      </c>
      <c r="AJ276">
        <v>39.291514413317003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-0.04</v>
      </c>
      <c r="AM276" t="s">
        <v>3182</v>
      </c>
      <c r="AN276">
        <v>-5.0999999999999996</v>
      </c>
      <c r="AO276" t="s">
        <v>3182</v>
      </c>
      <c r="AP276">
        <v>0.166354230610466</v>
      </c>
      <c r="AQ276">
        <f>(Table2[[#This Row],[Sharpe Ratio]]-AVERAGE(Table2[Sharpe Ratio]))/_xlfn.STDEV.P(Table2[Sharpe Ratio])</f>
        <v>1.2592644873849794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343</v>
      </c>
      <c r="AT276">
        <f>_xlfn.RANK.AVG(Table2[[#This Row],[6M Return vs Nifty Z-Score]],Table2[6M Return vs Nifty Z-Score])</f>
        <v>493</v>
      </c>
      <c r="AU276">
        <f>_xlfn.RANK.AVG(Table2[[#This Row],[Sharpe Ratio Z-Score]],Table2[Sharpe Ratio Z-Score])</f>
        <v>73</v>
      </c>
      <c r="AV276">
        <f>(Table2[[#This Row],[Rank 1Y]]+Table2[[#This Row],[Rank 6M]]+Table2[[#This Row],[Rank Sharpe]])/3</f>
        <v>303</v>
      </c>
    </row>
    <row r="277" spans="1:48" x14ac:dyDescent="0.3">
      <c r="A277" t="s">
        <v>663</v>
      </c>
      <c r="B277" t="s">
        <v>664</v>
      </c>
      <c r="C277" t="s">
        <v>3151</v>
      </c>
      <c r="D277" t="s">
        <v>278</v>
      </c>
      <c r="E277">
        <v>27031.23733308</v>
      </c>
      <c r="F277">
        <v>541.54999999999995</v>
      </c>
      <c r="G277">
        <v>18.8380230224715</v>
      </c>
      <c r="H277">
        <f>(Table2[[#This Row],[1Y Return vs Nifty]]-AVERAGE(Table2[1Y Return vs Nifty]))/_xlfn.STDEV.P(Table2[1Y Return vs Nifty])</f>
        <v>9.2079316727984792E-2</v>
      </c>
      <c r="I277">
        <v>8.6971936578444904</v>
      </c>
      <c r="J277">
        <f>(Table2[[#This Row],[1M Return vs Nifty]]-AVERAGE(Table2[1M Return vs Nifty]))/_xlfn.STDEV.P(Table2[1M Return vs Nifty])</f>
        <v>0.67204767761167916</v>
      </c>
      <c r="K277">
        <v>16.946521640909701</v>
      </c>
      <c r="L277">
        <f>(Table2[[#This Row],[6M Return vs Nifty]]-AVERAGE(Table2[6M Return vs Nifty]))/_xlfn.STDEV.P(Table2[6M Return vs Nifty])</f>
        <v>0.4107285478079673</v>
      </c>
      <c r="M277">
        <v>1.59762288439635</v>
      </c>
      <c r="N277">
        <f>(Table2[[#This Row],[1W Return vs Nifty]]-AVERAGE(Table2[1W Return vs Nifty]))/_xlfn.STDEV.P(Table2[1W Return vs Nifty])</f>
        <v>0.45882313196336599</v>
      </c>
      <c r="O277">
        <v>536.41999999999996</v>
      </c>
      <c r="P277">
        <v>538.60267437120206</v>
      </c>
      <c r="Q277">
        <v>493.76209078950899</v>
      </c>
      <c r="R277">
        <v>54.3585776621725</v>
      </c>
      <c r="S277" s="1">
        <f>(Table2[[#This Row],[Close Price]]-Table2[[#This Row],[20D EMA]])/Table2[[#This Row],[20D EMA]]</f>
        <v>9.5634018120129664E-3</v>
      </c>
      <c r="T277" s="1">
        <f>(Table2[[#This Row],[Close Price]]-Table2[[#This Row],[50D EMA]])/Table2[[#This Row],[50D EMA]]</f>
        <v>5.4721704310859353E-3</v>
      </c>
      <c r="U277" s="1">
        <f>(Table2[[#This Row],[Close Price]]-Table2[[#This Row],[200D EMA]])/Table2[[#This Row],[200D EMA]]</f>
        <v>9.6783268910093326E-2</v>
      </c>
      <c r="V277">
        <v>0.51130262239741697</v>
      </c>
      <c r="W277">
        <v>535.4</v>
      </c>
      <c r="X277">
        <v>550.04999999999995</v>
      </c>
      <c r="Y277">
        <v>522</v>
      </c>
      <c r="Z277">
        <v>560.9</v>
      </c>
      <c r="AA277">
        <v>503</v>
      </c>
      <c r="AB277">
        <v>593</v>
      </c>
      <c r="AC277" s="1">
        <f>(Table2[[#This Row],[Close Price]]/Table2[[#This Row],[Day Low]])-1</f>
        <v>1.1486738886813619E-2</v>
      </c>
      <c r="AD277" s="1">
        <f>(Table2[[#This Row],[Day High]]/Table2[[#This Row],[Close Price]])-1</f>
        <v>1.5695688302095778E-2</v>
      </c>
      <c r="AE277" s="1">
        <f>(Table2[[#This Row],[Close Price]]/Table2[[#This Row],[Current Week Low]])-1</f>
        <v>3.7452107279693392E-2</v>
      </c>
      <c r="AF277" s="1">
        <f>(Table2[[#This Row],[Current Week High]]/Table2[[#This Row],[Close Price]])-1</f>
        <v>3.57307727818299E-2</v>
      </c>
      <c r="AG277" s="1">
        <f>(Table2[[#This Row],[Close Price]]/Table2[[#This Row],[Current Month Low]])-1</f>
        <v>7.664015904572552E-2</v>
      </c>
      <c r="AH277" s="1">
        <f>(Table2[[#This Row],[Current Month High]]/Table2[[#This Row],[Close Price]])-1</f>
        <v>9.500507801680369E-2</v>
      </c>
      <c r="AI277">
        <v>16.0188348259625</v>
      </c>
      <c r="AJ277">
        <v>61.127640583159703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0.11</v>
      </c>
      <c r="AM277" t="s">
        <v>3183</v>
      </c>
      <c r="AN277">
        <v>-4.04</v>
      </c>
      <c r="AO277" t="s">
        <v>3182</v>
      </c>
      <c r="AP277">
        <v>2.6251244213458001E-2</v>
      </c>
      <c r="AQ277">
        <f>(Table2[[#This Row],[Sharpe Ratio]]-AVERAGE(Table2[Sharpe Ratio]))/_xlfn.STDEV.P(Table2[Sharpe Ratio])</f>
        <v>-0.36160514613150774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281</v>
      </c>
      <c r="AT277">
        <f>_xlfn.RANK.AVG(Table2[[#This Row],[6M Return vs Nifty Z-Score]],Table2[6M Return vs Nifty Z-Score])</f>
        <v>187</v>
      </c>
      <c r="AU277">
        <f>_xlfn.RANK.AVG(Table2[[#This Row],[Sharpe Ratio Z-Score]],Table2[Sharpe Ratio Z-Score])</f>
        <v>441</v>
      </c>
      <c r="AV277">
        <f>(Table2[[#This Row],[Rank 1Y]]+Table2[[#This Row],[Rank 6M]]+Table2[[#This Row],[Rank Sharpe]])/3</f>
        <v>303</v>
      </c>
    </row>
    <row r="278" spans="1:48" x14ac:dyDescent="0.3">
      <c r="A278" t="s">
        <v>1374</v>
      </c>
      <c r="B278" t="s">
        <v>1375</v>
      </c>
      <c r="C278" t="s">
        <v>3147</v>
      </c>
      <c r="D278" t="s">
        <v>243</v>
      </c>
      <c r="E278">
        <v>8042.3814561299996</v>
      </c>
      <c r="F278">
        <v>489.3</v>
      </c>
      <c r="G278">
        <v>0.39674118165180799</v>
      </c>
      <c r="H278">
        <f>(Table2[[#This Row],[1Y Return vs Nifty]]-AVERAGE(Table2[1Y Return vs Nifty]))/_xlfn.STDEV.P(Table2[1Y Return vs Nifty])</f>
        <v>-0.27076564599693131</v>
      </c>
      <c r="I278">
        <v>-15.4929079621896</v>
      </c>
      <c r="J278">
        <f>(Table2[[#This Row],[1M Return vs Nifty]]-AVERAGE(Table2[1M Return vs Nifty]))/_xlfn.STDEV.P(Table2[1M Return vs Nifty])</f>
        <v>-1.5729818996301235</v>
      </c>
      <c r="K278">
        <v>7.2057696187078601</v>
      </c>
      <c r="L278">
        <f>(Table2[[#This Row],[6M Return vs Nifty]]-AVERAGE(Table2[6M Return vs Nifty]))/_xlfn.STDEV.P(Table2[6M Return vs Nifty])</f>
        <v>9.4742642053678078E-2</v>
      </c>
      <c r="M278">
        <v>-0.50432710203255404</v>
      </c>
      <c r="N278">
        <f>(Table2[[#This Row],[1W Return vs Nifty]]-AVERAGE(Table2[1W Return vs Nifty]))/_xlfn.STDEV.P(Table2[1W Return vs Nifty])</f>
        <v>-4.941491693378413E-2</v>
      </c>
      <c r="O278">
        <v>506.03</v>
      </c>
      <c r="P278">
        <v>530.28147529686203</v>
      </c>
      <c r="Q278">
        <v>492.41556910810101</v>
      </c>
      <c r="R278">
        <v>42.511216189086198</v>
      </c>
      <c r="S278" s="1">
        <f>(Table2[[#This Row],[Close Price]]-Table2[[#This Row],[20D EMA]])/Table2[[#This Row],[20D EMA]]</f>
        <v>-3.3061280951722158E-2</v>
      </c>
      <c r="T278" s="1">
        <f>(Table2[[#This Row],[Close Price]]-Table2[[#This Row],[50D EMA]])/Table2[[#This Row],[50D EMA]]</f>
        <v>-7.7282494686279166E-2</v>
      </c>
      <c r="U278" s="1">
        <f>(Table2[[#This Row],[Close Price]]-Table2[[#This Row],[200D EMA]])/Table2[[#This Row],[200D EMA]]</f>
        <v>-6.3271133236996241E-3</v>
      </c>
      <c r="V278">
        <v>1.14978665934271</v>
      </c>
      <c r="W278">
        <v>477.5</v>
      </c>
      <c r="X278">
        <v>492.15</v>
      </c>
      <c r="Y278">
        <v>469.6</v>
      </c>
      <c r="Z278">
        <v>493</v>
      </c>
      <c r="AA278">
        <v>450.2</v>
      </c>
      <c r="AB278">
        <v>547.9</v>
      </c>
      <c r="AC278" s="1">
        <f>(Table2[[#This Row],[Close Price]]/Table2[[#This Row],[Day Low]])-1</f>
        <v>2.4712041884816793E-2</v>
      </c>
      <c r="AD278" s="1">
        <f>(Table2[[#This Row],[Day High]]/Table2[[#This Row],[Close Price]])-1</f>
        <v>5.8246474555487815E-3</v>
      </c>
      <c r="AE278" s="1">
        <f>(Table2[[#This Row],[Close Price]]/Table2[[#This Row],[Current Week Low]])-1</f>
        <v>4.195059625212938E-2</v>
      </c>
      <c r="AF278" s="1">
        <f>(Table2[[#This Row],[Current Week High]]/Table2[[#This Row],[Close Price]])-1</f>
        <v>7.5618230124667729E-3</v>
      </c>
      <c r="AG278" s="1">
        <f>(Table2[[#This Row],[Close Price]]/Table2[[#This Row],[Current Month Low]])-1</f>
        <v>8.6850288760550898E-2</v>
      </c>
      <c r="AH278" s="1">
        <f>(Table2[[#This Row],[Current Month High]]/Table2[[#This Row],[Close Price]])-1</f>
        <v>0.11976292662987942</v>
      </c>
      <c r="AI278">
        <v>25.996321275291201</v>
      </c>
      <c r="AJ278">
        <v>37.792171219374801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-0.11</v>
      </c>
      <c r="AM278" t="s">
        <v>3182</v>
      </c>
      <c r="AN278">
        <v>-7.7</v>
      </c>
      <c r="AO278" t="s">
        <v>3182</v>
      </c>
      <c r="AP278">
        <v>9.3824189897814006E-2</v>
      </c>
      <c r="AQ278">
        <f>(Table2[[#This Row],[Sharpe Ratio]]-AVERAGE(Table2[Sharpe Ratio]))/_xlfn.STDEV.P(Table2[Sharpe Ratio])</f>
        <v>0.42015503274623989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402</v>
      </c>
      <c r="AT278">
        <f>_xlfn.RANK.AVG(Table2[[#This Row],[6M Return vs Nifty Z-Score]],Table2[6M Return vs Nifty Z-Score])</f>
        <v>269</v>
      </c>
      <c r="AU278">
        <f>_xlfn.RANK.AVG(Table2[[#This Row],[Sharpe Ratio Z-Score]],Table2[Sharpe Ratio Z-Score])</f>
        <v>240</v>
      </c>
      <c r="AV278">
        <f>(Table2[[#This Row],[Rank 1Y]]+Table2[[#This Row],[Rank 6M]]+Table2[[#This Row],[Rank Sharpe]])/3</f>
        <v>303.66666666666669</v>
      </c>
    </row>
    <row r="279" spans="1:48" x14ac:dyDescent="0.3">
      <c r="A279" t="s">
        <v>1549</v>
      </c>
      <c r="B279" t="s">
        <v>1550</v>
      </c>
      <c r="C279" t="s">
        <v>3151</v>
      </c>
      <c r="D279" t="s">
        <v>411</v>
      </c>
      <c r="E279">
        <v>6377.6072475499996</v>
      </c>
      <c r="F279">
        <v>327.95</v>
      </c>
      <c r="G279">
        <v>22.445191306590001</v>
      </c>
      <c r="H279">
        <f>(Table2[[#This Row],[1Y Return vs Nifty]]-AVERAGE(Table2[1Y Return vs Nifty]))/_xlfn.STDEV.P(Table2[1Y Return vs Nifty])</f>
        <v>0.16305284518935018</v>
      </c>
      <c r="I279">
        <v>0.13553963434308</v>
      </c>
      <c r="J279">
        <f>(Table2[[#This Row],[1M Return vs Nifty]]-AVERAGE(Table2[1M Return vs Nifty]))/_xlfn.STDEV.P(Table2[1M Return vs Nifty])</f>
        <v>-0.1225404070019506</v>
      </c>
      <c r="K279">
        <v>17.924139460384499</v>
      </c>
      <c r="L279">
        <f>(Table2[[#This Row],[6M Return vs Nifty]]-AVERAGE(Table2[6M Return vs Nifty]))/_xlfn.STDEV.P(Table2[6M Return vs Nifty])</f>
        <v>0.4424420593996985</v>
      </c>
      <c r="M279">
        <v>2.7714427248356701</v>
      </c>
      <c r="N279">
        <f>(Table2[[#This Row],[1W Return vs Nifty]]-AVERAGE(Table2[1W Return vs Nifty]))/_xlfn.STDEV.P(Table2[1W Return vs Nifty])</f>
        <v>0.74264525395172043</v>
      </c>
      <c r="O279">
        <v>297.48</v>
      </c>
      <c r="P279">
        <v>326.26301982991401</v>
      </c>
      <c r="Q279">
        <v>305.43377805645599</v>
      </c>
      <c r="R279">
        <v>59.729960721606901</v>
      </c>
      <c r="S279" s="1">
        <f>(Table2[[#This Row],[Close Price]]-Table2[[#This Row],[20D EMA]])/Table2[[#This Row],[20D EMA]]</f>
        <v>0.10242705391959113</v>
      </c>
      <c r="T279" s="1">
        <f>(Table2[[#This Row],[Close Price]]-Table2[[#This Row],[50D EMA]])/Table2[[#This Row],[50D EMA]]</f>
        <v>5.1706140982984306E-3</v>
      </c>
      <c r="U279" s="1">
        <f>(Table2[[#This Row],[Close Price]]-Table2[[#This Row],[200D EMA]])/Table2[[#This Row],[200D EMA]]</f>
        <v>7.3718833872336562E-2</v>
      </c>
      <c r="V279">
        <v>0.45250750193262601</v>
      </c>
      <c r="W279">
        <v>326.25</v>
      </c>
      <c r="X279">
        <v>333.8</v>
      </c>
      <c r="Y279">
        <v>324.8</v>
      </c>
      <c r="Z279">
        <v>329.45</v>
      </c>
      <c r="AA279">
        <v>320.10000000000002</v>
      </c>
      <c r="AB279">
        <v>332.45</v>
      </c>
      <c r="AC279" s="1">
        <f>(Table2[[#This Row],[Close Price]]/Table2[[#This Row],[Day Low]])-1</f>
        <v>5.2107279693485165E-3</v>
      </c>
      <c r="AD279" s="1">
        <f>(Table2[[#This Row],[Day High]]/Table2[[#This Row],[Close Price]])-1</f>
        <v>1.7838085073944354E-2</v>
      </c>
      <c r="AE279" s="1">
        <f>(Table2[[#This Row],[Close Price]]/Table2[[#This Row],[Current Week Low]])-1</f>
        <v>9.6982758620689502E-3</v>
      </c>
      <c r="AF279" s="1">
        <f>(Table2[[#This Row],[Current Week High]]/Table2[[#This Row],[Close Price]])-1</f>
        <v>4.5738679676778915E-3</v>
      </c>
      <c r="AG279" s="1">
        <f>(Table2[[#This Row],[Close Price]]/Table2[[#This Row],[Current Month Low]])-1</f>
        <v>2.4523586379256335E-2</v>
      </c>
      <c r="AH279" s="1">
        <f>(Table2[[#This Row],[Current Month High]]/Table2[[#This Row],[Close Price]])-1</f>
        <v>1.3721603903033897E-2</v>
      </c>
      <c r="AI279">
        <v>15.474919957310499</v>
      </c>
      <c r="AJ279">
        <v>45.626110124333898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7.0000000000000007E-2</v>
      </c>
      <c r="AM279" t="s">
        <v>3183</v>
      </c>
      <c r="AN279">
        <v>-3</v>
      </c>
      <c r="AO279" t="s">
        <v>3182</v>
      </c>
      <c r="AP279">
        <v>1.0079915223778E-2</v>
      </c>
      <c r="AQ279">
        <f>(Table2[[#This Row],[Sharpe Ratio]]-AVERAGE(Table2[Sharpe Ratio]))/_xlfn.STDEV.P(Table2[Sharpe Ratio])</f>
        <v>-0.54869335008100573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257</v>
      </c>
      <c r="AT279">
        <f>_xlfn.RANK.AVG(Table2[[#This Row],[6M Return vs Nifty Z-Score]],Table2[6M Return vs Nifty Z-Score])</f>
        <v>177</v>
      </c>
      <c r="AU279">
        <f>_xlfn.RANK.AVG(Table2[[#This Row],[Sharpe Ratio Z-Score]],Table2[Sharpe Ratio Z-Score])</f>
        <v>485</v>
      </c>
      <c r="AV279">
        <f>(Table2[[#This Row],[Rank 1Y]]+Table2[[#This Row],[Rank 6M]]+Table2[[#This Row],[Rank Sharpe]])/3</f>
        <v>306.33333333333331</v>
      </c>
    </row>
    <row r="280" spans="1:48" x14ac:dyDescent="0.3">
      <c r="A280" t="s">
        <v>189</v>
      </c>
      <c r="B280" t="s">
        <v>190</v>
      </c>
      <c r="C280" t="s">
        <v>3134</v>
      </c>
      <c r="D280" t="s">
        <v>191</v>
      </c>
      <c r="E280">
        <v>128135.541842784</v>
      </c>
      <c r="F280">
        <v>194.88</v>
      </c>
      <c r="G280">
        <v>32.171138129547799</v>
      </c>
      <c r="H280">
        <f>(Table2[[#This Row],[1Y Return vs Nifty]]-AVERAGE(Table2[1Y Return vs Nifty]))/_xlfn.STDEV.P(Table2[1Y Return vs Nifty])</f>
        <v>0.35441756933933788</v>
      </c>
      <c r="I280">
        <v>-6.8825956110707303</v>
      </c>
      <c r="J280">
        <f>(Table2[[#This Row],[1M Return vs Nifty]]-AVERAGE(Table2[1M Return vs Nifty]))/_xlfn.STDEV.P(Table2[1M Return vs Nifty])</f>
        <v>-0.77387794375657948</v>
      </c>
      <c r="K280">
        <v>-10.0426204389072</v>
      </c>
      <c r="L280">
        <f>(Table2[[#This Row],[6M Return vs Nifty]]-AVERAGE(Table2[6M Return vs Nifty]))/_xlfn.STDEV.P(Table2[6M Return vs Nifty])</f>
        <v>-0.46478788934021892</v>
      </c>
      <c r="M280">
        <v>0.29520184195357102</v>
      </c>
      <c r="N280">
        <f>(Table2[[#This Row],[1W Return vs Nifty]]-AVERAGE(Table2[1W Return vs Nifty]))/_xlfn.STDEV.P(Table2[1W Return vs Nifty])</f>
        <v>0.1439060627050677</v>
      </c>
      <c r="O280">
        <v>198.32</v>
      </c>
      <c r="P280">
        <v>208.26817949694501</v>
      </c>
      <c r="Q280">
        <v>201.85031887472499</v>
      </c>
      <c r="R280">
        <v>48.164069455123801</v>
      </c>
      <c r="S280" s="1">
        <f>(Table2[[#This Row],[Close Price]]-Table2[[#This Row],[20D EMA]])/Table2[[#This Row],[20D EMA]]</f>
        <v>-1.734570391286808E-2</v>
      </c>
      <c r="T280" s="1">
        <f>(Table2[[#This Row],[Close Price]]-Table2[[#This Row],[50D EMA]])/Table2[[#This Row],[50D EMA]]</f>
        <v>-6.4283365463140271E-2</v>
      </c>
      <c r="U280" s="1">
        <f>(Table2[[#This Row],[Close Price]]-Table2[[#This Row],[200D EMA]])/Table2[[#This Row],[200D EMA]]</f>
        <v>-3.4532117232130836E-2</v>
      </c>
      <c r="V280">
        <v>0.89367801629501797</v>
      </c>
      <c r="W280">
        <v>192.5</v>
      </c>
      <c r="X280">
        <v>195.5</v>
      </c>
      <c r="Y280">
        <v>192.5</v>
      </c>
      <c r="Z280">
        <v>201.2</v>
      </c>
      <c r="AA280">
        <v>180.42</v>
      </c>
      <c r="AB280">
        <v>216.47</v>
      </c>
      <c r="AC280" s="1">
        <f>(Table2[[#This Row],[Close Price]]/Table2[[#This Row],[Day Low]])-1</f>
        <v>1.2363636363636354E-2</v>
      </c>
      <c r="AD280" s="1">
        <f>(Table2[[#This Row],[Day High]]/Table2[[#This Row],[Close Price]])-1</f>
        <v>3.1814449917897392E-3</v>
      </c>
      <c r="AE280" s="1">
        <f>(Table2[[#This Row],[Close Price]]/Table2[[#This Row],[Current Week Low]])-1</f>
        <v>1.2363636363636354E-2</v>
      </c>
      <c r="AF280" s="1">
        <f>(Table2[[#This Row],[Current Week High]]/Table2[[#This Row],[Close Price]])-1</f>
        <v>3.24302134646961E-2</v>
      </c>
      <c r="AG280" s="1">
        <f>(Table2[[#This Row],[Close Price]]/Table2[[#This Row],[Current Month Low]])-1</f>
        <v>8.0146325241104099E-2</v>
      </c>
      <c r="AH280" s="1">
        <f>(Table2[[#This Row],[Current Month High]]/Table2[[#This Row],[Close Price]])-1</f>
        <v>0.11078612479474548</v>
      </c>
      <c r="AI280">
        <v>26.385467980295498</v>
      </c>
      <c r="AJ280">
        <v>57.606146380913799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-0.01</v>
      </c>
      <c r="AM280" t="s">
        <v>3182</v>
      </c>
      <c r="AN280">
        <v>-7.39</v>
      </c>
      <c r="AO280" t="s">
        <v>3182</v>
      </c>
      <c r="AP280">
        <v>9.5742513561761E-2</v>
      </c>
      <c r="AQ280">
        <f>(Table2[[#This Row],[Sharpe Ratio]]-AVERAGE(Table2[Sharpe Ratio]))/_xlfn.STDEV.P(Table2[Sharpe Ratio])</f>
        <v>0.44234836819261525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204</v>
      </c>
      <c r="AT280">
        <f>_xlfn.RANK.AVG(Table2[[#This Row],[6M Return vs Nifty Z-Score]],Table2[6M Return vs Nifty Z-Score])</f>
        <v>483</v>
      </c>
      <c r="AU280">
        <f>_xlfn.RANK.AVG(Table2[[#This Row],[Sharpe Ratio Z-Score]],Table2[Sharpe Ratio Z-Score])</f>
        <v>233</v>
      </c>
      <c r="AV280">
        <f>(Table2[[#This Row],[Rank 1Y]]+Table2[[#This Row],[Rank 6M]]+Table2[[#This Row],[Rank Sharpe]])/3</f>
        <v>306.66666666666669</v>
      </c>
    </row>
    <row r="281" spans="1:48" x14ac:dyDescent="0.3">
      <c r="A281" t="s">
        <v>430</v>
      </c>
      <c r="B281" t="s">
        <v>431</v>
      </c>
      <c r="C281" t="s">
        <v>3144</v>
      </c>
      <c r="D281" t="s">
        <v>263</v>
      </c>
      <c r="E281">
        <v>51939.511869449998</v>
      </c>
      <c r="F281">
        <v>4611.3500000000004</v>
      </c>
      <c r="G281">
        <v>56.479523529437103</v>
      </c>
      <c r="H281">
        <f>(Table2[[#This Row],[1Y Return vs Nifty]]-AVERAGE(Table2[1Y Return vs Nifty]))/_xlfn.STDEV.P(Table2[1Y Return vs Nifty])</f>
        <v>0.83270184862421448</v>
      </c>
      <c r="I281">
        <v>-14.763164307178901</v>
      </c>
      <c r="J281">
        <f>(Table2[[#This Row],[1M Return vs Nifty]]-AVERAGE(Table2[1M Return vs Nifty]))/_xlfn.STDEV.P(Table2[1M Return vs Nifty])</f>
        <v>-1.5052560126108341</v>
      </c>
      <c r="K281">
        <v>-18.776680518956599</v>
      </c>
      <c r="L281">
        <f>(Table2[[#This Row],[6M Return vs Nifty]]-AVERAGE(Table2[6M Return vs Nifty]))/_xlfn.STDEV.P(Table2[6M Return vs Nifty])</f>
        <v>-0.74811713117045531</v>
      </c>
      <c r="M281">
        <v>-1.3711365637572701</v>
      </c>
      <c r="N281">
        <f>(Table2[[#This Row],[1W Return vs Nifty]]-AVERAGE(Table2[1W Return vs Nifty]))/_xlfn.STDEV.P(Table2[1W Return vs Nifty])</f>
        <v>-0.25900389499554144</v>
      </c>
      <c r="O281">
        <v>4820.32</v>
      </c>
      <c r="P281">
        <v>4912.62415028332</v>
      </c>
      <c r="Q281">
        <v>4545.3440640322597</v>
      </c>
      <c r="R281">
        <v>40.738996019201601</v>
      </c>
      <c r="S281" s="1">
        <f>(Table2[[#This Row],[Close Price]]-Table2[[#This Row],[20D EMA]])/Table2[[#This Row],[20D EMA]]</f>
        <v>-4.3351893650213962E-2</v>
      </c>
      <c r="T281" s="1">
        <f>(Table2[[#This Row],[Close Price]]-Table2[[#This Row],[50D EMA]])/Table2[[#This Row],[50D EMA]]</f>
        <v>-6.1326521440876886E-2</v>
      </c>
      <c r="U281" s="1">
        <f>(Table2[[#This Row],[Close Price]]-Table2[[#This Row],[200D EMA]])/Table2[[#This Row],[200D EMA]]</f>
        <v>1.4521658875078777E-2</v>
      </c>
      <c r="V281">
        <v>1.52728816240849</v>
      </c>
      <c r="W281">
        <v>4550</v>
      </c>
      <c r="X281">
        <v>4674.95</v>
      </c>
      <c r="Y281">
        <v>4357</v>
      </c>
      <c r="Z281">
        <v>4674.95</v>
      </c>
      <c r="AA281">
        <v>4311.1499999999996</v>
      </c>
      <c r="AB281">
        <v>5355</v>
      </c>
      <c r="AC281" s="1">
        <f>(Table2[[#This Row],[Close Price]]/Table2[[#This Row],[Day Low]])-1</f>
        <v>1.3483516483516533E-2</v>
      </c>
      <c r="AD281" s="1">
        <f>(Table2[[#This Row],[Day High]]/Table2[[#This Row],[Close Price]])-1</f>
        <v>1.3792056556106047E-2</v>
      </c>
      <c r="AE281" s="1">
        <f>(Table2[[#This Row],[Close Price]]/Table2[[#This Row],[Current Week Low]])-1</f>
        <v>5.8377323846683593E-2</v>
      </c>
      <c r="AF281" s="1">
        <f>(Table2[[#This Row],[Current Week High]]/Table2[[#This Row],[Close Price]])-1</f>
        <v>1.3792056556106047E-2</v>
      </c>
      <c r="AG281" s="1">
        <f>(Table2[[#This Row],[Close Price]]/Table2[[#This Row],[Current Month Low]])-1</f>
        <v>6.9633392482284506E-2</v>
      </c>
      <c r="AH281" s="1">
        <f>(Table2[[#This Row],[Current Month High]]/Table2[[#This Row],[Close Price]])-1</f>
        <v>0.16126513927591701</v>
      </c>
      <c r="AI281">
        <v>26.642957051622599</v>
      </c>
      <c r="AJ281">
        <v>84.435556444355498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0.12</v>
      </c>
      <c r="AM281" t="s">
        <v>3183</v>
      </c>
      <c r="AN281">
        <v>-9.61</v>
      </c>
      <c r="AO281" t="s">
        <v>3182</v>
      </c>
      <c r="AP281">
        <v>0.103282797955497</v>
      </c>
      <c r="AQ281">
        <f>(Table2[[#This Row],[Sharpe Ratio]]-AVERAGE(Table2[Sharpe Ratio]))/_xlfn.STDEV.P(Table2[Sharpe Ratio])</f>
        <v>0.52958289699310879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117</v>
      </c>
      <c r="AT281">
        <f>_xlfn.RANK.AVG(Table2[[#This Row],[6M Return vs Nifty Z-Score]],Table2[6M Return vs Nifty Z-Score])</f>
        <v>589</v>
      </c>
      <c r="AU281">
        <f>_xlfn.RANK.AVG(Table2[[#This Row],[Sharpe Ratio Z-Score]],Table2[Sharpe Ratio Z-Score])</f>
        <v>216</v>
      </c>
      <c r="AV281">
        <f>(Table2[[#This Row],[Rank 1Y]]+Table2[[#This Row],[Rank 6M]]+Table2[[#This Row],[Rank Sharpe]])/3</f>
        <v>307.33333333333331</v>
      </c>
    </row>
    <row r="282" spans="1:48" x14ac:dyDescent="0.3">
      <c r="A282" t="s">
        <v>1545</v>
      </c>
      <c r="B282" t="s">
        <v>1546</v>
      </c>
      <c r="C282" t="s">
        <v>3141</v>
      </c>
      <c r="D282" t="s">
        <v>214</v>
      </c>
      <c r="E282">
        <v>6426.6298755999997</v>
      </c>
      <c r="F282">
        <v>447.4</v>
      </c>
      <c r="G282">
        <v>-17.3478419939951</v>
      </c>
      <c r="H282">
        <f>(Table2[[#This Row],[1Y Return vs Nifty]]-AVERAGE(Table2[1Y Return vs Nifty]))/_xlfn.STDEV.P(Table2[1Y Return vs Nifty])</f>
        <v>-0.61990258108162344</v>
      </c>
      <c r="I282">
        <v>-0.18146740384776</v>
      </c>
      <c r="J282">
        <f>(Table2[[#This Row],[1M Return vs Nifty]]-AVERAGE(Table2[1M Return vs Nifty]))/_xlfn.STDEV.P(Table2[1M Return vs Nifty])</f>
        <v>-0.15196112577821402</v>
      </c>
      <c r="K282">
        <v>7.7794581562634502</v>
      </c>
      <c r="L282">
        <f>(Table2[[#This Row],[6M Return vs Nifty]]-AVERAGE(Table2[6M Return vs Nifty]))/_xlfn.STDEV.P(Table2[6M Return vs Nifty])</f>
        <v>0.11335285733758796</v>
      </c>
      <c r="M282">
        <v>-0.55661704072711105</v>
      </c>
      <c r="N282">
        <f>(Table2[[#This Row],[1W Return vs Nifty]]-AVERAGE(Table2[1W Return vs Nifty]))/_xlfn.STDEV.P(Table2[1W Return vs Nifty])</f>
        <v>-6.205828932164191E-2</v>
      </c>
      <c r="O282">
        <v>422.56</v>
      </c>
      <c r="P282">
        <v>456.23617001545301</v>
      </c>
      <c r="Q282">
        <v>433.08246026058202</v>
      </c>
      <c r="R282">
        <v>61.759852077766098</v>
      </c>
      <c r="S282" s="1">
        <f>(Table2[[#This Row],[Close Price]]-Table2[[#This Row],[20D EMA]])/Table2[[#This Row],[20D EMA]]</f>
        <v>5.8784551306323304E-2</v>
      </c>
      <c r="T282" s="1">
        <f>(Table2[[#This Row],[Close Price]]-Table2[[#This Row],[50D EMA]])/Table2[[#This Row],[50D EMA]]</f>
        <v>-1.9367535053509126E-2</v>
      </c>
      <c r="U282" s="1">
        <f>(Table2[[#This Row],[Close Price]]-Table2[[#This Row],[200D EMA]])/Table2[[#This Row],[200D EMA]]</f>
        <v>3.3059615784955157E-2</v>
      </c>
      <c r="V282">
        <v>0.52045608639201302</v>
      </c>
      <c r="W282">
        <v>442.2</v>
      </c>
      <c r="X282">
        <v>455.65</v>
      </c>
      <c r="Y282">
        <v>431.5</v>
      </c>
      <c r="Z282">
        <v>453.4</v>
      </c>
      <c r="AA282">
        <v>428</v>
      </c>
      <c r="AB282">
        <v>453.4</v>
      </c>
      <c r="AC282" s="1">
        <f>(Table2[[#This Row],[Close Price]]/Table2[[#This Row],[Day Low]])-1</f>
        <v>1.1759384893713198E-2</v>
      </c>
      <c r="AD282" s="1">
        <f>(Table2[[#This Row],[Day High]]/Table2[[#This Row],[Close Price]])-1</f>
        <v>1.8439874832364866E-2</v>
      </c>
      <c r="AE282" s="1">
        <f>(Table2[[#This Row],[Close Price]]/Table2[[#This Row],[Current Week Low]])-1</f>
        <v>3.6848203939745083E-2</v>
      </c>
      <c r="AF282" s="1">
        <f>(Table2[[#This Row],[Current Week High]]/Table2[[#This Row],[Close Price]])-1</f>
        <v>1.3410818059901741E-2</v>
      </c>
      <c r="AG282" s="1">
        <f>(Table2[[#This Row],[Close Price]]/Table2[[#This Row],[Current Month Low]])-1</f>
        <v>4.5327102803738306E-2</v>
      </c>
      <c r="AH282" s="1">
        <f>(Table2[[#This Row],[Current Month High]]/Table2[[#This Row],[Close Price]])-1</f>
        <v>1.3410818059901741E-2</v>
      </c>
      <c r="AI282">
        <v>25.0670540902995</v>
      </c>
      <c r="AJ282">
        <v>64.757871478549006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-7.0000000000000007E-2</v>
      </c>
      <c r="AM282" t="s">
        <v>3182</v>
      </c>
      <c r="AN282">
        <v>-2.62</v>
      </c>
      <c r="AO282" t="s">
        <v>3182</v>
      </c>
      <c r="AP282">
        <v>0.13456783086785701</v>
      </c>
      <c r="AQ282">
        <f>(Table2[[#This Row],[Sharpe Ratio]]-AVERAGE(Table2[Sharpe Ratio]))/_xlfn.STDEV.P(Table2[Sharpe Ratio])</f>
        <v>0.89152350322340634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527</v>
      </c>
      <c r="AT282">
        <f>_xlfn.RANK.AVG(Table2[[#This Row],[6M Return vs Nifty Z-Score]],Table2[6M Return vs Nifty Z-Score])</f>
        <v>264</v>
      </c>
      <c r="AU282">
        <f>_xlfn.RANK.AVG(Table2[[#This Row],[Sharpe Ratio Z-Score]],Table2[Sharpe Ratio Z-Score])</f>
        <v>131</v>
      </c>
      <c r="AV282">
        <f>(Table2[[#This Row],[Rank 1Y]]+Table2[[#This Row],[Rank 6M]]+Table2[[#This Row],[Rank Sharpe]])/3</f>
        <v>307.33333333333331</v>
      </c>
    </row>
    <row r="283" spans="1:48" x14ac:dyDescent="0.3">
      <c r="A283" t="s">
        <v>2062</v>
      </c>
      <c r="B283" t="s">
        <v>2063</v>
      </c>
      <c r="C283" t="s">
        <v>3151</v>
      </c>
      <c r="D283" t="s">
        <v>278</v>
      </c>
      <c r="E283">
        <v>3136.6120298400001</v>
      </c>
      <c r="F283">
        <v>126.04</v>
      </c>
      <c r="G283">
        <v>9.80595079878265</v>
      </c>
      <c r="H283">
        <f>(Table2[[#This Row],[1Y Return vs Nifty]]-AVERAGE(Table2[1Y Return vs Nifty]))/_xlfn.STDEV.P(Table2[1Y Return vs Nifty])</f>
        <v>-8.563294522980229E-2</v>
      </c>
      <c r="I283">
        <v>-2.4047767236816</v>
      </c>
      <c r="J283">
        <f>(Table2[[#This Row],[1M Return vs Nifty]]-AVERAGE(Table2[1M Return vs Nifty]))/_xlfn.STDEV.P(Table2[1M Return vs Nifty])</f>
        <v>-0.35830152321790409</v>
      </c>
      <c r="K283">
        <v>26.725349310102899</v>
      </c>
      <c r="L283">
        <f>(Table2[[#This Row],[6M Return vs Nifty]]-AVERAGE(Table2[6M Return vs Nifty]))/_xlfn.STDEV.P(Table2[6M Return vs Nifty])</f>
        <v>0.72794961156384841</v>
      </c>
      <c r="M283">
        <v>0.78049174160238199</v>
      </c>
      <c r="N283">
        <f>(Table2[[#This Row],[1W Return vs Nifty]]-AVERAGE(Table2[1W Return vs Nifty]))/_xlfn.STDEV.P(Table2[1W Return vs Nifty])</f>
        <v>0.26124605335158058</v>
      </c>
      <c r="O283">
        <v>121.77</v>
      </c>
      <c r="P283">
        <v>136.756440888231</v>
      </c>
      <c r="Q283">
        <v>128.151961436541</v>
      </c>
      <c r="R283">
        <v>50.691035249720201</v>
      </c>
      <c r="S283" s="1">
        <f>(Table2[[#This Row],[Close Price]]-Table2[[#This Row],[20D EMA]])/Table2[[#This Row],[20D EMA]]</f>
        <v>3.5066108236840032E-2</v>
      </c>
      <c r="T283" s="1">
        <f>(Table2[[#This Row],[Close Price]]-Table2[[#This Row],[50D EMA]])/Table2[[#This Row],[50D EMA]]</f>
        <v>-7.8361507645474476E-2</v>
      </c>
      <c r="U283" s="1">
        <f>(Table2[[#This Row],[Close Price]]-Table2[[#This Row],[200D EMA]])/Table2[[#This Row],[200D EMA]]</f>
        <v>-1.648013352949582E-2</v>
      </c>
      <c r="V283">
        <v>0.46674984320238899</v>
      </c>
      <c r="W283">
        <v>125.54</v>
      </c>
      <c r="X283">
        <v>129.68</v>
      </c>
      <c r="Y283">
        <v>124</v>
      </c>
      <c r="Z283">
        <v>127.55</v>
      </c>
      <c r="AA283">
        <v>122.75</v>
      </c>
      <c r="AB283">
        <v>127.7</v>
      </c>
      <c r="AC283" s="1">
        <f>(Table2[[#This Row],[Close Price]]/Table2[[#This Row],[Day Low]])-1</f>
        <v>3.9827943285009049E-3</v>
      </c>
      <c r="AD283" s="1">
        <f>(Table2[[#This Row],[Day High]]/Table2[[#This Row],[Close Price]])-1</f>
        <v>2.8879720723579805E-2</v>
      </c>
      <c r="AE283" s="1">
        <f>(Table2[[#This Row],[Close Price]]/Table2[[#This Row],[Current Week Low]])-1</f>
        <v>1.6451612903225943E-2</v>
      </c>
      <c r="AF283" s="1">
        <f>(Table2[[#This Row],[Current Week High]]/Table2[[#This Row],[Close Price]])-1</f>
        <v>1.1980323706759721E-2</v>
      </c>
      <c r="AG283" s="1">
        <f>(Table2[[#This Row],[Close Price]]/Table2[[#This Row],[Current Month Low]])-1</f>
        <v>2.6802443991853497E-2</v>
      </c>
      <c r="AH283" s="1">
        <f>(Table2[[#This Row],[Current Month High]]/Table2[[#This Row],[Close Price]])-1</f>
        <v>1.317042208822583E-2</v>
      </c>
      <c r="AI283">
        <v>40.431609013011702</v>
      </c>
      <c r="AJ283">
        <v>54.460784313725497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-0.15</v>
      </c>
      <c r="AM283" t="s">
        <v>3182</v>
      </c>
      <c r="AN283">
        <v>-6.93</v>
      </c>
      <c r="AO283" t="s">
        <v>3182</v>
      </c>
      <c r="AP283">
        <v>1.7468773819267001E-2</v>
      </c>
      <c r="AQ283">
        <f>(Table2[[#This Row],[Sharpe Ratio]]-AVERAGE(Table2[Sharpe Ratio]))/_xlfn.STDEV.P(Table2[Sharpe Ratio])</f>
        <v>-0.46321068599390264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333</v>
      </c>
      <c r="AT283">
        <f>_xlfn.RANK.AVG(Table2[[#This Row],[6M Return vs Nifty Z-Score]],Table2[6M Return vs Nifty Z-Score])</f>
        <v>133</v>
      </c>
      <c r="AU283">
        <f>_xlfn.RANK.AVG(Table2[[#This Row],[Sharpe Ratio Z-Score]],Table2[Sharpe Ratio Z-Score])</f>
        <v>456</v>
      </c>
      <c r="AV283">
        <f>(Table2[[#This Row],[Rank 1Y]]+Table2[[#This Row],[Rank 6M]]+Table2[[#This Row],[Rank Sharpe]])/3</f>
        <v>307.33333333333331</v>
      </c>
    </row>
    <row r="284" spans="1:48" x14ac:dyDescent="0.3">
      <c r="A284" t="s">
        <v>502</v>
      </c>
      <c r="B284" t="s">
        <v>503</v>
      </c>
      <c r="C284" t="s">
        <v>3151</v>
      </c>
      <c r="D284" t="s">
        <v>504</v>
      </c>
      <c r="E284">
        <v>42714.623249999997</v>
      </c>
      <c r="F284">
        <v>3888.45</v>
      </c>
      <c r="G284">
        <v>10.7812692638693</v>
      </c>
      <c r="H284">
        <f>(Table2[[#This Row],[1Y Return vs Nifty]]-AVERAGE(Table2[1Y Return vs Nifty]))/_xlfn.STDEV.P(Table2[1Y Return vs Nifty])</f>
        <v>-6.644288050632112E-2</v>
      </c>
      <c r="I284">
        <v>-7.9610252263169698</v>
      </c>
      <c r="J284">
        <f>(Table2[[#This Row],[1M Return vs Nifty]]-AVERAGE(Table2[1M Return vs Nifty]))/_xlfn.STDEV.P(Table2[1M Return vs Nifty])</f>
        <v>-0.87396459991168052</v>
      </c>
      <c r="K284">
        <v>14.4795002310971</v>
      </c>
      <c r="L284">
        <f>(Table2[[#This Row],[6M Return vs Nifty]]-AVERAGE(Table2[6M Return vs Nifty]))/_xlfn.STDEV.P(Table2[6M Return vs Nifty])</f>
        <v>0.33069940910101087</v>
      </c>
      <c r="M284">
        <v>-3.4760157073644402</v>
      </c>
      <c r="N284">
        <f>(Table2[[#This Row],[1W Return vs Nifty]]-AVERAGE(Table2[1W Return vs Nifty]))/_xlfn.STDEV.P(Table2[1W Return vs Nifty])</f>
        <v>-0.76795019534434683</v>
      </c>
      <c r="O284">
        <v>4058.82</v>
      </c>
      <c r="P284">
        <v>4086.6124625542998</v>
      </c>
      <c r="Q284">
        <v>3680.5814618853301</v>
      </c>
      <c r="R284">
        <v>35.766541357208901</v>
      </c>
      <c r="S284" s="1">
        <f>(Table2[[#This Row],[Close Price]]-Table2[[#This Row],[20D EMA]])/Table2[[#This Row],[20D EMA]]</f>
        <v>-4.1975253891525205E-2</v>
      </c>
      <c r="T284" s="1">
        <f>(Table2[[#This Row],[Close Price]]-Table2[[#This Row],[50D EMA]])/Table2[[#This Row],[50D EMA]]</f>
        <v>-4.8490642156570021E-2</v>
      </c>
      <c r="U284" s="1">
        <f>(Table2[[#This Row],[Close Price]]-Table2[[#This Row],[200D EMA]])/Table2[[#This Row],[200D EMA]]</f>
        <v>5.6477092075606923E-2</v>
      </c>
      <c r="V284">
        <v>0.35761314281647899</v>
      </c>
      <c r="W284">
        <v>3819.65</v>
      </c>
      <c r="X284">
        <v>3905</v>
      </c>
      <c r="Y284">
        <v>3759.8</v>
      </c>
      <c r="Z284">
        <v>3970.05</v>
      </c>
      <c r="AA284">
        <v>3734</v>
      </c>
      <c r="AB284">
        <v>4473.95</v>
      </c>
      <c r="AC284" s="1">
        <f>(Table2[[#This Row],[Close Price]]/Table2[[#This Row],[Day Low]])-1</f>
        <v>1.8012121529459524E-2</v>
      </c>
      <c r="AD284" s="1">
        <f>(Table2[[#This Row],[Day High]]/Table2[[#This Row],[Close Price]])-1</f>
        <v>4.2561946276795659E-3</v>
      </c>
      <c r="AE284" s="1">
        <f>(Table2[[#This Row],[Close Price]]/Table2[[#This Row],[Current Week Low]])-1</f>
        <v>3.4217245598169965E-2</v>
      </c>
      <c r="AF284" s="1">
        <f>(Table2[[#This Row],[Current Week High]]/Table2[[#This Row],[Close Price]])-1</f>
        <v>2.0985225475446567E-2</v>
      </c>
      <c r="AG284" s="1">
        <f>(Table2[[#This Row],[Close Price]]/Table2[[#This Row],[Current Month Low]])-1</f>
        <v>4.1363149437600333E-2</v>
      </c>
      <c r="AH284" s="1">
        <f>(Table2[[#This Row],[Current Month High]]/Table2[[#This Row],[Close Price]])-1</f>
        <v>0.15057413622394522</v>
      </c>
      <c r="AI284">
        <v>25.5243091720351</v>
      </c>
      <c r="AJ284">
        <v>57.045638126009599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0.12</v>
      </c>
      <c r="AM284" t="s">
        <v>3183</v>
      </c>
      <c r="AN284">
        <v>-9.6300000000000008</v>
      </c>
      <c r="AO284" t="s">
        <v>3182</v>
      </c>
      <c r="AP284">
        <v>4.2150312310888997E-2</v>
      </c>
      <c r="AQ284">
        <f>(Table2[[#This Row],[Sharpe Ratio]]-AVERAGE(Table2[Sharpe Ratio]))/_xlfn.STDEV.P(Table2[Sharpe Ratio])</f>
        <v>-0.17766676378102991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325</v>
      </c>
      <c r="AT284">
        <f>_xlfn.RANK.AVG(Table2[[#This Row],[6M Return vs Nifty Z-Score]],Table2[6M Return vs Nifty Z-Score])</f>
        <v>205</v>
      </c>
      <c r="AU284">
        <f>_xlfn.RANK.AVG(Table2[[#This Row],[Sharpe Ratio Z-Score]],Table2[Sharpe Ratio Z-Score])</f>
        <v>395</v>
      </c>
      <c r="AV284">
        <f>(Table2[[#This Row],[Rank 1Y]]+Table2[[#This Row],[Rank 6M]]+Table2[[#This Row],[Rank Sharpe]])/3</f>
        <v>308.33333333333331</v>
      </c>
    </row>
    <row r="285" spans="1:48" x14ac:dyDescent="0.3">
      <c r="A285" t="s">
        <v>515</v>
      </c>
      <c r="B285" t="s">
        <v>516</v>
      </c>
      <c r="C285" t="s">
        <v>3144</v>
      </c>
      <c r="D285" t="s">
        <v>80</v>
      </c>
      <c r="E285">
        <v>40935.8671875</v>
      </c>
      <c r="F285">
        <v>1116.75</v>
      </c>
      <c r="G285">
        <v>54.088555761331101</v>
      </c>
      <c r="H285">
        <f>(Table2[[#This Row],[1Y Return vs Nifty]]-AVERAGE(Table2[1Y Return vs Nifty]))/_xlfn.STDEV.P(Table2[1Y Return vs Nifty])</f>
        <v>0.78565790568232108</v>
      </c>
      <c r="I285">
        <v>-0.53910577002226201</v>
      </c>
      <c r="J285">
        <f>(Table2[[#This Row],[1M Return vs Nifty]]-AVERAGE(Table2[1M Return vs Nifty]))/_xlfn.STDEV.P(Table2[1M Return vs Nifty])</f>
        <v>-0.18515274781560254</v>
      </c>
      <c r="K285">
        <v>-39.044856559073899</v>
      </c>
      <c r="L285">
        <f>(Table2[[#This Row],[6M Return vs Nifty]]-AVERAGE(Table2[6M Return vs Nifty]))/_xlfn.STDEV.P(Table2[6M Return vs Nifty])</f>
        <v>-1.4056082519203044</v>
      </c>
      <c r="M285">
        <v>5.4774001925199798</v>
      </c>
      <c r="N285">
        <f>(Table2[[#This Row],[1W Return vs Nifty]]-AVERAGE(Table2[1W Return vs Nifty]))/_xlfn.STDEV.P(Table2[1W Return vs Nifty])</f>
        <v>1.3969284446336523</v>
      </c>
      <c r="O285">
        <v>1030.07</v>
      </c>
      <c r="P285">
        <v>1099.9254445597201</v>
      </c>
      <c r="Q285">
        <v>1116.58302061932</v>
      </c>
      <c r="R285">
        <v>69.550144258536307</v>
      </c>
      <c r="S285" s="1">
        <f>(Table2[[#This Row],[Close Price]]-Table2[[#This Row],[20D EMA]])/Table2[[#This Row],[20D EMA]]</f>
        <v>8.4149620899550581E-2</v>
      </c>
      <c r="T285" s="1">
        <f>(Table2[[#This Row],[Close Price]]-Table2[[#This Row],[50D EMA]])/Table2[[#This Row],[50D EMA]]</f>
        <v>1.529608713344612E-2</v>
      </c>
      <c r="U285" s="1">
        <f>(Table2[[#This Row],[Close Price]]-Table2[[#This Row],[200D EMA]])/Table2[[#This Row],[200D EMA]]</f>
        <v>1.4954497569503449E-4</v>
      </c>
      <c r="V285">
        <v>1.159786564384</v>
      </c>
      <c r="W285">
        <v>1032.25</v>
      </c>
      <c r="X285">
        <v>1130</v>
      </c>
      <c r="Y285">
        <v>961</v>
      </c>
      <c r="Z285">
        <v>1130</v>
      </c>
      <c r="AA285">
        <v>890</v>
      </c>
      <c r="AB285">
        <v>1130</v>
      </c>
      <c r="AC285" s="1">
        <f>(Table2[[#This Row],[Close Price]]/Table2[[#This Row],[Day Low]])-1</f>
        <v>8.186001453136349E-2</v>
      </c>
      <c r="AD285" s="1">
        <f>(Table2[[#This Row],[Day High]]/Table2[[#This Row],[Close Price]])-1</f>
        <v>1.1864786209984324E-2</v>
      </c>
      <c r="AE285" s="1">
        <f>(Table2[[#This Row],[Close Price]]/Table2[[#This Row],[Current Week Low]])-1</f>
        <v>0.1620707596253903</v>
      </c>
      <c r="AF285" s="1">
        <f>(Table2[[#This Row],[Current Week High]]/Table2[[#This Row],[Close Price]])-1</f>
        <v>1.1864786209984324E-2</v>
      </c>
      <c r="AG285" s="1">
        <f>(Table2[[#This Row],[Close Price]]/Table2[[#This Row],[Current Month Low]])-1</f>
        <v>0.25477528089887636</v>
      </c>
      <c r="AH285" s="1">
        <f>(Table2[[#This Row],[Current Month High]]/Table2[[#This Row],[Close Price]])-1</f>
        <v>1.1864786209984324E-2</v>
      </c>
      <c r="AI285">
        <v>60.7074098947839</v>
      </c>
      <c r="AJ285">
        <v>94.183620239958202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</v>
      </c>
      <c r="AM285">
        <v>0</v>
      </c>
      <c r="AN285">
        <v>3.68</v>
      </c>
      <c r="AO285" t="s">
        <v>3183</v>
      </c>
      <c r="AP285">
        <v>0.16295673781985201</v>
      </c>
      <c r="AQ285">
        <f>(Table2[[#This Row],[Sharpe Ratio]]-AVERAGE(Table2[Sharpe Ratio]))/_xlfn.STDEV.P(Table2[Sharpe Ratio])</f>
        <v>1.2199584523316467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124</v>
      </c>
      <c r="AT285">
        <f>_xlfn.RANK.AVG(Table2[[#This Row],[6M Return vs Nifty Z-Score]],Table2[6M Return vs Nifty Z-Score])</f>
        <v>719</v>
      </c>
      <c r="AU285">
        <f>_xlfn.RANK.AVG(Table2[[#This Row],[Sharpe Ratio Z-Score]],Table2[Sharpe Ratio Z-Score])</f>
        <v>83</v>
      </c>
      <c r="AV285">
        <f>(Table2[[#This Row],[Rank 1Y]]+Table2[[#This Row],[Rank 6M]]+Table2[[#This Row],[Rank Sharpe]])/3</f>
        <v>308.66666666666669</v>
      </c>
    </row>
    <row r="286" spans="1:48" x14ac:dyDescent="0.3">
      <c r="A286" t="s">
        <v>1622</v>
      </c>
      <c r="B286" t="s">
        <v>1623</v>
      </c>
      <c r="C286" t="s">
        <v>3144</v>
      </c>
      <c r="D286" t="s">
        <v>263</v>
      </c>
      <c r="E286">
        <v>5766.9395352900001</v>
      </c>
      <c r="F286">
        <v>2543.5500000000002</v>
      </c>
      <c r="G286">
        <v>-4.5209559410375002</v>
      </c>
      <c r="H286">
        <f>(Table2[[#This Row],[1Y Return vs Nifty]]-AVERAGE(Table2[1Y Return vs Nifty]))/_xlfn.STDEV.P(Table2[1Y Return vs Nifty])</f>
        <v>-0.36752473490283122</v>
      </c>
      <c r="I286">
        <v>-13.337632613942599</v>
      </c>
      <c r="J286">
        <f>(Table2[[#This Row],[1M Return vs Nifty]]-AVERAGE(Table2[1M Return vs Nifty]))/_xlfn.STDEV.P(Table2[1M Return vs Nifty])</f>
        <v>-1.3729555839114951</v>
      </c>
      <c r="K286">
        <v>4.0494967346351398</v>
      </c>
      <c r="L286">
        <f>(Table2[[#This Row],[6M Return vs Nifty]]-AVERAGE(Table2[6M Return vs Nifty]))/_xlfn.STDEV.P(Table2[6M Return vs Nifty])</f>
        <v>-7.6455250825158754E-3</v>
      </c>
      <c r="M286">
        <v>-4.7134273810480902</v>
      </c>
      <c r="N286">
        <f>(Table2[[#This Row],[1W Return vs Nifty]]-AVERAGE(Table2[1W Return vs Nifty]))/_xlfn.STDEV.P(Table2[1W Return vs Nifty])</f>
        <v>-1.0671484154618487</v>
      </c>
      <c r="O286">
        <v>2661.36</v>
      </c>
      <c r="P286">
        <v>2921.3931299944302</v>
      </c>
      <c r="Q286">
        <v>2773.0981644071899</v>
      </c>
      <c r="R286">
        <v>34.781601742835697</v>
      </c>
      <c r="S286" s="1">
        <f>(Table2[[#This Row],[Close Price]]-Table2[[#This Row],[20D EMA]])/Table2[[#This Row],[20D EMA]]</f>
        <v>-4.4266841013617074E-2</v>
      </c>
      <c r="T286" s="1">
        <f>(Table2[[#This Row],[Close Price]]-Table2[[#This Row],[50D EMA]])/Table2[[#This Row],[50D EMA]]</f>
        <v>-0.12933662577454969</v>
      </c>
      <c r="U286" s="1">
        <f>(Table2[[#This Row],[Close Price]]-Table2[[#This Row],[200D EMA]])/Table2[[#This Row],[200D EMA]]</f>
        <v>-8.2776790000962913E-2</v>
      </c>
      <c r="V286">
        <v>1.1666591682094201</v>
      </c>
      <c r="W286">
        <v>2540</v>
      </c>
      <c r="X286">
        <v>2653.95</v>
      </c>
      <c r="Y286">
        <v>2532.5</v>
      </c>
      <c r="Z286">
        <v>2599.85</v>
      </c>
      <c r="AA286">
        <v>2475</v>
      </c>
      <c r="AB286">
        <v>2599.85</v>
      </c>
      <c r="AC286" s="1">
        <f>(Table2[[#This Row],[Close Price]]/Table2[[#This Row],[Day Low]])-1</f>
        <v>1.3976377952755747E-3</v>
      </c>
      <c r="AD286" s="1">
        <f>(Table2[[#This Row],[Day High]]/Table2[[#This Row],[Close Price]])-1</f>
        <v>4.340390399245142E-2</v>
      </c>
      <c r="AE286" s="1">
        <f>(Table2[[#This Row],[Close Price]]/Table2[[#This Row],[Current Week Low]])-1</f>
        <v>4.3632773938795388E-3</v>
      </c>
      <c r="AF286" s="1">
        <f>(Table2[[#This Row],[Current Week High]]/Table2[[#This Row],[Close Price]])-1</f>
        <v>2.2134418430933112E-2</v>
      </c>
      <c r="AG286" s="1">
        <f>(Table2[[#This Row],[Close Price]]/Table2[[#This Row],[Current Month Low]])-1</f>
        <v>2.7696969696969775E-2</v>
      </c>
      <c r="AH286" s="1">
        <f>(Table2[[#This Row],[Current Month High]]/Table2[[#This Row],[Close Price]])-1</f>
        <v>2.2134418430933112E-2</v>
      </c>
      <c r="AI286">
        <v>54.6264079731084</v>
      </c>
      <c r="AJ286">
        <v>65.973898858075003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-0.21</v>
      </c>
      <c r="AM286" t="s">
        <v>3182</v>
      </c>
      <c r="AN286">
        <v>-18.22</v>
      </c>
      <c r="AO286" t="s">
        <v>3182</v>
      </c>
      <c r="AP286">
        <v>0.111826097746496</v>
      </c>
      <c r="AQ286">
        <f>(Table2[[#This Row],[Sharpe Ratio]]-AVERAGE(Table2[Sharpe Ratio]))/_xlfn.STDEV.P(Table2[Sharpe Ratio])</f>
        <v>0.62842144110535458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441</v>
      </c>
      <c r="AT286">
        <f>_xlfn.RANK.AVG(Table2[[#This Row],[6M Return vs Nifty Z-Score]],Table2[6M Return vs Nifty Z-Score])</f>
        <v>303</v>
      </c>
      <c r="AU286">
        <f>_xlfn.RANK.AVG(Table2[[#This Row],[Sharpe Ratio Z-Score]],Table2[Sharpe Ratio Z-Score])</f>
        <v>187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772</v>
      </c>
      <c r="B287" t="s">
        <v>773</v>
      </c>
      <c r="C287" t="s">
        <v>3140</v>
      </c>
      <c r="D287" t="s">
        <v>51</v>
      </c>
      <c r="E287">
        <v>21389.016338059999</v>
      </c>
      <c r="F287">
        <v>1088.1500000000001</v>
      </c>
      <c r="G287">
        <v>29.953294784559699</v>
      </c>
      <c r="H287">
        <f>(Table2[[#This Row],[1Y Return vs Nifty]]-AVERAGE(Table2[1Y Return vs Nifty]))/_xlfn.STDEV.P(Table2[1Y Return vs Nifty])</f>
        <v>0.31077996904733235</v>
      </c>
      <c r="I287">
        <v>4.74960425717964</v>
      </c>
      <c r="J287">
        <f>(Table2[[#This Row],[1M Return vs Nifty]]-AVERAGE(Table2[1M Return vs Nifty]))/_xlfn.STDEV.P(Table2[1M Return vs Nifty])</f>
        <v>0.30568067748469335</v>
      </c>
      <c r="K287">
        <v>10.061033574289899</v>
      </c>
      <c r="L287">
        <f>(Table2[[#This Row],[6M Return vs Nifty]]-AVERAGE(Table2[6M Return vs Nifty]))/_xlfn.STDEV.P(Table2[6M Return vs Nifty])</f>
        <v>0.18736620593414149</v>
      </c>
      <c r="M287">
        <v>2.3265558494971001</v>
      </c>
      <c r="N287">
        <f>(Table2[[#This Row],[1W Return vs Nifty]]-AVERAGE(Table2[1W Return vs Nifty]))/_xlfn.STDEV.P(Table2[1W Return vs Nifty])</f>
        <v>0.63507445590139666</v>
      </c>
      <c r="O287">
        <v>1075.99</v>
      </c>
      <c r="P287">
        <v>1101.05268008741</v>
      </c>
      <c r="Q287">
        <v>1031.69805929016</v>
      </c>
      <c r="R287">
        <v>59.527342048140703</v>
      </c>
      <c r="S287" s="1">
        <f>(Table2[[#This Row],[Close Price]]-Table2[[#This Row],[20D EMA]])/Table2[[#This Row],[20D EMA]]</f>
        <v>1.1301220271563939E-2</v>
      </c>
      <c r="T287" s="1">
        <f>(Table2[[#This Row],[Close Price]]-Table2[[#This Row],[50D EMA]])/Table2[[#This Row],[50D EMA]]</f>
        <v>-1.1718494782997621E-2</v>
      </c>
      <c r="U287" s="1">
        <f>(Table2[[#This Row],[Close Price]]-Table2[[#This Row],[200D EMA]])/Table2[[#This Row],[200D EMA]]</f>
        <v>5.4717502084554413E-2</v>
      </c>
      <c r="V287">
        <v>0.36057776369067202</v>
      </c>
      <c r="W287">
        <v>1083.55</v>
      </c>
      <c r="X287">
        <v>1122.45</v>
      </c>
      <c r="Y287">
        <v>1043.25</v>
      </c>
      <c r="Z287">
        <v>1122.45</v>
      </c>
      <c r="AA287">
        <v>992.4</v>
      </c>
      <c r="AB287">
        <v>1156</v>
      </c>
      <c r="AC287" s="1">
        <f>(Table2[[#This Row],[Close Price]]/Table2[[#This Row],[Day Low]])-1</f>
        <v>4.2453047851969128E-3</v>
      </c>
      <c r="AD287" s="1">
        <f>(Table2[[#This Row],[Day High]]/Table2[[#This Row],[Close Price]])-1</f>
        <v>3.1521389514313158E-2</v>
      </c>
      <c r="AE287" s="1">
        <f>(Table2[[#This Row],[Close Price]]/Table2[[#This Row],[Current Week Low]])-1</f>
        <v>4.3038581356338534E-2</v>
      </c>
      <c r="AF287" s="1">
        <f>(Table2[[#This Row],[Current Week High]]/Table2[[#This Row],[Close Price]])-1</f>
        <v>3.1521389514313158E-2</v>
      </c>
      <c r="AG287" s="1">
        <f>(Table2[[#This Row],[Close Price]]/Table2[[#This Row],[Current Month Low]])-1</f>
        <v>9.6483272873841397E-2</v>
      </c>
      <c r="AH287" s="1">
        <f>(Table2[[#This Row],[Current Month High]]/Table2[[#This Row],[Close Price]])-1</f>
        <v>6.2353535817672112E-2</v>
      </c>
      <c r="AI287">
        <v>19.827229701787399</v>
      </c>
      <c r="AJ287">
        <v>52.242042672262997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0.04</v>
      </c>
      <c r="AM287" t="s">
        <v>3183</v>
      </c>
      <c r="AN287">
        <v>0.76</v>
      </c>
      <c r="AO287" t="s">
        <v>3183</v>
      </c>
      <c r="AP287">
        <v>1.2596450331100999E-2</v>
      </c>
      <c r="AQ287">
        <f>(Table2[[#This Row],[Sharpe Ratio]]-AVERAGE(Table2[Sharpe Ratio]))/_xlfn.STDEV.P(Table2[Sharpe Ratio])</f>
        <v>-0.51957922880467933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217</v>
      </c>
      <c r="AT287">
        <f>_xlfn.RANK.AVG(Table2[[#This Row],[6M Return vs Nifty Z-Score]],Table2[6M Return vs Nifty Z-Score])</f>
        <v>240</v>
      </c>
      <c r="AU287">
        <f>_xlfn.RANK.AVG(Table2[[#This Row],[Sharpe Ratio Z-Score]],Table2[Sharpe Ratio Z-Score])</f>
        <v>476</v>
      </c>
      <c r="AV287">
        <f>(Table2[[#This Row],[Rank 1Y]]+Table2[[#This Row],[Rank 6M]]+Table2[[#This Row],[Rank Sharpe]])/3</f>
        <v>311</v>
      </c>
    </row>
    <row r="288" spans="1:48" x14ac:dyDescent="0.3">
      <c r="A288" t="s">
        <v>531</v>
      </c>
      <c r="B288" t="s">
        <v>532</v>
      </c>
      <c r="C288" t="s">
        <v>3140</v>
      </c>
      <c r="D288" t="s">
        <v>51</v>
      </c>
      <c r="E288">
        <v>38779.958242389999</v>
      </c>
      <c r="F288">
        <v>1528.55</v>
      </c>
      <c r="G288">
        <v>20.048762419326899</v>
      </c>
      <c r="H288">
        <f>(Table2[[#This Row],[1Y Return vs Nifty]]-AVERAGE(Table2[1Y Return vs Nifty]))/_xlfn.STDEV.P(Table2[1Y Return vs Nifty])</f>
        <v>0.11590145095453147</v>
      </c>
      <c r="I288">
        <v>-1.5160456630755399</v>
      </c>
      <c r="J288">
        <f>(Table2[[#This Row],[1M Return vs Nifty]]-AVERAGE(Table2[1M Return vs Nifty]))/_xlfn.STDEV.P(Table2[1M Return vs Nifty])</f>
        <v>-0.27582036837969348</v>
      </c>
      <c r="K288">
        <v>12.0351626811605</v>
      </c>
      <c r="L288">
        <f>(Table2[[#This Row],[6M Return vs Nifty]]-AVERAGE(Table2[6M Return vs Nifty]))/_xlfn.STDEV.P(Table2[6M Return vs Nifty])</f>
        <v>0.25140612528416795</v>
      </c>
      <c r="M288">
        <v>-3.1682804317711999</v>
      </c>
      <c r="N288">
        <f>(Table2[[#This Row],[1W Return vs Nifty]]-AVERAGE(Table2[1W Return vs Nifty]))/_xlfn.STDEV.P(Table2[1W Return vs Nifty])</f>
        <v>-0.69354177599367761</v>
      </c>
      <c r="O288">
        <v>1567.1</v>
      </c>
      <c r="P288">
        <v>1536.50727008327</v>
      </c>
      <c r="Q288">
        <v>1349.8453048080801</v>
      </c>
      <c r="R288">
        <v>38.064034010824798</v>
      </c>
      <c r="S288" s="1">
        <f>(Table2[[#This Row],[Close Price]]-Table2[[#This Row],[20D EMA]])/Table2[[#This Row],[20D EMA]]</f>
        <v>-2.459957883989532E-2</v>
      </c>
      <c r="T288" s="1">
        <f>(Table2[[#This Row],[Close Price]]-Table2[[#This Row],[50D EMA]])/Table2[[#This Row],[50D EMA]]</f>
        <v>-5.1788040565787837E-3</v>
      </c>
      <c r="U288" s="1">
        <f>(Table2[[#This Row],[Close Price]]-Table2[[#This Row],[200D EMA]])/Table2[[#This Row],[200D EMA]]</f>
        <v>0.13238901861967656</v>
      </c>
      <c r="V288">
        <v>1.0419299672939999</v>
      </c>
      <c r="W288">
        <v>1521.1</v>
      </c>
      <c r="X288">
        <v>1573.9</v>
      </c>
      <c r="Y288">
        <v>1521.1</v>
      </c>
      <c r="Z288">
        <v>1621.8</v>
      </c>
      <c r="AA288">
        <v>1489.25</v>
      </c>
      <c r="AB288">
        <v>1621.8</v>
      </c>
      <c r="AC288" s="1">
        <f>(Table2[[#This Row],[Close Price]]/Table2[[#This Row],[Day Low]])-1</f>
        <v>4.8977713496811681E-3</v>
      </c>
      <c r="AD288" s="1">
        <f>(Table2[[#This Row],[Day High]]/Table2[[#This Row],[Close Price]])-1</f>
        <v>2.9668640214582487E-2</v>
      </c>
      <c r="AE288" s="1">
        <f>(Table2[[#This Row],[Close Price]]/Table2[[#This Row],[Current Week Low]])-1</f>
        <v>4.8977713496811681E-3</v>
      </c>
      <c r="AF288" s="1">
        <f>(Table2[[#This Row],[Current Week High]]/Table2[[#This Row],[Close Price]])-1</f>
        <v>6.1005528114880025E-2</v>
      </c>
      <c r="AG288" s="1">
        <f>(Table2[[#This Row],[Close Price]]/Table2[[#This Row],[Current Month Low]])-1</f>
        <v>2.6389122041295954E-2</v>
      </c>
      <c r="AH288" s="1">
        <f>(Table2[[#This Row],[Current Month High]]/Table2[[#This Row],[Close Price]])-1</f>
        <v>6.1005528114880025E-2</v>
      </c>
      <c r="AI288">
        <v>11.782408164600399</v>
      </c>
      <c r="AJ288">
        <v>46.834774255523499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0.13</v>
      </c>
      <c r="AM288" t="s">
        <v>3183</v>
      </c>
      <c r="AN288">
        <v>-1.92</v>
      </c>
      <c r="AO288" t="s">
        <v>3182</v>
      </c>
      <c r="AP288">
        <v>2.6349595560509E-2</v>
      </c>
      <c r="AQ288">
        <f>(Table2[[#This Row],[Sharpe Ratio]]-AVERAGE(Table2[Sharpe Ratio]))/_xlfn.STDEV.P(Table2[Sharpe Ratio])</f>
        <v>-0.36046730663250753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-0.96252187476717921</v>
      </c>
      <c r="AS288">
        <f>_xlfn.RANK.AVG(Table2[[#This Row],[1Y Return vs Nifty Z-Score]],Table2[1Y Return vs Nifty Z-Score])</f>
        <v>274</v>
      </c>
      <c r="AT288">
        <f>_xlfn.RANK.AVG(Table2[[#This Row],[6M Return vs Nifty Z-Score]],Table2[6M Return vs Nifty Z-Score])</f>
        <v>221</v>
      </c>
      <c r="AU288">
        <f>_xlfn.RANK.AVG(Table2[[#This Row],[Sharpe Ratio Z-Score]],Table2[Sharpe Ratio Z-Score])</f>
        <v>440</v>
      </c>
      <c r="AV288">
        <f>(Table2[[#This Row],[Rank 1Y]]+Table2[[#This Row],[Rank 6M]]+Table2[[#This Row],[Rank Sharpe]])/3</f>
        <v>311.66666666666669</v>
      </c>
    </row>
    <row r="289" spans="1:48" x14ac:dyDescent="0.3">
      <c r="A289" t="s">
        <v>550</v>
      </c>
      <c r="B289" t="s">
        <v>551</v>
      </c>
      <c r="C289" t="s">
        <v>3140</v>
      </c>
      <c r="D289" t="s">
        <v>160</v>
      </c>
      <c r="E289">
        <v>36768.728519249998</v>
      </c>
      <c r="F289">
        <v>916.5</v>
      </c>
      <c r="G289">
        <v>-1.3089690097604001</v>
      </c>
      <c r="H289">
        <f>(Table2[[#This Row],[1Y Return vs Nifty]]-AVERAGE(Table2[1Y Return vs Nifty]))/_xlfn.STDEV.P(Table2[1Y Return vs Nifty])</f>
        <v>-0.30432667261995716</v>
      </c>
      <c r="I289">
        <v>4.0614103318357202</v>
      </c>
      <c r="J289">
        <f>(Table2[[#This Row],[1M Return vs Nifty]]-AVERAGE(Table2[1M Return vs Nifty]))/_xlfn.STDEV.P(Table2[1M Return vs Nifty])</f>
        <v>0.24181092854590985</v>
      </c>
      <c r="K289">
        <v>31.223543447737999</v>
      </c>
      <c r="L289">
        <f>(Table2[[#This Row],[6M Return vs Nifty]]-AVERAGE(Table2[6M Return vs Nifty]))/_xlfn.STDEV.P(Table2[6M Return vs Nifty])</f>
        <v>0.87386914073362698</v>
      </c>
      <c r="M289">
        <v>4.0267716286274204</v>
      </c>
      <c r="N289">
        <f>(Table2[[#This Row],[1W Return vs Nifty]]-AVERAGE(Table2[1W Return vs Nifty]))/_xlfn.STDEV.P(Table2[1W Return vs Nifty])</f>
        <v>1.0461757455935572</v>
      </c>
      <c r="O289">
        <v>879.16</v>
      </c>
      <c r="P289">
        <v>871.22498278427804</v>
      </c>
      <c r="Q289">
        <v>803.18981779991702</v>
      </c>
      <c r="R289">
        <v>70.786089553978996</v>
      </c>
      <c r="S289" s="1">
        <f>(Table2[[#This Row],[Close Price]]-Table2[[#This Row],[20D EMA]])/Table2[[#This Row],[20D EMA]]</f>
        <v>4.2472359979980931E-2</v>
      </c>
      <c r="T289" s="1">
        <f>(Table2[[#This Row],[Close Price]]-Table2[[#This Row],[50D EMA]])/Table2[[#This Row],[50D EMA]]</f>
        <v>5.1967078665525822E-2</v>
      </c>
      <c r="U289" s="1">
        <f>(Table2[[#This Row],[Close Price]]-Table2[[#This Row],[200D EMA]])/Table2[[#This Row],[200D EMA]]</f>
        <v>0.14107522243055842</v>
      </c>
      <c r="V289">
        <v>0.64589200638117605</v>
      </c>
      <c r="W289">
        <v>908.15</v>
      </c>
      <c r="X289">
        <v>932.75</v>
      </c>
      <c r="Y289">
        <v>870.2</v>
      </c>
      <c r="Z289">
        <v>932.75</v>
      </c>
      <c r="AA289">
        <v>835.15</v>
      </c>
      <c r="AB289">
        <v>932.75</v>
      </c>
      <c r="AC289" s="1">
        <f>(Table2[[#This Row],[Close Price]]/Table2[[#This Row],[Day Low]])-1</f>
        <v>9.1945163243958294E-3</v>
      </c>
      <c r="AD289" s="1">
        <f>(Table2[[#This Row],[Day High]]/Table2[[#This Row],[Close Price]])-1</f>
        <v>1.7730496453900679E-2</v>
      </c>
      <c r="AE289" s="1">
        <f>(Table2[[#This Row],[Close Price]]/Table2[[#This Row],[Current Week Low]])-1</f>
        <v>5.3206159503562445E-2</v>
      </c>
      <c r="AF289" s="1">
        <f>(Table2[[#This Row],[Current Week High]]/Table2[[#This Row],[Close Price]])-1</f>
        <v>1.7730496453900679E-2</v>
      </c>
      <c r="AG289" s="1">
        <f>(Table2[[#This Row],[Close Price]]/Table2[[#This Row],[Current Month Low]])-1</f>
        <v>9.7407651320122079E-2</v>
      </c>
      <c r="AH289" s="1">
        <f>(Table2[[#This Row],[Current Month High]]/Table2[[#This Row],[Close Price]])-1</f>
        <v>1.7730496453900679E-2</v>
      </c>
      <c r="AI289">
        <v>3.1369339879978102</v>
      </c>
      <c r="AJ289">
        <v>50.8269563070846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0.08</v>
      </c>
      <c r="AM289" t="s">
        <v>3183</v>
      </c>
      <c r="AN289">
        <v>0.33</v>
      </c>
      <c r="AO289" t="s">
        <v>3183</v>
      </c>
      <c r="AP289">
        <v>3.5559350759675999E-2</v>
      </c>
      <c r="AQ289">
        <f>(Table2[[#This Row],[Sharpe Ratio]]-AVERAGE(Table2[Sharpe Ratio]))/_xlfn.STDEV.P(Table2[Sharpe Ratio])</f>
        <v>-0.25391845340428565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1.6036106888488513</v>
      </c>
      <c r="AS289">
        <f>_xlfn.RANK.AVG(Table2[[#This Row],[1Y Return vs Nifty Z-Score]],Table2[1Y Return vs Nifty Z-Score])</f>
        <v>413</v>
      </c>
      <c r="AT289">
        <f>_xlfn.RANK.AVG(Table2[[#This Row],[6M Return vs Nifty Z-Score]],Table2[6M Return vs Nifty Z-Score])</f>
        <v>108</v>
      </c>
      <c r="AU289">
        <f>_xlfn.RANK.AVG(Table2[[#This Row],[Sharpe Ratio Z-Score]],Table2[Sharpe Ratio Z-Score])</f>
        <v>414</v>
      </c>
      <c r="AV289">
        <f>(Table2[[#This Row],[Rank 1Y]]+Table2[[#This Row],[Rank 6M]]+Table2[[#This Row],[Rank Sharpe]])/3</f>
        <v>311.66666666666669</v>
      </c>
    </row>
    <row r="290" spans="1:48" x14ac:dyDescent="0.3">
      <c r="A290" t="s">
        <v>419</v>
      </c>
      <c r="B290" t="s">
        <v>420</v>
      </c>
      <c r="C290" t="s">
        <v>3136</v>
      </c>
      <c r="D290" t="s">
        <v>139</v>
      </c>
      <c r="E290">
        <v>53000.032237614003</v>
      </c>
      <c r="F290">
        <v>197.19</v>
      </c>
      <c r="G290">
        <v>194.750002189138</v>
      </c>
      <c r="H290">
        <f>(Table2[[#This Row],[1Y Return vs Nifty]]-AVERAGE(Table2[1Y Return vs Nifty]))/_xlfn.STDEV.P(Table2[1Y Return vs Nifty])</f>
        <v>3.5532690580132478</v>
      </c>
      <c r="I290">
        <v>-1.4439163500974801</v>
      </c>
      <c r="J290">
        <f>(Table2[[#This Row],[1M Return vs Nifty]]-AVERAGE(Table2[1M Return vs Nifty]))/_xlfn.STDEV.P(Table2[1M Return vs Nifty])</f>
        <v>-0.2691262071245889</v>
      </c>
      <c r="K290">
        <v>-3.8415159400477599</v>
      </c>
      <c r="L290">
        <f>(Table2[[#This Row],[6M Return vs Nifty]]-AVERAGE(Table2[6M Return vs Nifty]))/_xlfn.STDEV.P(Table2[6M Return vs Nifty])</f>
        <v>-0.26362666305266441</v>
      </c>
      <c r="M290">
        <v>-2.7413326474182398</v>
      </c>
      <c r="N290">
        <f>(Table2[[#This Row],[1W Return vs Nifty]]-AVERAGE(Table2[1W Return vs Nifty]))/_xlfn.STDEV.P(Table2[1W Return vs Nifty])</f>
        <v>-0.5903085352879055</v>
      </c>
      <c r="O290">
        <v>196.73</v>
      </c>
      <c r="P290">
        <v>208.220540455448</v>
      </c>
      <c r="Q290">
        <v>188.918993374748</v>
      </c>
      <c r="R290">
        <v>56.731932751174298</v>
      </c>
      <c r="S290" s="1">
        <f>(Table2[[#This Row],[Close Price]]-Table2[[#This Row],[20D EMA]])/Table2[[#This Row],[20D EMA]]</f>
        <v>2.3382300615056575E-3</v>
      </c>
      <c r="T290" s="1">
        <f>(Table2[[#This Row],[Close Price]]-Table2[[#This Row],[50D EMA]])/Table2[[#This Row],[50D EMA]]</f>
        <v>-5.2975275308192564E-2</v>
      </c>
      <c r="U290" s="1">
        <f>(Table2[[#This Row],[Close Price]]-Table2[[#This Row],[200D EMA]])/Table2[[#This Row],[200D EMA]]</f>
        <v>4.3780704509923295E-2</v>
      </c>
      <c r="V290">
        <v>0.51510342974034096</v>
      </c>
      <c r="W290">
        <v>189.5</v>
      </c>
      <c r="X290">
        <v>198.4</v>
      </c>
      <c r="Y290">
        <v>189.01</v>
      </c>
      <c r="Z290">
        <v>198.4</v>
      </c>
      <c r="AA290">
        <v>181.4</v>
      </c>
      <c r="AB290">
        <v>212.73</v>
      </c>
      <c r="AC290" s="1">
        <f>(Table2[[#This Row],[Close Price]]/Table2[[#This Row],[Day Low]])-1</f>
        <v>4.0580474934036825E-2</v>
      </c>
      <c r="AD290" s="1">
        <f>(Table2[[#This Row],[Day High]]/Table2[[#This Row],[Close Price]])-1</f>
        <v>6.1362138039455782E-3</v>
      </c>
      <c r="AE290" s="1">
        <f>(Table2[[#This Row],[Close Price]]/Table2[[#This Row],[Current Week Low]])-1</f>
        <v>4.3278133432093524E-2</v>
      </c>
      <c r="AF290" s="1">
        <f>(Table2[[#This Row],[Current Week High]]/Table2[[#This Row],[Close Price]])-1</f>
        <v>6.1362138039455782E-3</v>
      </c>
      <c r="AG290" s="1">
        <f>(Table2[[#This Row],[Close Price]]/Table2[[#This Row],[Current Month Low]])-1</f>
        <v>8.7045203969128959E-2</v>
      </c>
      <c r="AH290" s="1">
        <f>(Table2[[#This Row],[Current Month High]]/Table2[[#This Row],[Close Price]])-1</f>
        <v>7.8807241746538859E-2</v>
      </c>
      <c r="AI290">
        <v>57.208783406866402</v>
      </c>
      <c r="AJ290">
        <v>321.34615384615302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-0.16</v>
      </c>
      <c r="AM290" t="s">
        <v>3182</v>
      </c>
      <c r="AN290">
        <v>-4.2699999999999996</v>
      </c>
      <c r="AO290" t="s">
        <v>3182</v>
      </c>
      <c r="AQ290">
        <f>(Table2[[#This Row],[Sharpe Ratio]]-AVERAGE(Table2[Sharpe Ratio]))/_xlfn.STDEV.P(Table2[Sharpe Ratio])</f>
        <v>-0.66530919757154305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6</v>
      </c>
      <c r="AT290">
        <f>_xlfn.RANK.AVG(Table2[[#This Row],[6M Return vs Nifty Z-Score]],Table2[6M Return vs Nifty Z-Score])</f>
        <v>397</v>
      </c>
      <c r="AU290">
        <f>_xlfn.RANK.AVG(Table2[[#This Row],[Sharpe Ratio Z-Score]],Table2[Sharpe Ratio Z-Score])</f>
        <v>534</v>
      </c>
      <c r="AV290">
        <f>(Table2[[#This Row],[Rank 1Y]]+Table2[[#This Row],[Rank 6M]]+Table2[[#This Row],[Rank Sharpe]])/3</f>
        <v>312.33333333333331</v>
      </c>
    </row>
    <row r="291" spans="1:48" x14ac:dyDescent="0.3">
      <c r="A291" t="s">
        <v>786</v>
      </c>
      <c r="B291" t="s">
        <v>787</v>
      </c>
      <c r="C291" t="s">
        <v>3144</v>
      </c>
      <c r="D291" t="s">
        <v>788</v>
      </c>
      <c r="E291">
        <v>20042.675383534999</v>
      </c>
      <c r="F291">
        <v>472.15</v>
      </c>
      <c r="G291">
        <v>14.337548471535801</v>
      </c>
      <c r="H291">
        <f>(Table2[[#This Row],[1Y Return vs Nifty]]-AVERAGE(Table2[1Y Return vs Nifty]))/_xlfn.STDEV.P(Table2[1Y Return vs Nifty])</f>
        <v>3.5293702126554705E-3</v>
      </c>
      <c r="I291">
        <v>-0.36722911050611201</v>
      </c>
      <c r="J291">
        <f>(Table2[[#This Row],[1M Return vs Nifty]]-AVERAGE(Table2[1M Return vs Nifty]))/_xlfn.STDEV.P(Table2[1M Return vs Nifty])</f>
        <v>-0.16920125698219068</v>
      </c>
      <c r="K291">
        <v>-22.213542148408699</v>
      </c>
      <c r="L291">
        <f>(Table2[[#This Row],[6M Return vs Nifty]]-AVERAGE(Table2[6M Return vs Nifty]))/_xlfn.STDEV.P(Table2[6M Return vs Nifty])</f>
        <v>-0.85960747939606386</v>
      </c>
      <c r="M291">
        <v>0.68952472894682904</v>
      </c>
      <c r="N291">
        <f>(Table2[[#This Row],[1W Return vs Nifty]]-AVERAGE(Table2[1W Return vs Nifty]))/_xlfn.STDEV.P(Table2[1W Return vs Nifty])</f>
        <v>0.23925081211151297</v>
      </c>
      <c r="O291">
        <v>465.33</v>
      </c>
      <c r="P291">
        <v>494.29441897830702</v>
      </c>
      <c r="Q291">
        <v>486.07893282022002</v>
      </c>
      <c r="R291">
        <v>58.450532626851299</v>
      </c>
      <c r="S291" s="1">
        <f>(Table2[[#This Row],[Close Price]]-Table2[[#This Row],[20D EMA]])/Table2[[#This Row],[20D EMA]]</f>
        <v>1.4656265446027536E-2</v>
      </c>
      <c r="T291" s="1">
        <f>(Table2[[#This Row],[Close Price]]-Table2[[#This Row],[50D EMA]])/Table2[[#This Row],[50D EMA]]</f>
        <v>-4.4800058685831312E-2</v>
      </c>
      <c r="U291" s="1">
        <f>(Table2[[#This Row],[Close Price]]-Table2[[#This Row],[200D EMA]])/Table2[[#This Row],[200D EMA]]</f>
        <v>-2.8655701532680419E-2</v>
      </c>
      <c r="V291">
        <v>1.0292210201630401</v>
      </c>
      <c r="W291">
        <v>454.65</v>
      </c>
      <c r="X291">
        <v>474.2</v>
      </c>
      <c r="Y291">
        <v>436.15</v>
      </c>
      <c r="Z291">
        <v>474.2</v>
      </c>
      <c r="AA291">
        <v>422.3</v>
      </c>
      <c r="AB291">
        <v>526.5</v>
      </c>
      <c r="AC291" s="1">
        <f>(Table2[[#This Row],[Close Price]]/Table2[[#This Row],[Day Low]])-1</f>
        <v>3.8491147036181728E-2</v>
      </c>
      <c r="AD291" s="1">
        <f>(Table2[[#This Row],[Day High]]/Table2[[#This Row],[Close Price]])-1</f>
        <v>4.3418405167849894E-3</v>
      </c>
      <c r="AE291" s="1">
        <f>(Table2[[#This Row],[Close Price]]/Table2[[#This Row],[Current Week Low]])-1</f>
        <v>8.2540410409262854E-2</v>
      </c>
      <c r="AF291" s="1">
        <f>(Table2[[#This Row],[Current Week High]]/Table2[[#This Row],[Close Price]])-1</f>
        <v>4.3418405167849894E-3</v>
      </c>
      <c r="AG291" s="1">
        <f>(Table2[[#This Row],[Close Price]]/Table2[[#This Row],[Current Month Low]])-1</f>
        <v>0.11804404451811501</v>
      </c>
      <c r="AH291" s="1">
        <f>(Table2[[#This Row],[Current Month High]]/Table2[[#This Row],[Close Price]])-1</f>
        <v>0.11511172296939542</v>
      </c>
      <c r="AI291">
        <v>58.445409297892603</v>
      </c>
      <c r="AJ291">
        <v>57.121464226289497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-0.06</v>
      </c>
      <c r="AM291" t="s">
        <v>3182</v>
      </c>
      <c r="AN291">
        <v>-7.44</v>
      </c>
      <c r="AO291" t="s">
        <v>3182</v>
      </c>
      <c r="AP291">
        <v>0.229293421669958</v>
      </c>
      <c r="AQ291">
        <f>(Table2[[#This Row],[Sharpe Ratio]]-AVERAGE(Table2[Sharpe Ratio]))/_xlfn.STDEV.P(Table2[Sharpe Ratio])</f>
        <v>1.9874161575952127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300</v>
      </c>
      <c r="AT291">
        <f>_xlfn.RANK.AVG(Table2[[#This Row],[6M Return vs Nifty Z-Score]],Table2[6M Return vs Nifty Z-Score])</f>
        <v>625</v>
      </c>
      <c r="AU291">
        <f>_xlfn.RANK.AVG(Table2[[#This Row],[Sharpe Ratio Z-Score]],Table2[Sharpe Ratio Z-Score])</f>
        <v>15</v>
      </c>
      <c r="AV291">
        <f>(Table2[[#This Row],[Rank 1Y]]+Table2[[#This Row],[Rank 6M]]+Table2[[#This Row],[Rank Sharpe]])/3</f>
        <v>313.33333333333331</v>
      </c>
    </row>
    <row r="292" spans="1:48" x14ac:dyDescent="0.3">
      <c r="A292" t="s">
        <v>309</v>
      </c>
      <c r="B292" t="s">
        <v>310</v>
      </c>
      <c r="C292" t="s">
        <v>3144</v>
      </c>
      <c r="D292" t="s">
        <v>163</v>
      </c>
      <c r="E292">
        <v>86236.781049929996</v>
      </c>
      <c r="F292">
        <v>247.66</v>
      </c>
      <c r="G292">
        <v>33.707585228762198</v>
      </c>
      <c r="H292">
        <f>(Table2[[#This Row],[1Y Return vs Nifty]]-AVERAGE(Table2[1Y Return vs Nifty]))/_xlfn.STDEV.P(Table2[1Y Return vs Nifty])</f>
        <v>0.38464822766642054</v>
      </c>
      <c r="I292">
        <v>11.703657832946</v>
      </c>
      <c r="J292">
        <f>(Table2[[#This Row],[1M Return vs Nifty]]-AVERAGE(Table2[1M Return vs Nifty]))/_xlfn.STDEV.P(Table2[1M Return vs Nifty])</f>
        <v>0.95107093687863442</v>
      </c>
      <c r="K292">
        <v>-24.135626732312101</v>
      </c>
      <c r="L292">
        <f>(Table2[[#This Row],[6M Return vs Nifty]]-AVERAGE(Table2[6M Return vs Nifty]))/_xlfn.STDEV.P(Table2[6M Return vs Nifty])</f>
        <v>-0.92195909627294892</v>
      </c>
      <c r="M292">
        <v>6.0599887294749797</v>
      </c>
      <c r="N292">
        <f>(Table2[[#This Row],[1W Return vs Nifty]]-AVERAGE(Table2[1W Return vs Nifty]))/_xlfn.STDEV.P(Table2[1W Return vs Nifty])</f>
        <v>1.537794622822269</v>
      </c>
      <c r="O292">
        <v>237.7</v>
      </c>
      <c r="P292">
        <v>249.42210206732901</v>
      </c>
      <c r="Q292">
        <v>251.303520855611</v>
      </c>
      <c r="R292">
        <v>69.168213906247203</v>
      </c>
      <c r="S292" s="1">
        <f>(Table2[[#This Row],[Close Price]]-Table2[[#This Row],[20D EMA]])/Table2[[#This Row],[20D EMA]]</f>
        <v>4.1901556583929356E-2</v>
      </c>
      <c r="T292" s="1">
        <f>(Table2[[#This Row],[Close Price]]-Table2[[#This Row],[50D EMA]])/Table2[[#This Row],[50D EMA]]</f>
        <v>-7.0647390617105321E-3</v>
      </c>
      <c r="U292" s="1">
        <f>(Table2[[#This Row],[Close Price]]-Table2[[#This Row],[200D EMA]])/Table2[[#This Row],[200D EMA]]</f>
        <v>-1.4498487101199125E-2</v>
      </c>
      <c r="V292">
        <v>0.82043505727662802</v>
      </c>
      <c r="W292">
        <v>241.5</v>
      </c>
      <c r="X292">
        <v>248.39</v>
      </c>
      <c r="Y292">
        <v>240.4</v>
      </c>
      <c r="Z292">
        <v>248.39</v>
      </c>
      <c r="AA292">
        <v>218.12</v>
      </c>
      <c r="AB292">
        <v>249.4</v>
      </c>
      <c r="AC292" s="1">
        <f>(Table2[[#This Row],[Close Price]]/Table2[[#This Row],[Day Low]])-1</f>
        <v>2.5507246376811565E-2</v>
      </c>
      <c r="AD292" s="1">
        <f>(Table2[[#This Row],[Day High]]/Table2[[#This Row],[Close Price]])-1</f>
        <v>2.9475894371315814E-3</v>
      </c>
      <c r="AE292" s="1">
        <f>(Table2[[#This Row],[Close Price]]/Table2[[#This Row],[Current Week Low]])-1</f>
        <v>3.0199667221297855E-2</v>
      </c>
      <c r="AF292" s="1">
        <f>(Table2[[#This Row],[Current Week High]]/Table2[[#This Row],[Close Price]])-1</f>
        <v>2.9475894371315814E-3</v>
      </c>
      <c r="AG292" s="1">
        <f>(Table2[[#This Row],[Close Price]]/Table2[[#This Row],[Current Month Low]])-1</f>
        <v>0.13543003851091129</v>
      </c>
      <c r="AH292" s="1">
        <f>(Table2[[#This Row],[Current Month High]]/Table2[[#This Row],[Close Price]])-1</f>
        <v>7.0257611241217877E-3</v>
      </c>
      <c r="AI292">
        <v>35.407413389323999</v>
      </c>
      <c r="AJ292">
        <v>63.471947194719398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-0.01</v>
      </c>
      <c r="AM292" t="s">
        <v>3182</v>
      </c>
      <c r="AN292">
        <v>1.38</v>
      </c>
      <c r="AO292" t="s">
        <v>3183</v>
      </c>
      <c r="AP292">
        <v>0.15418236510877001</v>
      </c>
      <c r="AQ292">
        <f>(Table2[[#This Row],[Sharpe Ratio]]-AVERAGE(Table2[Sharpe Ratio]))/_xlfn.STDEV.P(Table2[Sharpe Ratio])</f>
        <v>1.1184465956161336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194</v>
      </c>
      <c r="AT292">
        <f>_xlfn.RANK.AVG(Table2[[#This Row],[6M Return vs Nifty Z-Score]],Table2[6M Return vs Nifty Z-Score])</f>
        <v>648</v>
      </c>
      <c r="AU292">
        <f>_xlfn.RANK.AVG(Table2[[#This Row],[Sharpe Ratio Z-Score]],Table2[Sharpe Ratio Z-Score])</f>
        <v>100</v>
      </c>
      <c r="AV292">
        <f>(Table2[[#This Row],[Rank 1Y]]+Table2[[#This Row],[Rank 6M]]+Table2[[#This Row],[Rank Sharpe]])/3</f>
        <v>314</v>
      </c>
    </row>
    <row r="293" spans="1:48" x14ac:dyDescent="0.3">
      <c r="A293" t="s">
        <v>1200</v>
      </c>
      <c r="B293" t="s">
        <v>1201</v>
      </c>
      <c r="C293" t="s">
        <v>3135</v>
      </c>
      <c r="D293" t="s">
        <v>21</v>
      </c>
      <c r="E293">
        <v>10058.35181425</v>
      </c>
      <c r="F293">
        <v>3257.5</v>
      </c>
      <c r="G293">
        <v>16.877733772871998</v>
      </c>
      <c r="H293">
        <f>(Table2[[#This Row],[1Y Return vs Nifty]]-AVERAGE(Table2[1Y Return vs Nifty]))/_xlfn.STDEV.P(Table2[1Y Return vs Nifty])</f>
        <v>5.3509271226778489E-2</v>
      </c>
      <c r="I293">
        <v>19.816449127080499</v>
      </c>
      <c r="J293">
        <f>(Table2[[#This Row],[1M Return vs Nifty]]-AVERAGE(Table2[1M Return vs Nifty]))/_xlfn.STDEV.P(Table2[1M Return vs Nifty])</f>
        <v>1.7040010690215059</v>
      </c>
      <c r="K293">
        <v>24.4252234613169</v>
      </c>
      <c r="L293">
        <f>(Table2[[#This Row],[6M Return vs Nifty]]-AVERAGE(Table2[6M Return vs Nifty]))/_xlfn.STDEV.P(Table2[6M Return vs Nifty])</f>
        <v>0.65333449478221761</v>
      </c>
      <c r="M293">
        <v>-0.63367682095895494</v>
      </c>
      <c r="N293">
        <f>(Table2[[#This Row],[1W Return vs Nifty]]-AVERAGE(Table2[1W Return vs Nifty]))/_xlfn.STDEV.P(Table2[1W Return vs Nifty])</f>
        <v>-8.0690850803285058E-2</v>
      </c>
      <c r="O293">
        <v>3056.97</v>
      </c>
      <c r="P293">
        <v>2923.0046113952499</v>
      </c>
      <c r="Q293">
        <v>2738.0706201463499</v>
      </c>
      <c r="R293">
        <v>79.286737730738196</v>
      </c>
      <c r="S293" s="1">
        <f>(Table2[[#This Row],[Close Price]]-Table2[[#This Row],[20D EMA]])/Table2[[#This Row],[20D EMA]]</f>
        <v>6.5597634258759557E-2</v>
      </c>
      <c r="T293" s="1">
        <f>(Table2[[#This Row],[Close Price]]-Table2[[#This Row],[50D EMA]])/Table2[[#This Row],[50D EMA]]</f>
        <v>0.11443546387191092</v>
      </c>
      <c r="U293" s="1">
        <f>(Table2[[#This Row],[Close Price]]-Table2[[#This Row],[200D EMA]])/Table2[[#This Row],[200D EMA]]</f>
        <v>0.18970634870837866</v>
      </c>
      <c r="V293">
        <v>1.36273457346166</v>
      </c>
      <c r="W293">
        <v>3230.45</v>
      </c>
      <c r="X293">
        <v>3328</v>
      </c>
      <c r="Y293">
        <v>3206.15</v>
      </c>
      <c r="Z293">
        <v>3328</v>
      </c>
      <c r="AA293">
        <v>2838.05</v>
      </c>
      <c r="AB293">
        <v>3328</v>
      </c>
      <c r="AC293" s="1">
        <f>(Table2[[#This Row],[Close Price]]/Table2[[#This Row],[Day Low]])-1</f>
        <v>8.3734464238729434E-3</v>
      </c>
      <c r="AD293" s="1">
        <f>(Table2[[#This Row],[Day High]]/Table2[[#This Row],[Close Price]])-1</f>
        <v>2.1642363775901785E-2</v>
      </c>
      <c r="AE293" s="1">
        <f>(Table2[[#This Row],[Close Price]]/Table2[[#This Row],[Current Week Low]])-1</f>
        <v>1.6016094069210673E-2</v>
      </c>
      <c r="AF293" s="1">
        <f>(Table2[[#This Row],[Current Week High]]/Table2[[#This Row],[Close Price]])-1</f>
        <v>2.1642363775901785E-2</v>
      </c>
      <c r="AG293" s="1">
        <f>(Table2[[#This Row],[Close Price]]/Table2[[#This Row],[Current Month Low]])-1</f>
        <v>0.14779514102993252</v>
      </c>
      <c r="AH293" s="1">
        <f>(Table2[[#This Row],[Current Month High]]/Table2[[#This Row],[Close Price]])-1</f>
        <v>2.1642363775901785E-2</v>
      </c>
      <c r="AI293">
        <v>2.1642363775901701</v>
      </c>
      <c r="AJ293">
        <v>52.394096044536902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0.15</v>
      </c>
      <c r="AM293" t="s">
        <v>3183</v>
      </c>
      <c r="AN293">
        <v>10.29</v>
      </c>
      <c r="AO293" t="s">
        <v>3183</v>
      </c>
      <c r="AP293">
        <v>5.9428551224199996E-4</v>
      </c>
      <c r="AQ293">
        <f>(Table2[[#This Row],[Sharpe Ratio]]-AVERAGE(Table2[Sharpe Ratio]))/_xlfn.STDEV.P(Table2[Sharpe Ratio])</f>
        <v>-0.6584338313484257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1.6717201528787913</v>
      </c>
      <c r="AS293">
        <f>_xlfn.RANK.AVG(Table2[[#This Row],[1Y Return vs Nifty Z-Score]],Table2[1Y Return vs Nifty Z-Score])</f>
        <v>290</v>
      </c>
      <c r="AT293">
        <f>_xlfn.RANK.AVG(Table2[[#This Row],[6M Return vs Nifty Z-Score]],Table2[6M Return vs Nifty Z-Score])</f>
        <v>144</v>
      </c>
      <c r="AU293">
        <f>_xlfn.RANK.AVG(Table2[[#This Row],[Sharpe Ratio Z-Score]],Table2[Sharpe Ratio Z-Score])</f>
        <v>509</v>
      </c>
      <c r="AV293">
        <f>(Table2[[#This Row],[Rank 1Y]]+Table2[[#This Row],[Rank 6M]]+Table2[[#This Row],[Rank Sharpe]])/3</f>
        <v>314.33333333333331</v>
      </c>
    </row>
    <row r="294" spans="1:48" x14ac:dyDescent="0.3">
      <c r="A294" t="s">
        <v>1210</v>
      </c>
      <c r="B294" t="s">
        <v>1211</v>
      </c>
      <c r="C294" t="s">
        <v>3140</v>
      </c>
      <c r="D294" t="s">
        <v>250</v>
      </c>
      <c r="E294">
        <v>9941.7759158600002</v>
      </c>
      <c r="F294">
        <v>1516.3</v>
      </c>
      <c r="G294">
        <v>20.9470028948544</v>
      </c>
      <c r="H294">
        <f>(Table2[[#This Row],[1Y Return vs Nifty]]-AVERAGE(Table2[1Y Return vs Nifty]))/_xlfn.STDEV.P(Table2[1Y Return vs Nifty])</f>
        <v>0.13357495297429672</v>
      </c>
      <c r="I294">
        <v>11.825879898615799</v>
      </c>
      <c r="J294">
        <f>(Table2[[#This Row],[1M Return vs Nifty]]-AVERAGE(Table2[1M Return vs Nifty]))/_xlfn.STDEV.P(Table2[1M Return vs Nifty])</f>
        <v>0.96241409519728482</v>
      </c>
      <c r="K294">
        <v>24.810896425537099</v>
      </c>
      <c r="L294">
        <f>(Table2[[#This Row],[6M Return vs Nifty]]-AVERAGE(Table2[6M Return vs Nifty]))/_xlfn.STDEV.P(Table2[6M Return vs Nifty])</f>
        <v>0.66584556380915638</v>
      </c>
      <c r="M294">
        <v>-0.82053991842166296</v>
      </c>
      <c r="N294">
        <f>(Table2[[#This Row],[1W Return vs Nifty]]-AVERAGE(Table2[1W Return vs Nifty]))/_xlfn.STDEV.P(Table2[1W Return vs Nifty])</f>
        <v>-0.12587315137109023</v>
      </c>
      <c r="O294">
        <v>1465.71</v>
      </c>
      <c r="P294">
        <v>1409.37735341605</v>
      </c>
      <c r="Q294">
        <v>1295.03120670918</v>
      </c>
      <c r="R294">
        <v>61.114497902817099</v>
      </c>
      <c r="S294" s="1">
        <f>(Table2[[#This Row],[Close Price]]-Table2[[#This Row],[20D EMA]])/Table2[[#This Row],[20D EMA]]</f>
        <v>3.4515695464996429E-2</v>
      </c>
      <c r="T294" s="1">
        <f>(Table2[[#This Row],[Close Price]]-Table2[[#This Row],[50D EMA]])/Table2[[#This Row],[50D EMA]]</f>
        <v>7.5865165794519629E-2</v>
      </c>
      <c r="U294" s="1">
        <f>(Table2[[#This Row],[Close Price]]-Table2[[#This Row],[200D EMA]])/Table2[[#This Row],[200D EMA]]</f>
        <v>0.17085981568976155</v>
      </c>
      <c r="V294">
        <v>0.85120556043897799</v>
      </c>
      <c r="W294">
        <v>1501.05</v>
      </c>
      <c r="X294">
        <v>1534.95</v>
      </c>
      <c r="Y294">
        <v>1500</v>
      </c>
      <c r="Z294">
        <v>1567.9</v>
      </c>
      <c r="AA294">
        <v>1341.6</v>
      </c>
      <c r="AB294">
        <v>1582.95</v>
      </c>
      <c r="AC294" s="1">
        <f>(Table2[[#This Row],[Close Price]]/Table2[[#This Row],[Day Low]])-1</f>
        <v>1.0159554978181884E-2</v>
      </c>
      <c r="AD294" s="1">
        <f>(Table2[[#This Row],[Day High]]/Table2[[#This Row],[Close Price]])-1</f>
        <v>1.2299676844951479E-2</v>
      </c>
      <c r="AE294" s="1">
        <f>(Table2[[#This Row],[Close Price]]/Table2[[#This Row],[Current Week Low]])-1</f>
        <v>1.086666666666658E-2</v>
      </c>
      <c r="AF294" s="1">
        <f>(Table2[[#This Row],[Current Week High]]/Table2[[#This Row],[Close Price]])-1</f>
        <v>3.403020510453092E-2</v>
      </c>
      <c r="AG294" s="1">
        <f>(Table2[[#This Row],[Close Price]]/Table2[[#This Row],[Current Month Low]])-1</f>
        <v>0.13021765056648782</v>
      </c>
      <c r="AH294" s="1">
        <f>(Table2[[#This Row],[Current Month High]]/Table2[[#This Row],[Close Price]])-1</f>
        <v>4.3955681593352391E-2</v>
      </c>
      <c r="AI294">
        <v>9.0780188617028301</v>
      </c>
      <c r="AJ294">
        <v>44.409523809523797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0.19</v>
      </c>
      <c r="AM294" t="s">
        <v>3183</v>
      </c>
      <c r="AN294">
        <v>9.41</v>
      </c>
      <c r="AO294" t="s">
        <v>3183</v>
      </c>
      <c r="AQ294">
        <f>(Table2[[#This Row],[Sharpe Ratio]]-AVERAGE(Table2[Sharpe Ratio]))/_xlfn.STDEV.P(Table2[Sharpe Ratio])</f>
        <v>-0.66530919757154305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0.97065226303810448</v>
      </c>
      <c r="AS294">
        <f>_xlfn.RANK.AVG(Table2[[#This Row],[1Y Return vs Nifty Z-Score]],Table2[1Y Return vs Nifty Z-Score])</f>
        <v>268</v>
      </c>
      <c r="AT294">
        <f>_xlfn.RANK.AVG(Table2[[#This Row],[6M Return vs Nifty Z-Score]],Table2[6M Return vs Nifty Z-Score])</f>
        <v>142</v>
      </c>
      <c r="AU294">
        <f>_xlfn.RANK.AVG(Table2[[#This Row],[Sharpe Ratio Z-Score]],Table2[Sharpe Ratio Z-Score])</f>
        <v>534</v>
      </c>
      <c r="AV294">
        <f>(Table2[[#This Row],[Rank 1Y]]+Table2[[#This Row],[Rank 6M]]+Table2[[#This Row],[Rank Sharpe]])/3</f>
        <v>314.66666666666669</v>
      </c>
    </row>
    <row r="295" spans="1:48" x14ac:dyDescent="0.3">
      <c r="A295" t="s">
        <v>1871</v>
      </c>
      <c r="B295" t="s">
        <v>1872</v>
      </c>
      <c r="C295" t="s">
        <v>3148</v>
      </c>
      <c r="D295" t="s">
        <v>1419</v>
      </c>
      <c r="E295">
        <v>4011.61050522699</v>
      </c>
      <c r="F295">
        <v>73.97</v>
      </c>
      <c r="G295">
        <v>16.9423679879167</v>
      </c>
      <c r="H295">
        <f>(Table2[[#This Row],[1Y Return vs Nifty]]-AVERAGE(Table2[1Y Return vs Nifty]))/_xlfn.STDEV.P(Table2[1Y Return vs Nifty])</f>
        <v>5.4780994068557187E-2</v>
      </c>
      <c r="I295">
        <v>-2.12710148607129</v>
      </c>
      <c r="J295">
        <f>(Table2[[#This Row],[1M Return vs Nifty]]-AVERAGE(Table2[1M Return vs Nifty]))/_xlfn.STDEV.P(Table2[1M Return vs Nifty])</f>
        <v>-0.33253110145223019</v>
      </c>
      <c r="K295">
        <v>-18.2117517790427</v>
      </c>
      <c r="L295">
        <f>(Table2[[#This Row],[6M Return vs Nifty]]-AVERAGE(Table2[6M Return vs Nifty]))/_xlfn.STDEV.P(Table2[6M Return vs Nifty])</f>
        <v>-0.7297910800440689</v>
      </c>
      <c r="M295">
        <v>0.525207573756588</v>
      </c>
      <c r="N295">
        <f>(Table2[[#This Row],[1W Return vs Nifty]]-AVERAGE(Table2[1W Return vs Nifty]))/_xlfn.STDEV.P(Table2[1W Return vs Nifty])</f>
        <v>0.19951997603386634</v>
      </c>
      <c r="O295">
        <v>79.05</v>
      </c>
      <c r="P295">
        <v>77.401744495146005</v>
      </c>
      <c r="Q295">
        <v>77.007101103366693</v>
      </c>
      <c r="R295">
        <v>56.369660999160097</v>
      </c>
      <c r="S295" s="1">
        <f>(Table2[[#This Row],[Close Price]]-Table2[[#This Row],[20D EMA]])/Table2[[#This Row],[20D EMA]]</f>
        <v>-6.426312460468056E-2</v>
      </c>
      <c r="T295" s="1">
        <f>(Table2[[#This Row],[Close Price]]-Table2[[#This Row],[50D EMA]])/Table2[[#This Row],[50D EMA]]</f>
        <v>-4.4336784881653622E-2</v>
      </c>
      <c r="U295" s="1">
        <f>(Table2[[#This Row],[Close Price]]-Table2[[#This Row],[200D EMA]])/Table2[[#This Row],[200D EMA]]</f>
        <v>-3.9439234302431299E-2</v>
      </c>
      <c r="V295">
        <v>0.43821433960200801</v>
      </c>
      <c r="W295">
        <v>73.489999999999995</v>
      </c>
      <c r="X295">
        <v>74.900000000000006</v>
      </c>
      <c r="Y295">
        <v>72.31</v>
      </c>
      <c r="Z295">
        <v>74.400000000000006</v>
      </c>
      <c r="AA295">
        <v>71.2</v>
      </c>
      <c r="AB295">
        <v>74.400000000000006</v>
      </c>
      <c r="AC295" s="1">
        <f>(Table2[[#This Row],[Close Price]]/Table2[[#This Row],[Day Low]])-1</f>
        <v>6.531500884474184E-3</v>
      </c>
      <c r="AD295" s="1">
        <f>(Table2[[#This Row],[Day High]]/Table2[[#This Row],[Close Price]])-1</f>
        <v>1.2572664593754279E-2</v>
      </c>
      <c r="AE295" s="1">
        <f>(Table2[[#This Row],[Close Price]]/Table2[[#This Row],[Current Week Low]])-1</f>
        <v>2.2956714147420731E-2</v>
      </c>
      <c r="AF295" s="1">
        <f>(Table2[[#This Row],[Current Week High]]/Table2[[#This Row],[Close Price]])-1</f>
        <v>5.8131675003381122E-3</v>
      </c>
      <c r="AG295" s="1">
        <f>(Table2[[#This Row],[Close Price]]/Table2[[#This Row],[Current Month Low]])-1</f>
        <v>3.8904494382022481E-2</v>
      </c>
      <c r="AH295" s="1">
        <f>(Table2[[#This Row],[Current Month High]]/Table2[[#This Row],[Close Price]])-1</f>
        <v>5.8131675003381122E-3</v>
      </c>
      <c r="AI295">
        <v>39.5836149790455</v>
      </c>
      <c r="AJ295">
        <v>48.385155466399098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-0.21</v>
      </c>
      <c r="AM295" t="s">
        <v>3182</v>
      </c>
      <c r="AN295">
        <v>-5.25</v>
      </c>
      <c r="AO295" t="s">
        <v>3182</v>
      </c>
      <c r="AP295">
        <v>0.16570275555578701</v>
      </c>
      <c r="AQ295">
        <f>(Table2[[#This Row],[Sharpe Ratio]]-AVERAGE(Table2[Sharpe Ratio]))/_xlfn.STDEV.P(Table2[Sharpe Ratio])</f>
        <v>1.2517274879228093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0.44370627652893363</v>
      </c>
      <c r="AS295">
        <f>_xlfn.RANK.AVG(Table2[[#This Row],[1Y Return vs Nifty Z-Score]],Table2[1Y Return vs Nifty Z-Score])</f>
        <v>289</v>
      </c>
      <c r="AT295">
        <f>_xlfn.RANK.AVG(Table2[[#This Row],[6M Return vs Nifty Z-Score]],Table2[6M Return vs Nifty Z-Score])</f>
        <v>580</v>
      </c>
      <c r="AU295">
        <f>_xlfn.RANK.AVG(Table2[[#This Row],[Sharpe Ratio Z-Score]],Table2[Sharpe Ratio Z-Score])</f>
        <v>75</v>
      </c>
      <c r="AV295">
        <f>(Table2[[#This Row],[Rank 1Y]]+Table2[[#This Row],[Rank 6M]]+Table2[[#This Row],[Rank Sharpe]])/3</f>
        <v>314.66666666666669</v>
      </c>
    </row>
    <row r="296" spans="1:48" x14ac:dyDescent="0.3">
      <c r="A296" t="s">
        <v>803</v>
      </c>
      <c r="B296" t="s">
        <v>804</v>
      </c>
      <c r="C296" t="s">
        <v>3151</v>
      </c>
      <c r="D296" t="s">
        <v>411</v>
      </c>
      <c r="E296">
        <v>19597.907107755</v>
      </c>
      <c r="F296">
        <v>489.15</v>
      </c>
      <c r="G296">
        <v>29.926287297776199</v>
      </c>
      <c r="H296">
        <f>(Table2[[#This Row],[1Y Return vs Nifty]]-AVERAGE(Table2[1Y Return vs Nifty]))/_xlfn.STDEV.P(Table2[1Y Return vs Nifty])</f>
        <v>0.31024857808330719</v>
      </c>
      <c r="I296">
        <v>5.2936676595782997</v>
      </c>
      <c r="J296">
        <f>(Table2[[#This Row],[1M Return vs Nifty]]-AVERAGE(Table2[1M Return vs Nifty]))/_xlfn.STDEV.P(Table2[1M Return vs Nifty])</f>
        <v>0.35617399286904095</v>
      </c>
      <c r="K296">
        <v>11.413573930887599</v>
      </c>
      <c r="L296">
        <f>(Table2[[#This Row],[6M Return vs Nifty]]-AVERAGE(Table2[6M Return vs Nifty]))/_xlfn.STDEV.P(Table2[6M Return vs Nifty])</f>
        <v>0.23124204721155306</v>
      </c>
      <c r="M296">
        <v>0.53556543788472699</v>
      </c>
      <c r="N296">
        <f>(Table2[[#This Row],[1W Return vs Nifty]]-AVERAGE(Table2[1W Return vs Nifty]))/_xlfn.STDEV.P(Table2[1W Return vs Nifty])</f>
        <v>0.20202444126339869</v>
      </c>
      <c r="O296">
        <v>477.65</v>
      </c>
      <c r="P296">
        <v>485.36052128174202</v>
      </c>
      <c r="Q296">
        <v>451.023319615334</v>
      </c>
      <c r="R296">
        <v>61.314789962983198</v>
      </c>
      <c r="S296" s="1">
        <f>(Table2[[#This Row],[Close Price]]-Table2[[#This Row],[20D EMA]])/Table2[[#This Row],[20D EMA]]</f>
        <v>2.4076206427300326E-2</v>
      </c>
      <c r="T296" s="1">
        <f>(Table2[[#This Row],[Close Price]]-Table2[[#This Row],[50D EMA]])/Table2[[#This Row],[50D EMA]]</f>
        <v>7.807554492175595E-3</v>
      </c>
      <c r="U296" s="1">
        <f>(Table2[[#This Row],[Close Price]]-Table2[[#This Row],[200D EMA]])/Table2[[#This Row],[200D EMA]]</f>
        <v>8.4533723039383474E-2</v>
      </c>
      <c r="V296">
        <v>0.59553288754864997</v>
      </c>
      <c r="W296">
        <v>473.75</v>
      </c>
      <c r="X296">
        <v>491</v>
      </c>
      <c r="Y296">
        <v>469</v>
      </c>
      <c r="Z296">
        <v>491</v>
      </c>
      <c r="AA296">
        <v>454</v>
      </c>
      <c r="AB296">
        <v>531.95000000000005</v>
      </c>
      <c r="AC296" s="1">
        <f>(Table2[[#This Row],[Close Price]]/Table2[[#This Row],[Day Low]])-1</f>
        <v>3.2506596306068447E-2</v>
      </c>
      <c r="AD296" s="1">
        <f>(Table2[[#This Row],[Day High]]/Table2[[#This Row],[Close Price]])-1</f>
        <v>3.7820709393847629E-3</v>
      </c>
      <c r="AE296" s="1">
        <f>(Table2[[#This Row],[Close Price]]/Table2[[#This Row],[Current Week Low]])-1</f>
        <v>4.2963752665245103E-2</v>
      </c>
      <c r="AF296" s="1">
        <f>(Table2[[#This Row],[Current Week High]]/Table2[[#This Row],[Close Price]])-1</f>
        <v>3.7820709393847629E-3</v>
      </c>
      <c r="AG296" s="1">
        <f>(Table2[[#This Row],[Close Price]]/Table2[[#This Row],[Current Month Low]])-1</f>
        <v>7.7422907488986725E-2</v>
      </c>
      <c r="AH296" s="1">
        <f>(Table2[[#This Row],[Current Month High]]/Table2[[#This Row],[Close Price]])-1</f>
        <v>8.7498722273331442E-2</v>
      </c>
      <c r="AI296">
        <v>17.417969947868698</v>
      </c>
      <c r="AJ296">
        <v>58.480479507532799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7.0000000000000007E-2</v>
      </c>
      <c r="AM296" t="s">
        <v>3183</v>
      </c>
      <c r="AN296">
        <v>-5.14</v>
      </c>
      <c r="AO296" t="s">
        <v>3182</v>
      </c>
      <c r="AP296">
        <v>1.5983738104350001E-3</v>
      </c>
      <c r="AQ296">
        <f>(Table2[[#This Row],[Sharpe Ratio]]-AVERAGE(Table2[Sharpe Ratio]))/_xlfn.STDEV.P(Table2[Sharpe Ratio])</f>
        <v>-0.64681740350656336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218</v>
      </c>
      <c r="AT296">
        <f>_xlfn.RANK.AVG(Table2[[#This Row],[6M Return vs Nifty Z-Score]],Table2[6M Return vs Nifty Z-Score])</f>
        <v>228</v>
      </c>
      <c r="AU296">
        <f>_xlfn.RANK.AVG(Table2[[#This Row],[Sharpe Ratio Z-Score]],Table2[Sharpe Ratio Z-Score])</f>
        <v>507</v>
      </c>
      <c r="AV296">
        <f>(Table2[[#This Row],[Rank 1Y]]+Table2[[#This Row],[Rank 6M]]+Table2[[#This Row],[Rank Sharpe]])/3</f>
        <v>317.66666666666669</v>
      </c>
    </row>
    <row r="297" spans="1:48" x14ac:dyDescent="0.3">
      <c r="A297" t="s">
        <v>292</v>
      </c>
      <c r="B297" t="s">
        <v>293</v>
      </c>
      <c r="C297" t="s">
        <v>3136</v>
      </c>
      <c r="D297" t="s">
        <v>217</v>
      </c>
      <c r="E297">
        <v>90643.003245469998</v>
      </c>
      <c r="F297">
        <v>4241.8999999999996</v>
      </c>
      <c r="G297">
        <v>23.605843544415301</v>
      </c>
      <c r="H297">
        <f>(Table2[[#This Row],[1Y Return vs Nifty]]-AVERAGE(Table2[1Y Return vs Nifty]))/_xlfn.STDEV.P(Table2[1Y Return vs Nifty])</f>
        <v>0.18588947995289068</v>
      </c>
      <c r="I297">
        <v>-3.20485822984383</v>
      </c>
      <c r="J297">
        <f>(Table2[[#This Row],[1M Return vs Nifty]]-AVERAGE(Table2[1M Return vs Nifty]))/_xlfn.STDEV.P(Table2[1M Return vs Nifty])</f>
        <v>-0.43255530990108071</v>
      </c>
      <c r="K297">
        <v>2.2725509446097898</v>
      </c>
      <c r="L297">
        <f>(Table2[[#This Row],[6M Return vs Nifty]]-AVERAGE(Table2[6M Return vs Nifty]))/_xlfn.STDEV.P(Table2[6M Return vs Nifty])</f>
        <v>-6.5288900425368487E-2</v>
      </c>
      <c r="M297">
        <v>-0.98263264874734702</v>
      </c>
      <c r="N297">
        <f>(Table2[[#This Row],[1W Return vs Nifty]]-AVERAGE(Table2[1W Return vs Nifty]))/_xlfn.STDEV.P(Table2[1W Return vs Nifty])</f>
        <v>-0.16506613575845877</v>
      </c>
      <c r="O297">
        <v>4316.9399999999996</v>
      </c>
      <c r="P297">
        <v>4352.3774549546297</v>
      </c>
      <c r="Q297">
        <v>3999.17938565041</v>
      </c>
      <c r="R297">
        <v>42.9777545046624</v>
      </c>
      <c r="S297" s="1">
        <f>(Table2[[#This Row],[Close Price]]-Table2[[#This Row],[20D EMA]])/Table2[[#This Row],[20D EMA]]</f>
        <v>-1.7382683104235862E-2</v>
      </c>
      <c r="T297" s="1">
        <f>(Table2[[#This Row],[Close Price]]-Table2[[#This Row],[50D EMA]])/Table2[[#This Row],[50D EMA]]</f>
        <v>-2.5383243089099609E-2</v>
      </c>
      <c r="U297" s="1">
        <f>(Table2[[#This Row],[Close Price]]-Table2[[#This Row],[200D EMA]])/Table2[[#This Row],[200D EMA]]</f>
        <v>6.0692604893019697E-2</v>
      </c>
      <c r="V297">
        <v>0.99582000059143605</v>
      </c>
      <c r="W297">
        <v>4201</v>
      </c>
      <c r="X297">
        <v>4258.3999999999996</v>
      </c>
      <c r="Y297">
        <v>4201</v>
      </c>
      <c r="Z297">
        <v>4375.5</v>
      </c>
      <c r="AA297">
        <v>4126.6000000000004</v>
      </c>
      <c r="AB297">
        <v>4552.8999999999996</v>
      </c>
      <c r="AC297" s="1">
        <f>(Table2[[#This Row],[Close Price]]/Table2[[#This Row],[Day Low]])-1</f>
        <v>9.7357771959056816E-3</v>
      </c>
      <c r="AD297" s="1">
        <f>(Table2[[#This Row],[Day High]]/Table2[[#This Row],[Close Price]])-1</f>
        <v>3.8897663782739844E-3</v>
      </c>
      <c r="AE297" s="1">
        <f>(Table2[[#This Row],[Close Price]]/Table2[[#This Row],[Current Week Low]])-1</f>
        <v>9.7357771959056816E-3</v>
      </c>
      <c r="AF297" s="1">
        <f>(Table2[[#This Row],[Current Week High]]/Table2[[#This Row],[Close Price]])-1</f>
        <v>3.1495320493175383E-2</v>
      </c>
      <c r="AG297" s="1">
        <f>(Table2[[#This Row],[Close Price]]/Table2[[#This Row],[Current Month Low]])-1</f>
        <v>2.7940677555372329E-2</v>
      </c>
      <c r="AH297" s="1">
        <f>(Table2[[#This Row],[Current Month High]]/Table2[[#This Row],[Close Price]])-1</f>
        <v>7.3316202645041129E-2</v>
      </c>
      <c r="AI297">
        <v>14.665597963176801</v>
      </c>
      <c r="AJ297">
        <v>48.943117977527997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-7.0000000000000007E-2</v>
      </c>
      <c r="AM297" t="s">
        <v>3182</v>
      </c>
      <c r="AN297">
        <v>-6.09</v>
      </c>
      <c r="AO297" t="s">
        <v>3182</v>
      </c>
      <c r="AP297">
        <v>5.1063851591626998E-2</v>
      </c>
      <c r="AQ297">
        <f>(Table2[[#This Row],[Sharpe Ratio]]-AVERAGE(Table2[Sharpe Ratio]))/_xlfn.STDEV.P(Table2[Sharpe Ratio])</f>
        <v>-7.4544870958814125E-2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250</v>
      </c>
      <c r="AT297">
        <f>_xlfn.RANK.AVG(Table2[[#This Row],[6M Return vs Nifty Z-Score]],Table2[6M Return vs Nifty Z-Score])</f>
        <v>328</v>
      </c>
      <c r="AU297">
        <f>_xlfn.RANK.AVG(Table2[[#This Row],[Sharpe Ratio Z-Score]],Table2[Sharpe Ratio Z-Score])</f>
        <v>377</v>
      </c>
      <c r="AV297">
        <f>(Table2[[#This Row],[Rank 1Y]]+Table2[[#This Row],[Rank 6M]]+Table2[[#This Row],[Rank Sharpe]])/3</f>
        <v>318.33333333333331</v>
      </c>
    </row>
    <row r="298" spans="1:48" x14ac:dyDescent="0.3">
      <c r="A298" t="s">
        <v>35</v>
      </c>
      <c r="B298" t="s">
        <v>36</v>
      </c>
      <c r="C298" t="s">
        <v>3138</v>
      </c>
      <c r="D298" t="s">
        <v>37</v>
      </c>
      <c r="E298">
        <v>596703.17123344506</v>
      </c>
      <c r="F298">
        <v>476.95</v>
      </c>
      <c r="G298">
        <v>-13.0411427467224</v>
      </c>
      <c r="H298">
        <f>(Table2[[#This Row],[1Y Return vs Nifty]]-AVERAGE(Table2[1Y Return vs Nifty]))/_xlfn.STDEV.P(Table2[1Y Return vs Nifty])</f>
        <v>-0.53516529756019615</v>
      </c>
      <c r="I298">
        <v>-1.4777986910221901</v>
      </c>
      <c r="J298">
        <f>(Table2[[#This Row],[1M Return vs Nifty]]-AVERAGE(Table2[1M Return vs Nifty]))/_xlfn.STDEV.P(Table2[1M Return vs Nifty])</f>
        <v>-0.27227075189405636</v>
      </c>
      <c r="K298">
        <v>4.6790924598901302</v>
      </c>
      <c r="L298">
        <f>(Table2[[#This Row],[6M Return vs Nifty]]-AVERAGE(Table2[6M Return vs Nifty]))/_xlfn.STDEV.P(Table2[6M Return vs Nifty])</f>
        <v>1.2778295896632385E-2</v>
      </c>
      <c r="M298">
        <v>-2.9490550634299001E-3</v>
      </c>
      <c r="N298">
        <f>(Table2[[#This Row],[1W Return vs Nifty]]-AVERAGE(Table2[1W Return vs Nifty]))/_xlfn.STDEV.P(Table2[1W Return vs Nifty])</f>
        <v>7.1815084729754647E-2</v>
      </c>
      <c r="O298">
        <v>476.78</v>
      </c>
      <c r="P298">
        <v>484.30873329074399</v>
      </c>
      <c r="Q298">
        <v>468.037707422979</v>
      </c>
      <c r="R298">
        <v>54.630014886315202</v>
      </c>
      <c r="S298" s="1">
        <f>(Table2[[#This Row],[Close Price]]-Table2[[#This Row],[20D EMA]])/Table2[[#This Row],[20D EMA]]</f>
        <v>3.565585804774024E-4</v>
      </c>
      <c r="T298" s="1">
        <f>(Table2[[#This Row],[Close Price]]-Table2[[#This Row],[50D EMA]])/Table2[[#This Row],[50D EMA]]</f>
        <v>-1.5194302280579249E-2</v>
      </c>
      <c r="U298" s="1">
        <f>(Table2[[#This Row],[Close Price]]-Table2[[#This Row],[200D EMA]])/Table2[[#This Row],[200D EMA]]</f>
        <v>1.9041825980415504E-2</v>
      </c>
      <c r="V298">
        <v>1.0102378318844101</v>
      </c>
      <c r="W298">
        <v>473</v>
      </c>
      <c r="X298">
        <v>480.1</v>
      </c>
      <c r="Y298">
        <v>472.4</v>
      </c>
      <c r="Z298">
        <v>482.65</v>
      </c>
      <c r="AA298">
        <v>455.4</v>
      </c>
      <c r="AB298">
        <v>493.45</v>
      </c>
      <c r="AC298" s="1">
        <f>(Table2[[#This Row],[Close Price]]/Table2[[#This Row],[Day Low]])-1</f>
        <v>8.3509513742072716E-3</v>
      </c>
      <c r="AD298" s="1">
        <f>(Table2[[#This Row],[Day High]]/Table2[[#This Row],[Close Price]])-1</f>
        <v>6.6044658769264242E-3</v>
      </c>
      <c r="AE298" s="1">
        <f>(Table2[[#This Row],[Close Price]]/Table2[[#This Row],[Current Week Low]])-1</f>
        <v>9.6316680779000574E-3</v>
      </c>
      <c r="AF298" s="1">
        <f>(Table2[[#This Row],[Current Week High]]/Table2[[#This Row],[Close Price]])-1</f>
        <v>1.1950938253485699E-2</v>
      </c>
      <c r="AG298" s="1">
        <f>(Table2[[#This Row],[Close Price]]/Table2[[#This Row],[Current Month Low]])-1</f>
        <v>4.7321036451471343E-2</v>
      </c>
      <c r="AH298" s="1">
        <f>(Table2[[#This Row],[Current Month High]]/Table2[[#This Row],[Close Price]])-1</f>
        <v>3.4594821260090169E-2</v>
      </c>
      <c r="AI298">
        <v>10.8082608239857</v>
      </c>
      <c r="AJ298">
        <v>19.431576311506099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0.03</v>
      </c>
      <c r="AM298" t="s">
        <v>3183</v>
      </c>
      <c r="AN298">
        <v>-0.2</v>
      </c>
      <c r="AO298" t="s">
        <v>3182</v>
      </c>
      <c r="AP298">
        <v>0.12132397208522799</v>
      </c>
      <c r="AQ298">
        <f>(Table2[[#This Row],[Sharpe Ratio]]-AVERAGE(Table2[Sharpe Ratio]))/_xlfn.STDEV.P(Table2[Sharpe Ratio])</f>
        <v>0.73830358205402835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500</v>
      </c>
      <c r="AT298">
        <f>_xlfn.RANK.AVG(Table2[[#This Row],[6M Return vs Nifty Z-Score]],Table2[6M Return vs Nifty Z-Score])</f>
        <v>299</v>
      </c>
      <c r="AU298">
        <f>_xlfn.RANK.AVG(Table2[[#This Row],[Sharpe Ratio Z-Score]],Table2[Sharpe Ratio Z-Score])</f>
        <v>158</v>
      </c>
      <c r="AV298">
        <f>(Table2[[#This Row],[Rank 1Y]]+Table2[[#This Row],[Rank 6M]]+Table2[[#This Row],[Rank Sharpe]])/3</f>
        <v>319</v>
      </c>
    </row>
    <row r="299" spans="1:48" x14ac:dyDescent="0.3">
      <c r="A299" t="s">
        <v>869</v>
      </c>
      <c r="B299" t="s">
        <v>870</v>
      </c>
      <c r="C299" t="s">
        <v>3144</v>
      </c>
      <c r="D299" t="s">
        <v>788</v>
      </c>
      <c r="E299">
        <v>17444.048159999998</v>
      </c>
      <c r="F299">
        <v>4188.8</v>
      </c>
      <c r="G299">
        <v>42.223377674986899</v>
      </c>
      <c r="H299">
        <f>(Table2[[#This Row],[1Y Return vs Nifty]]-AVERAGE(Table2[1Y Return vs Nifty]))/_xlfn.STDEV.P(Table2[1Y Return vs Nifty])</f>
        <v>0.55220232826500348</v>
      </c>
      <c r="I299">
        <v>7.1156341502926104</v>
      </c>
      <c r="J299">
        <f>(Table2[[#This Row],[1M Return vs Nifty]]-AVERAGE(Table2[1M Return vs Nifty]))/_xlfn.STDEV.P(Table2[1M Return vs Nifty])</f>
        <v>0.5252666541834301</v>
      </c>
      <c r="K299">
        <v>-18.5431116598605</v>
      </c>
      <c r="L299">
        <f>(Table2[[#This Row],[6M Return vs Nifty]]-AVERAGE(Table2[6M Return vs Nifty]))/_xlfn.STDEV.P(Table2[6M Return vs Nifty])</f>
        <v>-0.74054025544984803</v>
      </c>
      <c r="M299">
        <v>5.5156650769763296</v>
      </c>
      <c r="N299">
        <f>(Table2[[#This Row],[1W Return vs Nifty]]-AVERAGE(Table2[1W Return vs Nifty]))/_xlfn.STDEV.P(Table2[1W Return vs Nifty])</f>
        <v>1.4061806487026989</v>
      </c>
      <c r="O299">
        <v>3928.24</v>
      </c>
      <c r="P299">
        <v>3918.2783389523402</v>
      </c>
      <c r="Q299">
        <v>3712.8979796852</v>
      </c>
      <c r="R299">
        <v>71.046534559780696</v>
      </c>
      <c r="S299" s="1">
        <f>(Table2[[#This Row],[Close Price]]-Table2[[#This Row],[20D EMA]])/Table2[[#This Row],[20D EMA]]</f>
        <v>6.6329959472944733E-2</v>
      </c>
      <c r="T299" s="1">
        <f>(Table2[[#This Row],[Close Price]]-Table2[[#This Row],[50D EMA]])/Table2[[#This Row],[50D EMA]]</f>
        <v>6.9040950551764901E-2</v>
      </c>
      <c r="U299" s="1">
        <f>(Table2[[#This Row],[Close Price]]-Table2[[#This Row],[200D EMA]])/Table2[[#This Row],[200D EMA]]</f>
        <v>0.12817535599379701</v>
      </c>
      <c r="V299">
        <v>1.008928222093</v>
      </c>
      <c r="W299">
        <v>4018.6</v>
      </c>
      <c r="X299">
        <v>4200</v>
      </c>
      <c r="Y299">
        <v>3875</v>
      </c>
      <c r="Z299">
        <v>4200</v>
      </c>
      <c r="AA299">
        <v>3634</v>
      </c>
      <c r="AB299">
        <v>4349</v>
      </c>
      <c r="AC299" s="1">
        <f>(Table2[[#This Row],[Close Price]]/Table2[[#This Row],[Day Low]])-1</f>
        <v>4.2353058279002598E-2</v>
      </c>
      <c r="AD299" s="1">
        <f>(Table2[[#This Row],[Day High]]/Table2[[#This Row],[Close Price]])-1</f>
        <v>2.673796791443861E-3</v>
      </c>
      <c r="AE299" s="1">
        <f>(Table2[[#This Row],[Close Price]]/Table2[[#This Row],[Current Week Low]])-1</f>
        <v>8.0980645161290443E-2</v>
      </c>
      <c r="AF299" s="1">
        <f>(Table2[[#This Row],[Current Week High]]/Table2[[#This Row],[Close Price]])-1</f>
        <v>2.673796791443861E-3</v>
      </c>
      <c r="AG299" s="1">
        <f>(Table2[[#This Row],[Close Price]]/Table2[[#This Row],[Current Month Low]])-1</f>
        <v>0.15266923500275187</v>
      </c>
      <c r="AH299" s="1">
        <f>(Table2[[#This Row],[Current Month High]]/Table2[[#This Row],[Close Price]])-1</f>
        <v>3.8244843391902261E-2</v>
      </c>
      <c r="AI299">
        <v>31.016042780748599</v>
      </c>
      <c r="AJ299">
        <v>75.841151900593999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0.12</v>
      </c>
      <c r="AM299" t="s">
        <v>3183</v>
      </c>
      <c r="AN299">
        <v>-1.83</v>
      </c>
      <c r="AO299" t="s">
        <v>3182</v>
      </c>
      <c r="AP299">
        <v>0.10328855739783099</v>
      </c>
      <c r="AQ299">
        <f>(Table2[[#This Row],[Sharpe Ratio]]-AVERAGE(Table2[Sharpe Ratio]))/_xlfn.STDEV.P(Table2[Sharpe Ratio])</f>
        <v>0.52964952872898574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2.2727589044302703</v>
      </c>
      <c r="AS299">
        <f>_xlfn.RANK.AVG(Table2[[#This Row],[1Y Return vs Nifty Z-Score]],Table2[1Y Return vs Nifty Z-Score])</f>
        <v>157</v>
      </c>
      <c r="AT299">
        <f>_xlfn.RANK.AVG(Table2[[#This Row],[6M Return vs Nifty Z-Score]],Table2[6M Return vs Nifty Z-Score])</f>
        <v>585</v>
      </c>
      <c r="AU299">
        <f>_xlfn.RANK.AVG(Table2[[#This Row],[Sharpe Ratio Z-Score]],Table2[Sharpe Ratio Z-Score])</f>
        <v>215</v>
      </c>
      <c r="AV299">
        <f>(Table2[[#This Row],[Rank 1Y]]+Table2[[#This Row],[Rank 6M]]+Table2[[#This Row],[Rank Sharpe]])/3</f>
        <v>319</v>
      </c>
    </row>
    <row r="300" spans="1:48" x14ac:dyDescent="0.3">
      <c r="A300" t="s">
        <v>32</v>
      </c>
      <c r="B300" t="s">
        <v>33</v>
      </c>
      <c r="C300" t="s">
        <v>3136</v>
      </c>
      <c r="D300" t="s">
        <v>34</v>
      </c>
      <c r="E300">
        <v>744402.55703594</v>
      </c>
      <c r="F300">
        <v>839.4</v>
      </c>
      <c r="G300">
        <v>26.0778035887306</v>
      </c>
      <c r="H300">
        <f>(Table2[[#This Row],[1Y Return vs Nifty]]-AVERAGE(Table2[1Y Return vs Nifty]))/_xlfn.STDEV.P(Table2[1Y Return vs Nifty])</f>
        <v>0.23452700189302492</v>
      </c>
      <c r="I300">
        <v>6.4115353429256698</v>
      </c>
      <c r="J300">
        <f>(Table2[[#This Row],[1M Return vs Nifty]]-AVERAGE(Table2[1M Return vs Nifty]))/_xlfn.STDEV.P(Table2[1M Return vs Nifty])</f>
        <v>0.45992080848717576</v>
      </c>
      <c r="K300">
        <v>-5.1702327014652898</v>
      </c>
      <c r="L300">
        <f>(Table2[[#This Row],[6M Return vs Nifty]]-AVERAGE(Table2[6M Return vs Nifty]))/_xlfn.STDEV.P(Table2[6M Return vs Nifty])</f>
        <v>-0.30672967690523528</v>
      </c>
      <c r="M300">
        <v>2.6350064735332999</v>
      </c>
      <c r="N300">
        <f>(Table2[[#This Row],[1W Return vs Nifty]]-AVERAGE(Table2[1W Return vs Nifty]))/_xlfn.STDEV.P(Table2[1W Return vs Nifty])</f>
        <v>0.70965584192552544</v>
      </c>
      <c r="O300">
        <v>821.62</v>
      </c>
      <c r="P300">
        <v>815.02421802805702</v>
      </c>
      <c r="Q300">
        <v>781.89951332097803</v>
      </c>
      <c r="R300">
        <v>55.718577703437496</v>
      </c>
      <c r="S300" s="1">
        <f>(Table2[[#This Row],[Close Price]]-Table2[[#This Row],[20D EMA]])/Table2[[#This Row],[20D EMA]]</f>
        <v>2.1640174289817644E-2</v>
      </c>
      <c r="T300" s="1">
        <f>(Table2[[#This Row],[Close Price]]-Table2[[#This Row],[50D EMA]])/Table2[[#This Row],[50D EMA]]</f>
        <v>2.9908046206185035E-2</v>
      </c>
      <c r="U300" s="1">
        <f>(Table2[[#This Row],[Close Price]]-Table2[[#This Row],[200D EMA]])/Table2[[#This Row],[200D EMA]]</f>
        <v>7.3539483909893913E-2</v>
      </c>
      <c r="V300">
        <v>1.0677238695775599</v>
      </c>
      <c r="W300">
        <v>832.1</v>
      </c>
      <c r="X300">
        <v>842.5</v>
      </c>
      <c r="Y300">
        <v>825.65</v>
      </c>
      <c r="Z300">
        <v>849.6</v>
      </c>
      <c r="AA300">
        <v>761.55</v>
      </c>
      <c r="AB300">
        <v>863.5</v>
      </c>
      <c r="AC300" s="1">
        <f>(Table2[[#This Row],[Close Price]]/Table2[[#This Row],[Day Low]])-1</f>
        <v>8.7729840163441875E-3</v>
      </c>
      <c r="AD300" s="1">
        <f>(Table2[[#This Row],[Day High]]/Table2[[#This Row],[Close Price]])-1</f>
        <v>3.6931141291398628E-3</v>
      </c>
      <c r="AE300" s="1">
        <f>(Table2[[#This Row],[Close Price]]/Table2[[#This Row],[Current Week Low]])-1</f>
        <v>1.665354569127353E-2</v>
      </c>
      <c r="AF300" s="1">
        <f>(Table2[[#This Row],[Current Week High]]/Table2[[#This Row],[Close Price]])-1</f>
        <v>1.2151536812008645E-2</v>
      </c>
      <c r="AG300" s="1">
        <f>(Table2[[#This Row],[Close Price]]/Table2[[#This Row],[Current Month Low]])-1</f>
        <v>0.10222572385266893</v>
      </c>
      <c r="AH300" s="1">
        <f>(Table2[[#This Row],[Current Month High]]/Table2[[#This Row],[Close Price]])-1</f>
        <v>2.8710984036216303E-2</v>
      </c>
      <c r="AI300">
        <v>8.6490350250178807</v>
      </c>
      <c r="AJ300">
        <v>49.599001960434798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0.03</v>
      </c>
      <c r="AM300" t="s">
        <v>3183</v>
      </c>
      <c r="AN300">
        <v>-2.97</v>
      </c>
      <c r="AO300" t="s">
        <v>3182</v>
      </c>
      <c r="AP300">
        <v>7.3949552692490997E-2</v>
      </c>
      <c r="AQ300">
        <f>(Table2[[#This Row],[Sharpe Ratio]]-AVERAGE(Table2[Sharpe Ratio]))/_xlfn.STDEV.P(Table2[Sharpe Ratio])</f>
        <v>0.19022277539963267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1.2875967508001236</v>
      </c>
      <c r="AS300">
        <f>_xlfn.RANK.AVG(Table2[[#This Row],[1Y Return vs Nifty Z-Score]],Table2[1Y Return vs Nifty Z-Score])</f>
        <v>237</v>
      </c>
      <c r="AT300">
        <f>_xlfn.RANK.AVG(Table2[[#This Row],[6M Return vs Nifty Z-Score]],Table2[6M Return vs Nifty Z-Score])</f>
        <v>422</v>
      </c>
      <c r="AU300">
        <f>_xlfn.RANK.AVG(Table2[[#This Row],[Sharpe Ratio Z-Score]],Table2[Sharpe Ratio Z-Score])</f>
        <v>301</v>
      </c>
      <c r="AV300">
        <f>(Table2[[#This Row],[Rank 1Y]]+Table2[[#This Row],[Rank 6M]]+Table2[[#This Row],[Rank Sharpe]])/3</f>
        <v>320</v>
      </c>
    </row>
    <row r="301" spans="1:48" x14ac:dyDescent="0.3">
      <c r="A301" t="s">
        <v>1216</v>
      </c>
      <c r="B301" t="s">
        <v>1217</v>
      </c>
      <c r="C301" t="s">
        <v>3136</v>
      </c>
      <c r="D301" t="s">
        <v>567</v>
      </c>
      <c r="E301">
        <v>9781.2810837500001</v>
      </c>
      <c r="F301">
        <v>1094.5</v>
      </c>
      <c r="G301">
        <v>6.2768693789085797</v>
      </c>
      <c r="H301">
        <f>(Table2[[#This Row],[1Y Return vs Nifty]]-AVERAGE(Table2[1Y Return vs Nifty]))/_xlfn.STDEV.P(Table2[1Y Return vs Nifty])</f>
        <v>-0.15507006068090937</v>
      </c>
      <c r="I301">
        <v>7.2867572418418305E-2</v>
      </c>
      <c r="J301">
        <f>(Table2[[#This Row],[1M Return vs Nifty]]-AVERAGE(Table2[1M Return vs Nifty]))/_xlfn.STDEV.P(Table2[1M Return vs Nifty])</f>
        <v>-0.12835686180225073</v>
      </c>
      <c r="K301">
        <v>27.8662880406482</v>
      </c>
      <c r="L301">
        <f>(Table2[[#This Row],[6M Return vs Nifty]]-AVERAGE(Table2[6M Return vs Nifty]))/_xlfn.STDEV.P(Table2[6M Return vs Nifty])</f>
        <v>0.76496118493721643</v>
      </c>
      <c r="M301">
        <v>0.44821606305037098</v>
      </c>
      <c r="N301">
        <f>(Table2[[#This Row],[1W Return vs Nifty]]-AVERAGE(Table2[1W Return vs Nifty]))/_xlfn.STDEV.P(Table2[1W Return vs Nifty])</f>
        <v>0.18090392168642133</v>
      </c>
      <c r="O301">
        <v>1106.4000000000001</v>
      </c>
      <c r="P301">
        <v>1127.5130193135999</v>
      </c>
      <c r="Q301">
        <v>1044.5711470158101</v>
      </c>
      <c r="R301">
        <v>49.0289246899315</v>
      </c>
      <c r="S301" s="1">
        <f>(Table2[[#This Row],[Close Price]]-Table2[[#This Row],[20D EMA]])/Table2[[#This Row],[20D EMA]]</f>
        <v>-1.0755603759942237E-2</v>
      </c>
      <c r="T301" s="1">
        <f>(Table2[[#This Row],[Close Price]]-Table2[[#This Row],[50D EMA]])/Table2[[#This Row],[50D EMA]]</f>
        <v>-2.9279501653734653E-2</v>
      </c>
      <c r="U301" s="1">
        <f>(Table2[[#This Row],[Close Price]]-Table2[[#This Row],[200D EMA]])/Table2[[#This Row],[200D EMA]]</f>
        <v>4.7798422469191769E-2</v>
      </c>
      <c r="V301">
        <v>0.277718244205859</v>
      </c>
      <c r="W301">
        <v>1082.9000000000001</v>
      </c>
      <c r="X301">
        <v>1119.95</v>
      </c>
      <c r="Y301">
        <v>1082.9000000000001</v>
      </c>
      <c r="Z301">
        <v>1153.4000000000001</v>
      </c>
      <c r="AA301">
        <v>1017.05</v>
      </c>
      <c r="AB301">
        <v>1201.95</v>
      </c>
      <c r="AC301" s="1">
        <f>(Table2[[#This Row],[Close Price]]/Table2[[#This Row],[Day Low]])-1</f>
        <v>1.0711977098531555E-2</v>
      </c>
      <c r="AD301" s="1">
        <f>(Table2[[#This Row],[Day High]]/Table2[[#This Row],[Close Price]])-1</f>
        <v>2.3252626770214668E-2</v>
      </c>
      <c r="AE301" s="1">
        <f>(Table2[[#This Row],[Close Price]]/Table2[[#This Row],[Current Week Low]])-1</f>
        <v>1.0711977098531555E-2</v>
      </c>
      <c r="AF301" s="1">
        <f>(Table2[[#This Row],[Current Week High]]/Table2[[#This Row],[Close Price]])-1</f>
        <v>5.3814527181361482E-2</v>
      </c>
      <c r="AG301" s="1">
        <f>(Table2[[#This Row],[Close Price]]/Table2[[#This Row],[Current Month Low]])-1</f>
        <v>7.6151614964849346E-2</v>
      </c>
      <c r="AH301" s="1">
        <f>(Table2[[#This Row],[Current Month High]]/Table2[[#This Row],[Close Price]])-1</f>
        <v>9.8172681589766997E-2</v>
      </c>
      <c r="AI301">
        <v>26.386477843764201</v>
      </c>
      <c r="AJ301">
        <v>40.925770939290501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-7.0000000000000007E-2</v>
      </c>
      <c r="AM301" t="s">
        <v>3182</v>
      </c>
      <c r="AN301">
        <v>-4.24</v>
      </c>
      <c r="AO301" t="s">
        <v>3182</v>
      </c>
      <c r="AP301">
        <v>1.2174231737076E-2</v>
      </c>
      <c r="AQ301">
        <f>(Table2[[#This Row],[Sharpe Ratio]]-AVERAGE(Table2[Sharpe Ratio]))/_xlfn.STDEV.P(Table2[Sharpe Ratio])</f>
        <v>-0.52446393051847351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360</v>
      </c>
      <c r="AT301">
        <f>_xlfn.RANK.AVG(Table2[[#This Row],[6M Return vs Nifty Z-Score]],Table2[6M Return vs Nifty Z-Score])</f>
        <v>125</v>
      </c>
      <c r="AU301">
        <f>_xlfn.RANK.AVG(Table2[[#This Row],[Sharpe Ratio Z-Score]],Table2[Sharpe Ratio Z-Score])</f>
        <v>477</v>
      </c>
      <c r="AV301">
        <f>(Table2[[#This Row],[Rank 1Y]]+Table2[[#This Row],[Rank 6M]]+Table2[[#This Row],[Rank Sharpe]])/3</f>
        <v>320.66666666666669</v>
      </c>
    </row>
    <row r="302" spans="1:48" x14ac:dyDescent="0.3">
      <c r="A302" t="s">
        <v>1495</v>
      </c>
      <c r="B302" t="s">
        <v>1496</v>
      </c>
      <c r="C302" t="s">
        <v>3139</v>
      </c>
      <c r="D302" t="s">
        <v>48</v>
      </c>
      <c r="E302">
        <v>6880.7916912640003</v>
      </c>
      <c r="F302">
        <v>40.96</v>
      </c>
      <c r="G302">
        <v>7.8373204029547701</v>
      </c>
      <c r="H302">
        <f>(Table2[[#This Row],[1Y Return vs Nifty]]-AVERAGE(Table2[1Y Return vs Nifty]))/_xlfn.STDEV.P(Table2[1Y Return vs Nifty])</f>
        <v>-0.12436710854659448</v>
      </c>
      <c r="I302">
        <v>2.4563767316029499</v>
      </c>
      <c r="J302">
        <f>(Table2[[#This Row],[1M Return vs Nifty]]-AVERAGE(Table2[1M Return vs Nifty]))/_xlfn.STDEV.P(Table2[1M Return vs Nifty])</f>
        <v>9.2851326738979251E-2</v>
      </c>
      <c r="K302">
        <v>-6.1167439631855398</v>
      </c>
      <c r="L302">
        <f>(Table2[[#This Row],[6M Return vs Nifty]]-AVERAGE(Table2[6M Return vs Nifty]))/_xlfn.STDEV.P(Table2[6M Return vs Nifty])</f>
        <v>-0.33743410482410785</v>
      </c>
      <c r="M302">
        <v>2.7597928530978599</v>
      </c>
      <c r="N302">
        <f>(Table2[[#This Row],[1W Return vs Nifty]]-AVERAGE(Table2[1W Return vs Nifty]))/_xlfn.STDEV.P(Table2[1W Return vs Nifty])</f>
        <v>0.73982838955430152</v>
      </c>
      <c r="O302">
        <v>38.119999999999997</v>
      </c>
      <c r="P302">
        <v>40.295432253683998</v>
      </c>
      <c r="Q302">
        <v>40.114743695620099</v>
      </c>
      <c r="R302">
        <v>72.069932275429494</v>
      </c>
      <c r="S302" s="1">
        <f>(Table2[[#This Row],[Close Price]]-Table2[[#This Row],[20D EMA]])/Table2[[#This Row],[20D EMA]]</f>
        <v>7.4501573976915106E-2</v>
      </c>
      <c r="T302" s="1">
        <f>(Table2[[#This Row],[Close Price]]-Table2[[#This Row],[50D EMA]])/Table2[[#This Row],[50D EMA]]</f>
        <v>1.649238410279728E-2</v>
      </c>
      <c r="U302" s="1">
        <f>(Table2[[#This Row],[Close Price]]-Table2[[#This Row],[200D EMA]])/Table2[[#This Row],[200D EMA]]</f>
        <v>2.1070963603643578E-2</v>
      </c>
      <c r="V302">
        <v>1.03355229890825</v>
      </c>
      <c r="W302">
        <v>37.78</v>
      </c>
      <c r="X302">
        <v>41.29</v>
      </c>
      <c r="Y302">
        <v>37.01</v>
      </c>
      <c r="Z302">
        <v>41.29</v>
      </c>
      <c r="AA302">
        <v>34.520000000000003</v>
      </c>
      <c r="AB302">
        <v>41.49</v>
      </c>
      <c r="AC302" s="1">
        <f>(Table2[[#This Row],[Close Price]]/Table2[[#This Row],[Day Low]])-1</f>
        <v>8.4171519322392863E-2</v>
      </c>
      <c r="AD302" s="1">
        <f>(Table2[[#This Row],[Day High]]/Table2[[#This Row],[Close Price]])-1</f>
        <v>8.056640625E-3</v>
      </c>
      <c r="AE302" s="1">
        <f>(Table2[[#This Row],[Close Price]]/Table2[[#This Row],[Current Week Low]])-1</f>
        <v>0.10672791137530413</v>
      </c>
      <c r="AF302" s="1">
        <f>(Table2[[#This Row],[Current Week High]]/Table2[[#This Row],[Close Price]])-1</f>
        <v>8.056640625E-3</v>
      </c>
      <c r="AG302" s="1">
        <f>(Table2[[#This Row],[Close Price]]/Table2[[#This Row],[Current Month Low]])-1</f>
        <v>0.18655851680185398</v>
      </c>
      <c r="AH302" s="1">
        <f>(Table2[[#This Row],[Current Month High]]/Table2[[#This Row],[Close Price]])-1</f>
        <v>1.2939453125E-2</v>
      </c>
      <c r="AI302">
        <v>40.380859375</v>
      </c>
      <c r="AJ302">
        <v>54.036576711090703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-7.0000000000000007E-2</v>
      </c>
      <c r="AM302" t="s">
        <v>3182</v>
      </c>
      <c r="AN302">
        <v>2.4</v>
      </c>
      <c r="AO302" t="s">
        <v>3183</v>
      </c>
      <c r="AP302">
        <v>0.114426572821997</v>
      </c>
      <c r="AQ302">
        <f>(Table2[[#This Row],[Sharpe Ratio]]-AVERAGE(Table2[Sharpe Ratio]))/_xlfn.STDEV.P(Table2[Sharpe Ratio])</f>
        <v>0.65850667476805458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350</v>
      </c>
      <c r="AT302">
        <f>_xlfn.RANK.AVG(Table2[[#This Row],[6M Return vs Nifty Z-Score]],Table2[6M Return vs Nifty Z-Score])</f>
        <v>438</v>
      </c>
      <c r="AU302">
        <f>_xlfn.RANK.AVG(Table2[[#This Row],[Sharpe Ratio Z-Score]],Table2[Sharpe Ratio Z-Score])</f>
        <v>178</v>
      </c>
      <c r="AV302">
        <f>(Table2[[#This Row],[Rank 1Y]]+Table2[[#This Row],[Rank 6M]]+Table2[[#This Row],[Rank Sharpe]])/3</f>
        <v>322</v>
      </c>
    </row>
    <row r="303" spans="1:48" x14ac:dyDescent="0.3">
      <c r="A303" t="s">
        <v>541</v>
      </c>
      <c r="B303" t="s">
        <v>542</v>
      </c>
      <c r="C303" t="s">
        <v>3141</v>
      </c>
      <c r="D303" t="s">
        <v>543</v>
      </c>
      <c r="E303">
        <v>37829.25</v>
      </c>
      <c r="F303">
        <v>445.05</v>
      </c>
      <c r="G303">
        <v>27.666704154075202</v>
      </c>
      <c r="H303">
        <f>(Table2[[#This Row],[1Y Return vs Nifty]]-AVERAGE(Table2[1Y Return vs Nifty]))/_xlfn.STDEV.P(Table2[1Y Return vs Nifty])</f>
        <v>0.26578971841037274</v>
      </c>
      <c r="I303">
        <v>-5.4822086723052399</v>
      </c>
      <c r="J303">
        <f>(Table2[[#This Row],[1M Return vs Nifty]]-AVERAGE(Table2[1M Return vs Nifty]))/_xlfn.STDEV.P(Table2[1M Return vs Nifty])</f>
        <v>-0.64391114384417791</v>
      </c>
      <c r="K303">
        <v>-19.72062551194</v>
      </c>
      <c r="L303">
        <f>(Table2[[#This Row],[6M Return vs Nifty]]-AVERAGE(Table2[6M Return vs Nifty]))/_xlfn.STDEV.P(Table2[6M Return vs Nifty])</f>
        <v>-0.77873831040900277</v>
      </c>
      <c r="M303">
        <v>-1.9076024057905601</v>
      </c>
      <c r="N303">
        <f>(Table2[[#This Row],[1W Return vs Nifty]]-AVERAGE(Table2[1W Return vs Nifty]))/_xlfn.STDEV.P(Table2[1W Return vs Nifty])</f>
        <v>-0.3887179008545425</v>
      </c>
      <c r="O303">
        <v>439.03</v>
      </c>
      <c r="P303">
        <v>460.657705414622</v>
      </c>
      <c r="Q303">
        <v>444.758407342834</v>
      </c>
      <c r="R303">
        <v>61.734365801357001</v>
      </c>
      <c r="S303" s="1">
        <f>(Table2[[#This Row],[Close Price]]-Table2[[#This Row],[20D EMA]])/Table2[[#This Row],[20D EMA]]</f>
        <v>1.3712047012732704E-2</v>
      </c>
      <c r="T303" s="1">
        <f>(Table2[[#This Row],[Close Price]]-Table2[[#This Row],[50D EMA]])/Table2[[#This Row],[50D EMA]]</f>
        <v>-3.388135101435899E-2</v>
      </c>
      <c r="U303" s="1">
        <f>(Table2[[#This Row],[Close Price]]-Table2[[#This Row],[200D EMA]])/Table2[[#This Row],[200D EMA]]</f>
        <v>6.5562033758529412E-4</v>
      </c>
      <c r="V303">
        <v>0.85752877016170403</v>
      </c>
      <c r="W303">
        <v>425.65</v>
      </c>
      <c r="X303">
        <v>446.6</v>
      </c>
      <c r="Y303">
        <v>425.1</v>
      </c>
      <c r="Z303">
        <v>446.6</v>
      </c>
      <c r="AA303">
        <v>411</v>
      </c>
      <c r="AB303">
        <v>463.45</v>
      </c>
      <c r="AC303" s="1">
        <f>(Table2[[#This Row],[Close Price]]/Table2[[#This Row],[Day Low]])-1</f>
        <v>4.5577352284741135E-2</v>
      </c>
      <c r="AD303" s="1">
        <f>(Table2[[#This Row],[Day High]]/Table2[[#This Row],[Close Price]])-1</f>
        <v>3.4827547466576014E-3</v>
      </c>
      <c r="AE303" s="1">
        <f>(Table2[[#This Row],[Close Price]]/Table2[[#This Row],[Current Week Low]])-1</f>
        <v>4.6930134086097253E-2</v>
      </c>
      <c r="AF303" s="1">
        <f>(Table2[[#This Row],[Current Week High]]/Table2[[#This Row],[Close Price]])-1</f>
        <v>3.4827547466576014E-3</v>
      </c>
      <c r="AG303" s="1">
        <f>(Table2[[#This Row],[Close Price]]/Table2[[#This Row],[Current Month Low]])-1</f>
        <v>8.2846715328467102E-2</v>
      </c>
      <c r="AH303" s="1">
        <f>(Table2[[#This Row],[Current Month High]]/Table2[[#This Row],[Close Price]])-1</f>
        <v>4.134366925064592E-2</v>
      </c>
      <c r="AI303">
        <v>39.388832715425202</v>
      </c>
      <c r="AJ303">
        <v>59.802513464991002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</v>
      </c>
      <c r="AM303" t="s">
        <v>3181</v>
      </c>
      <c r="AN303">
        <v>-0.61</v>
      </c>
      <c r="AO303" t="s">
        <v>3182</v>
      </c>
      <c r="AP303">
        <v>0.132194290099898</v>
      </c>
      <c r="AQ303">
        <f>(Table2[[#This Row],[Sharpe Ratio]]-AVERAGE(Table2[Sharpe Ratio]))/_xlfn.STDEV.P(Table2[Sharpe Ratio])</f>
        <v>0.86406370201833849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232</v>
      </c>
      <c r="AT303">
        <f>_xlfn.RANK.AVG(Table2[[#This Row],[6M Return vs Nifty Z-Score]],Table2[6M Return vs Nifty Z-Score])</f>
        <v>602</v>
      </c>
      <c r="AU303">
        <f>_xlfn.RANK.AVG(Table2[[#This Row],[Sharpe Ratio Z-Score]],Table2[Sharpe Ratio Z-Score])</f>
        <v>136</v>
      </c>
      <c r="AV303">
        <f>(Table2[[#This Row],[Rank 1Y]]+Table2[[#This Row],[Rank 6M]]+Table2[[#This Row],[Rank Sharpe]])/3</f>
        <v>323.33333333333331</v>
      </c>
    </row>
    <row r="304" spans="1:48" x14ac:dyDescent="0.3">
      <c r="A304" t="s">
        <v>1031</v>
      </c>
      <c r="B304" t="s">
        <v>1032</v>
      </c>
      <c r="C304" t="s">
        <v>3151</v>
      </c>
      <c r="D304" t="s">
        <v>504</v>
      </c>
      <c r="E304">
        <v>13399.82603092</v>
      </c>
      <c r="F304">
        <v>712.6</v>
      </c>
      <c r="G304">
        <v>3.7702165276451902</v>
      </c>
      <c r="H304">
        <f>(Table2[[#This Row],[1Y Return vs Nifty]]-AVERAGE(Table2[1Y Return vs Nifty]))/_xlfn.STDEV.P(Table2[1Y Return vs Nifty])</f>
        <v>-0.20439018756968866</v>
      </c>
      <c r="I304">
        <v>-7.6195679806465302</v>
      </c>
      <c r="J304">
        <f>(Table2[[#This Row],[1M Return vs Nifty]]-AVERAGE(Table2[1M Return vs Nifty]))/_xlfn.STDEV.P(Table2[1M Return vs Nifty])</f>
        <v>-0.84227471171134405</v>
      </c>
      <c r="K304">
        <v>-0.76618670350058404</v>
      </c>
      <c r="L304">
        <f>(Table2[[#This Row],[6M Return vs Nifty]]-AVERAGE(Table2[6M Return vs Nifty]))/_xlfn.STDEV.P(Table2[6M Return vs Nifty])</f>
        <v>-0.16386427385641986</v>
      </c>
      <c r="M304">
        <v>-0.96185624869660702</v>
      </c>
      <c r="N304">
        <f>(Table2[[#This Row],[1W Return vs Nifty]]-AVERAGE(Table2[1W Return vs Nifty]))/_xlfn.STDEV.P(Table2[1W Return vs Nifty])</f>
        <v>-0.16004253524794687</v>
      </c>
      <c r="O304">
        <v>725.57</v>
      </c>
      <c r="P304">
        <v>764.79325308868999</v>
      </c>
      <c r="Q304">
        <v>739.92170964227898</v>
      </c>
      <c r="R304">
        <v>47.621225115003398</v>
      </c>
      <c r="S304" s="1">
        <f>(Table2[[#This Row],[Close Price]]-Table2[[#This Row],[20D EMA]])/Table2[[#This Row],[20D EMA]]</f>
        <v>-1.7875601251429948E-2</v>
      </c>
      <c r="T304" s="1">
        <f>(Table2[[#This Row],[Close Price]]-Table2[[#This Row],[50D EMA]])/Table2[[#This Row],[50D EMA]]</f>
        <v>-6.8244918319954537E-2</v>
      </c>
      <c r="U304" s="1">
        <f>(Table2[[#This Row],[Close Price]]-Table2[[#This Row],[200D EMA]])/Table2[[#This Row],[200D EMA]]</f>
        <v>-3.6925135843747382E-2</v>
      </c>
      <c r="V304">
        <v>0.56456190625131897</v>
      </c>
      <c r="W304">
        <v>700</v>
      </c>
      <c r="X304">
        <v>719.45</v>
      </c>
      <c r="Y304">
        <v>691.95</v>
      </c>
      <c r="Z304">
        <v>722.4</v>
      </c>
      <c r="AA304">
        <v>669.95</v>
      </c>
      <c r="AB304">
        <v>804.95</v>
      </c>
      <c r="AC304" s="1">
        <f>(Table2[[#This Row],[Close Price]]/Table2[[#This Row],[Day Low]])-1</f>
        <v>1.8000000000000016E-2</v>
      </c>
      <c r="AD304" s="1">
        <f>(Table2[[#This Row],[Day High]]/Table2[[#This Row],[Close Price]])-1</f>
        <v>9.6126859388157015E-3</v>
      </c>
      <c r="AE304" s="1">
        <f>(Table2[[#This Row],[Close Price]]/Table2[[#This Row],[Current Week Low]])-1</f>
        <v>2.9843196762771917E-2</v>
      </c>
      <c r="AF304" s="1">
        <f>(Table2[[#This Row],[Current Week High]]/Table2[[#This Row],[Close Price]])-1</f>
        <v>1.3752455795677632E-2</v>
      </c>
      <c r="AG304" s="1">
        <f>(Table2[[#This Row],[Close Price]]/Table2[[#This Row],[Current Month Low]])-1</f>
        <v>6.3661467273677053E-2</v>
      </c>
      <c r="AH304" s="1">
        <f>(Table2[[#This Row],[Current Month High]]/Table2[[#This Row],[Close Price]])-1</f>
        <v>0.12959584619702502</v>
      </c>
      <c r="AI304">
        <v>30.030872859949401</v>
      </c>
      <c r="AJ304">
        <v>36.709832134292498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</v>
      </c>
      <c r="AM304" t="s">
        <v>3182</v>
      </c>
      <c r="AN304">
        <v>-6.4</v>
      </c>
      <c r="AO304" t="s">
        <v>3182</v>
      </c>
      <c r="AP304">
        <v>9.4720850193020997E-2</v>
      </c>
      <c r="AQ304">
        <f>(Table2[[#This Row],[Sharpe Ratio]]-AVERAGE(Table2[Sharpe Ratio]))/_xlfn.STDEV.P(Table2[Sharpe Ratio])</f>
        <v>0.43052861207853582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377</v>
      </c>
      <c r="AT304">
        <f>_xlfn.RANK.AVG(Table2[[#This Row],[6M Return vs Nifty Z-Score]],Table2[6M Return vs Nifty Z-Score])</f>
        <v>358</v>
      </c>
      <c r="AU304">
        <f>_xlfn.RANK.AVG(Table2[[#This Row],[Sharpe Ratio Z-Score]],Table2[Sharpe Ratio Z-Score])</f>
        <v>235</v>
      </c>
      <c r="AV304">
        <f>(Table2[[#This Row],[Rank 1Y]]+Table2[[#This Row],[Rank 6M]]+Table2[[#This Row],[Rank Sharpe]])/3</f>
        <v>323.33333333333331</v>
      </c>
    </row>
    <row r="305" spans="1:48" x14ac:dyDescent="0.3">
      <c r="A305" t="s">
        <v>281</v>
      </c>
      <c r="B305" t="s">
        <v>282</v>
      </c>
      <c r="C305" t="s">
        <v>3137</v>
      </c>
      <c r="D305" t="s">
        <v>283</v>
      </c>
      <c r="E305">
        <v>92260.102861399995</v>
      </c>
      <c r="F305">
        <v>349.75</v>
      </c>
      <c r="G305">
        <v>61.813517652126102</v>
      </c>
      <c r="H305">
        <f>(Table2[[#This Row],[1Y Return vs Nifty]]-AVERAGE(Table2[1Y Return vs Nifty]))/_xlfn.STDEV.P(Table2[1Y Return vs Nifty])</f>
        <v>0.93765186865687755</v>
      </c>
      <c r="I305">
        <v>-0.30108479281414502</v>
      </c>
      <c r="J305">
        <f>(Table2[[#This Row],[1M Return vs Nifty]]-AVERAGE(Table2[1M Return vs Nifty]))/_xlfn.STDEV.P(Table2[1M Return vs Nifty])</f>
        <v>-0.16306254984001148</v>
      </c>
      <c r="K305">
        <v>-3.8116269868855999</v>
      </c>
      <c r="L305">
        <f>(Table2[[#This Row],[6M Return vs Nifty]]-AVERAGE(Table2[6M Return vs Nifty]))/_xlfn.STDEV.P(Table2[6M Return vs Nifty])</f>
        <v>-0.26265707796154764</v>
      </c>
      <c r="M305">
        <v>-2.35833024568546</v>
      </c>
      <c r="N305">
        <f>(Table2[[#This Row],[1W Return vs Nifty]]-AVERAGE(Table2[1W Return vs Nifty]))/_xlfn.STDEV.P(Table2[1W Return vs Nifty])</f>
        <v>-0.49770100673757073</v>
      </c>
      <c r="O305">
        <v>338.82</v>
      </c>
      <c r="P305">
        <v>358.38264541250902</v>
      </c>
      <c r="Q305">
        <v>342.29235468152899</v>
      </c>
      <c r="R305">
        <v>73.248771729617204</v>
      </c>
      <c r="S305" s="1">
        <f>(Table2[[#This Row],[Close Price]]-Table2[[#This Row],[20D EMA]])/Table2[[#This Row],[20D EMA]]</f>
        <v>3.2259016586978356E-2</v>
      </c>
      <c r="T305" s="1">
        <f>(Table2[[#This Row],[Close Price]]-Table2[[#This Row],[50D EMA]])/Table2[[#This Row],[50D EMA]]</f>
        <v>-2.4087788633215181E-2</v>
      </c>
      <c r="U305" s="1">
        <f>(Table2[[#This Row],[Close Price]]-Table2[[#This Row],[200D EMA]])/Table2[[#This Row],[200D EMA]]</f>
        <v>2.1787355798260962E-2</v>
      </c>
      <c r="V305">
        <v>0.95510948416736696</v>
      </c>
      <c r="W305">
        <v>340.8</v>
      </c>
      <c r="X305">
        <v>352.15</v>
      </c>
      <c r="Y305">
        <v>330.3</v>
      </c>
      <c r="Z305">
        <v>355.85</v>
      </c>
      <c r="AA305">
        <v>315.5</v>
      </c>
      <c r="AB305">
        <v>355.85</v>
      </c>
      <c r="AC305" s="1">
        <f>(Table2[[#This Row],[Close Price]]/Table2[[#This Row],[Day Low]])-1</f>
        <v>2.6261737089201764E-2</v>
      </c>
      <c r="AD305" s="1">
        <f>(Table2[[#This Row],[Day High]]/Table2[[#This Row],[Close Price]])-1</f>
        <v>6.8620443173694756E-3</v>
      </c>
      <c r="AE305" s="1">
        <f>(Table2[[#This Row],[Close Price]]/Table2[[#This Row],[Current Week Low]])-1</f>
        <v>5.8885861338177303E-2</v>
      </c>
      <c r="AF305" s="1">
        <f>(Table2[[#This Row],[Current Week High]]/Table2[[#This Row],[Close Price]])-1</f>
        <v>1.7441029306647593E-2</v>
      </c>
      <c r="AG305" s="1">
        <f>(Table2[[#This Row],[Close Price]]/Table2[[#This Row],[Current Month Low]])-1</f>
        <v>0.10855784469096674</v>
      </c>
      <c r="AH305" s="1">
        <f>(Table2[[#This Row],[Current Month High]]/Table2[[#This Row],[Close Price]])-1</f>
        <v>1.7441029306647593E-2</v>
      </c>
      <c r="AI305">
        <v>31.622587562544599</v>
      </c>
      <c r="AJ305">
        <v>98.102520532426993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-0.19</v>
      </c>
      <c r="AM305" t="s">
        <v>3182</v>
      </c>
      <c r="AN305">
        <v>3.02</v>
      </c>
      <c r="AO305" t="s">
        <v>3183</v>
      </c>
      <c r="AP305">
        <v>1.1311691145035999E-2</v>
      </c>
      <c r="AQ305">
        <f>(Table2[[#This Row],[Sharpe Ratio]]-AVERAGE(Table2[Sharpe Ratio]))/_xlfn.STDEV.P(Table2[Sharpe Ratio])</f>
        <v>-0.53444277457645295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102</v>
      </c>
      <c r="AT305">
        <f>_xlfn.RANK.AVG(Table2[[#This Row],[6M Return vs Nifty Z-Score]],Table2[6M Return vs Nifty Z-Score])</f>
        <v>396</v>
      </c>
      <c r="AU305">
        <f>_xlfn.RANK.AVG(Table2[[#This Row],[Sharpe Ratio Z-Score]],Table2[Sharpe Ratio Z-Score])</f>
        <v>481</v>
      </c>
      <c r="AV305">
        <f>(Table2[[#This Row],[Rank 1Y]]+Table2[[#This Row],[Rank 6M]]+Table2[[#This Row],[Rank Sharpe]])/3</f>
        <v>326.33333333333331</v>
      </c>
    </row>
    <row r="306" spans="1:48" x14ac:dyDescent="0.3">
      <c r="A306" t="s">
        <v>1043</v>
      </c>
      <c r="B306" t="s">
        <v>1044</v>
      </c>
      <c r="C306" t="s">
        <v>3137</v>
      </c>
      <c r="D306" t="s">
        <v>1045</v>
      </c>
      <c r="E306">
        <v>13124.7761542649</v>
      </c>
      <c r="F306">
        <v>408.95</v>
      </c>
      <c r="G306">
        <v>12.192539502571</v>
      </c>
      <c r="H306">
        <f>(Table2[[#This Row],[1Y Return vs Nifty]]-AVERAGE(Table2[1Y Return vs Nifty]))/_xlfn.STDEV.P(Table2[1Y Return vs Nifty])</f>
        <v>-3.867516340419256E-2</v>
      </c>
      <c r="I306">
        <v>-1.8189773852895299</v>
      </c>
      <c r="J306">
        <f>(Table2[[#This Row],[1M Return vs Nifty]]-AVERAGE(Table2[1M Return vs Nifty]))/_xlfn.STDEV.P(Table2[1M Return vs Nifty])</f>
        <v>-0.30393478835765497</v>
      </c>
      <c r="K306">
        <v>-10.560910785631799</v>
      </c>
      <c r="L306">
        <f>(Table2[[#This Row],[6M Return vs Nifty]]-AVERAGE(Table2[6M Return vs Nifty]))/_xlfn.STDEV.P(Table2[6M Return vs Nifty])</f>
        <v>-0.48160101057358923</v>
      </c>
      <c r="M306">
        <v>3.6217639017369798</v>
      </c>
      <c r="N306">
        <f>(Table2[[#This Row],[1W Return vs Nifty]]-AVERAGE(Table2[1W Return vs Nifty]))/_xlfn.STDEV.P(Table2[1W Return vs Nifty])</f>
        <v>0.9482474703101007</v>
      </c>
      <c r="O306">
        <v>394.15</v>
      </c>
      <c r="P306">
        <v>414.98231445047497</v>
      </c>
      <c r="Q306">
        <v>408.733518995157</v>
      </c>
      <c r="R306">
        <v>63.8122111613458</v>
      </c>
      <c r="S306" s="1">
        <f>(Table2[[#This Row],[Close Price]]-Table2[[#This Row],[20D EMA]])/Table2[[#This Row],[20D EMA]]</f>
        <v>3.7549156412533327E-2</v>
      </c>
      <c r="T306" s="1">
        <f>(Table2[[#This Row],[Close Price]]-Table2[[#This Row],[50D EMA]])/Table2[[#This Row],[50D EMA]]</f>
        <v>-1.4536316947538005E-2</v>
      </c>
      <c r="U306" s="1">
        <f>(Table2[[#This Row],[Close Price]]-Table2[[#This Row],[200D EMA]])/Table2[[#This Row],[200D EMA]]</f>
        <v>5.2963849252000051E-4</v>
      </c>
      <c r="V306">
        <v>0.81823722085154305</v>
      </c>
      <c r="W306">
        <v>391.45</v>
      </c>
      <c r="X306">
        <v>412</v>
      </c>
      <c r="Y306">
        <v>377.95</v>
      </c>
      <c r="Z306">
        <v>412</v>
      </c>
      <c r="AA306">
        <v>360</v>
      </c>
      <c r="AB306">
        <v>427</v>
      </c>
      <c r="AC306" s="1">
        <f>(Table2[[#This Row],[Close Price]]/Table2[[#This Row],[Day Low]])-1</f>
        <v>4.4705581811214756E-2</v>
      </c>
      <c r="AD306" s="1">
        <f>(Table2[[#This Row],[Day High]]/Table2[[#This Row],[Close Price]])-1</f>
        <v>7.4581244650935297E-3</v>
      </c>
      <c r="AE306" s="1">
        <f>(Table2[[#This Row],[Close Price]]/Table2[[#This Row],[Current Week Low]])-1</f>
        <v>8.2021431406270606E-2</v>
      </c>
      <c r="AF306" s="1">
        <f>(Table2[[#This Row],[Current Week High]]/Table2[[#This Row],[Close Price]])-1</f>
        <v>7.4581244650935297E-3</v>
      </c>
      <c r="AG306" s="1">
        <f>(Table2[[#This Row],[Close Price]]/Table2[[#This Row],[Current Month Low]])-1</f>
        <v>0.13597222222222216</v>
      </c>
      <c r="AH306" s="1">
        <f>(Table2[[#This Row],[Current Month High]]/Table2[[#This Row],[Close Price]])-1</f>
        <v>4.4137425113094597E-2</v>
      </c>
      <c r="AI306">
        <v>51.069812935566603</v>
      </c>
      <c r="AJ306">
        <v>49.388127853881201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-0.17</v>
      </c>
      <c r="AM306" t="s">
        <v>3182</v>
      </c>
      <c r="AN306">
        <v>-0.69</v>
      </c>
      <c r="AO306" t="s">
        <v>3182</v>
      </c>
      <c r="AP306">
        <v>0.114683365643799</v>
      </c>
      <c r="AQ306">
        <f>(Table2[[#This Row],[Sharpe Ratio]]-AVERAGE(Table2[Sharpe Ratio]))/_xlfn.STDEV.P(Table2[Sharpe Ratio])</f>
        <v>0.66147754425248084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314</v>
      </c>
      <c r="AT306">
        <f>_xlfn.RANK.AVG(Table2[[#This Row],[6M Return vs Nifty Z-Score]],Table2[6M Return vs Nifty Z-Score])</f>
        <v>489</v>
      </c>
      <c r="AU306">
        <f>_xlfn.RANK.AVG(Table2[[#This Row],[Sharpe Ratio Z-Score]],Table2[Sharpe Ratio Z-Score])</f>
        <v>177</v>
      </c>
      <c r="AV306">
        <f>(Table2[[#This Row],[Rank 1Y]]+Table2[[#This Row],[Rank 6M]]+Table2[[#This Row],[Rank Sharpe]])/3</f>
        <v>326.66666666666669</v>
      </c>
    </row>
    <row r="307" spans="1:48" x14ac:dyDescent="0.3">
      <c r="A307" t="s">
        <v>1232</v>
      </c>
      <c r="B307" t="s">
        <v>1233</v>
      </c>
      <c r="C307" t="s">
        <v>3148</v>
      </c>
      <c r="D307" t="s">
        <v>907</v>
      </c>
      <c r="E307">
        <v>9521.1657508959997</v>
      </c>
      <c r="F307">
        <v>204.52</v>
      </c>
      <c r="G307">
        <v>-1.6029002915286901</v>
      </c>
      <c r="H307">
        <f>(Table2[[#This Row],[1Y Return vs Nifty]]-AVERAGE(Table2[1Y Return vs Nifty]))/_xlfn.STDEV.P(Table2[1Y Return vs Nifty])</f>
        <v>-0.31010997368858617</v>
      </c>
      <c r="I307">
        <v>7.4787322720219302</v>
      </c>
      <c r="J307">
        <f>(Table2[[#This Row],[1M Return vs Nifty]]-AVERAGE(Table2[1M Return vs Nifty]))/_xlfn.STDEV.P(Table2[1M Return vs Nifty])</f>
        <v>0.55896498400144756</v>
      </c>
      <c r="K307">
        <v>-5.5744516090586496</v>
      </c>
      <c r="L307">
        <f>(Table2[[#This Row],[6M Return vs Nifty]]-AVERAGE(Table2[6M Return vs Nifty]))/_xlfn.STDEV.P(Table2[6M Return vs Nifty])</f>
        <v>-0.3198423685483211</v>
      </c>
      <c r="M307">
        <v>-2.7861700077371698</v>
      </c>
      <c r="N307">
        <f>(Table2[[#This Row],[1W Return vs Nifty]]-AVERAGE(Table2[1W Return vs Nifty]))/_xlfn.STDEV.P(Table2[1W Return vs Nifty])</f>
        <v>-0.60114992193997663</v>
      </c>
      <c r="O307">
        <v>197.3</v>
      </c>
      <c r="P307">
        <v>199.46137130467699</v>
      </c>
      <c r="Q307">
        <v>194.56953493131101</v>
      </c>
      <c r="R307">
        <v>64.911534853456899</v>
      </c>
      <c r="S307" s="1">
        <f>(Table2[[#This Row],[Close Price]]-Table2[[#This Row],[20D EMA]])/Table2[[#This Row],[20D EMA]]</f>
        <v>3.659401926001013E-2</v>
      </c>
      <c r="T307" s="1">
        <f>(Table2[[#This Row],[Close Price]]-Table2[[#This Row],[50D EMA]])/Table2[[#This Row],[50D EMA]]</f>
        <v>2.5361445488088889E-2</v>
      </c>
      <c r="U307" s="1">
        <f>(Table2[[#This Row],[Close Price]]-Table2[[#This Row],[200D EMA]])/Table2[[#This Row],[200D EMA]]</f>
        <v>5.1140920248392521E-2</v>
      </c>
      <c r="V307">
        <v>0.94941205426403297</v>
      </c>
      <c r="W307">
        <v>200</v>
      </c>
      <c r="X307">
        <v>205</v>
      </c>
      <c r="Y307">
        <v>195.5</v>
      </c>
      <c r="Z307">
        <v>205</v>
      </c>
      <c r="AA307">
        <v>186.1</v>
      </c>
      <c r="AB307">
        <v>207.5</v>
      </c>
      <c r="AC307" s="1">
        <f>(Table2[[#This Row],[Close Price]]/Table2[[#This Row],[Day Low]])-1</f>
        <v>2.2599999999999953E-2</v>
      </c>
      <c r="AD307" s="1">
        <f>(Table2[[#This Row],[Day High]]/Table2[[#This Row],[Close Price]])-1</f>
        <v>2.3469587326421237E-3</v>
      </c>
      <c r="AE307" s="1">
        <f>(Table2[[#This Row],[Close Price]]/Table2[[#This Row],[Current Week Low]])-1</f>
        <v>4.6138107416879848E-2</v>
      </c>
      <c r="AF307" s="1">
        <f>(Table2[[#This Row],[Current Week High]]/Table2[[#This Row],[Close Price]])-1</f>
        <v>2.3469587326421237E-3</v>
      </c>
      <c r="AG307" s="1">
        <f>(Table2[[#This Row],[Close Price]]/Table2[[#This Row],[Current Month Low]])-1</f>
        <v>9.8979043524986654E-2</v>
      </c>
      <c r="AH307" s="1">
        <f>(Table2[[#This Row],[Current Month High]]/Table2[[#This Row],[Close Price]])-1</f>
        <v>1.4570702131820878E-2</v>
      </c>
      <c r="AI307">
        <v>29.0827302953256</v>
      </c>
      <c r="AJ307">
        <v>51.833704528581997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-0.05</v>
      </c>
      <c r="AM307" t="s">
        <v>3182</v>
      </c>
      <c r="AN307">
        <v>3.83</v>
      </c>
      <c r="AO307" t="s">
        <v>3183</v>
      </c>
      <c r="AP307">
        <v>0.12815674198621299</v>
      </c>
      <c r="AQ307">
        <f>(Table2[[#This Row],[Sharpe Ratio]]-AVERAGE(Table2[Sharpe Ratio]))/_xlfn.STDEV.P(Table2[Sharpe Ratio])</f>
        <v>0.81735278385996901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417</v>
      </c>
      <c r="AT307">
        <f>_xlfn.RANK.AVG(Table2[[#This Row],[6M Return vs Nifty Z-Score]],Table2[6M Return vs Nifty Z-Score])</f>
        <v>426</v>
      </c>
      <c r="AU307">
        <f>_xlfn.RANK.AVG(Table2[[#This Row],[Sharpe Ratio Z-Score]],Table2[Sharpe Ratio Z-Score])</f>
        <v>144</v>
      </c>
      <c r="AV307">
        <f>(Table2[[#This Row],[Rank 1Y]]+Table2[[#This Row],[Rank 6M]]+Table2[[#This Row],[Rank Sharpe]])/3</f>
        <v>329</v>
      </c>
    </row>
    <row r="308" spans="1:48" x14ac:dyDescent="0.3">
      <c r="A308" t="s">
        <v>151</v>
      </c>
      <c r="B308" t="s">
        <v>152</v>
      </c>
      <c r="C308" t="s">
        <v>3135</v>
      </c>
      <c r="D308" t="s">
        <v>21</v>
      </c>
      <c r="E308">
        <v>171924.18190271899</v>
      </c>
      <c r="F308">
        <v>1756.8</v>
      </c>
      <c r="G308">
        <v>23.474453286942499</v>
      </c>
      <c r="H308">
        <f>(Table2[[#This Row],[1Y Return vs Nifty]]-AVERAGE(Table2[1Y Return vs Nifty]))/_xlfn.STDEV.P(Table2[1Y Return vs Nifty])</f>
        <v>0.18330428584943043</v>
      </c>
      <c r="I308">
        <v>0.925606656814697</v>
      </c>
      <c r="J308">
        <f>(Table2[[#This Row],[1M Return vs Nifty]]-AVERAGE(Table2[1M Return vs Nifty]))/_xlfn.STDEV.P(Table2[1M Return vs Nifty])</f>
        <v>-4.9216042296382038E-2</v>
      </c>
      <c r="K308">
        <v>26.266095199946498</v>
      </c>
      <c r="L308">
        <f>(Table2[[#This Row],[6M Return vs Nifty]]-AVERAGE(Table2[6M Return vs Nifty]))/_xlfn.STDEV.P(Table2[6M Return vs Nifty])</f>
        <v>0.71305160105722765</v>
      </c>
      <c r="M308">
        <v>-1.2652569293729601</v>
      </c>
      <c r="N308">
        <f>(Table2[[#This Row],[1W Return vs Nifty]]-AVERAGE(Table2[1W Return vs Nifty]))/_xlfn.STDEV.P(Table2[1W Return vs Nifty])</f>
        <v>-0.23340287730013518</v>
      </c>
      <c r="O308">
        <v>1699.44</v>
      </c>
      <c r="P308">
        <v>1663.55320981316</v>
      </c>
      <c r="Q308">
        <v>1496.23069182628</v>
      </c>
      <c r="R308">
        <v>67.472045802874703</v>
      </c>
      <c r="S308" s="1">
        <f>(Table2[[#This Row],[Close Price]]-Table2[[#This Row],[20D EMA]])/Table2[[#This Row],[20D EMA]]</f>
        <v>3.3752294873605364E-2</v>
      </c>
      <c r="T308" s="1">
        <f>(Table2[[#This Row],[Close Price]]-Table2[[#This Row],[50D EMA]])/Table2[[#This Row],[50D EMA]]</f>
        <v>5.6052784868427991E-2</v>
      </c>
      <c r="U308" s="1">
        <f>(Table2[[#This Row],[Close Price]]-Table2[[#This Row],[200D EMA]])/Table2[[#This Row],[200D EMA]]</f>
        <v>0.17415049002615526</v>
      </c>
      <c r="V308">
        <v>0.93205235587317503</v>
      </c>
      <c r="W308">
        <v>1735.55</v>
      </c>
      <c r="X308">
        <v>1767</v>
      </c>
      <c r="Y308">
        <v>1727.85</v>
      </c>
      <c r="Z308">
        <v>1767.8</v>
      </c>
      <c r="AA308">
        <v>1598.8</v>
      </c>
      <c r="AB308">
        <v>1767.8</v>
      </c>
      <c r="AC308" s="1">
        <f>(Table2[[#This Row],[Close Price]]/Table2[[#This Row],[Day Low]])-1</f>
        <v>1.2243957246982129E-2</v>
      </c>
      <c r="AD308" s="1">
        <f>(Table2[[#This Row],[Day High]]/Table2[[#This Row],[Close Price]])-1</f>
        <v>5.8060109289617134E-3</v>
      </c>
      <c r="AE308" s="1">
        <f>(Table2[[#This Row],[Close Price]]/Table2[[#This Row],[Current Week Low]])-1</f>
        <v>1.6754926642937873E-2</v>
      </c>
      <c r="AF308" s="1">
        <f>(Table2[[#This Row],[Current Week High]]/Table2[[#This Row],[Close Price]])-1</f>
        <v>6.2613843351548848E-3</v>
      </c>
      <c r="AG308" s="1">
        <f>(Table2[[#This Row],[Close Price]]/Table2[[#This Row],[Current Month Low]])-1</f>
        <v>9.8824118088566504E-2</v>
      </c>
      <c r="AH308" s="1">
        <f>(Table2[[#This Row],[Current Month High]]/Table2[[#This Row],[Close Price]])-1</f>
        <v>6.2613843351548848E-3</v>
      </c>
      <c r="AI308">
        <v>0.62613843351548804</v>
      </c>
      <c r="AJ308">
        <v>51.064104217722097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0.04</v>
      </c>
      <c r="AM308" t="s">
        <v>3183</v>
      </c>
      <c r="AN308">
        <v>6.41</v>
      </c>
      <c r="AO308" t="s">
        <v>3183</v>
      </c>
      <c r="AP308">
        <v>-1.9306543376477001E-2</v>
      </c>
      <c r="AQ308">
        <f>(Table2[[#This Row],[Sharpe Ratio]]-AVERAGE(Table2[Sharpe Ratio]))/_xlfn.STDEV.P(Table2[Sharpe Ratio])</f>
        <v>-0.88866910367964536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-0.27493213636950453</v>
      </c>
      <c r="AS308">
        <f>_xlfn.RANK.AVG(Table2[[#This Row],[1Y Return vs Nifty Z-Score]],Table2[1Y Return vs Nifty Z-Score])</f>
        <v>252</v>
      </c>
      <c r="AT308">
        <f>_xlfn.RANK.AVG(Table2[[#This Row],[6M Return vs Nifty Z-Score]],Table2[6M Return vs Nifty Z-Score])</f>
        <v>135</v>
      </c>
      <c r="AU308">
        <f>_xlfn.RANK.AVG(Table2[[#This Row],[Sharpe Ratio Z-Score]],Table2[Sharpe Ratio Z-Score])</f>
        <v>602</v>
      </c>
      <c r="AV308">
        <f>(Table2[[#This Row],[Rank 1Y]]+Table2[[#This Row],[Rank 6M]]+Table2[[#This Row],[Rank Sharpe]])/3</f>
        <v>329.66666666666669</v>
      </c>
    </row>
    <row r="309" spans="1:48" x14ac:dyDescent="0.3">
      <c r="A309" t="s">
        <v>1114</v>
      </c>
      <c r="B309" t="s">
        <v>1115</v>
      </c>
      <c r="C309" t="s">
        <v>3145</v>
      </c>
      <c r="D309" t="s">
        <v>108</v>
      </c>
      <c r="E309">
        <v>11175.005633999999</v>
      </c>
      <c r="F309">
        <v>808.6</v>
      </c>
      <c r="G309">
        <v>39.625539420522401</v>
      </c>
      <c r="H309">
        <f>(Table2[[#This Row],[1Y Return vs Nifty]]-AVERAGE(Table2[1Y Return vs Nifty]))/_xlfn.STDEV.P(Table2[1Y Return vs Nifty])</f>
        <v>0.50108806556120034</v>
      </c>
      <c r="I309">
        <v>-8.3492379012527493</v>
      </c>
      <c r="J309">
        <f>(Table2[[#This Row],[1M Return vs Nifty]]-AVERAGE(Table2[1M Return vs Nifty]))/_xlfn.STDEV.P(Table2[1M Return vs Nifty])</f>
        <v>-0.90999375560440288</v>
      </c>
      <c r="K309">
        <v>5.4315071572743197</v>
      </c>
      <c r="L309">
        <f>(Table2[[#This Row],[6M Return vs Nifty]]-AVERAGE(Table2[6M Return vs Nifty]))/_xlfn.STDEV.P(Table2[6M Return vs Nifty])</f>
        <v>3.7186312763695592E-2</v>
      </c>
      <c r="M309">
        <v>-3.8405793638562802</v>
      </c>
      <c r="N309">
        <f>(Table2[[#This Row],[1W Return vs Nifty]]-AVERAGE(Table2[1W Return vs Nifty]))/_xlfn.STDEV.P(Table2[1W Return vs Nifty])</f>
        <v>-0.85609935335024812</v>
      </c>
      <c r="O309">
        <v>853.81</v>
      </c>
      <c r="P309">
        <v>838.52245465583405</v>
      </c>
      <c r="Q309">
        <v>724.42748951043995</v>
      </c>
      <c r="R309">
        <v>34.333581031328698</v>
      </c>
      <c r="S309" s="1">
        <f>(Table2[[#This Row],[Close Price]]-Table2[[#This Row],[20D EMA]])/Table2[[#This Row],[20D EMA]]</f>
        <v>-5.2950890713390479E-2</v>
      </c>
      <c r="T309" s="1">
        <f>(Table2[[#This Row],[Close Price]]-Table2[[#This Row],[50D EMA]])/Table2[[#This Row],[50D EMA]]</f>
        <v>-3.5684738661071996E-2</v>
      </c>
      <c r="U309" s="1">
        <f>(Table2[[#This Row],[Close Price]]-Table2[[#This Row],[200D EMA]])/Table2[[#This Row],[200D EMA]]</f>
        <v>0.11619176757972412</v>
      </c>
      <c r="V309">
        <v>0.75601841954874704</v>
      </c>
      <c r="W309">
        <v>804</v>
      </c>
      <c r="X309">
        <v>826.95</v>
      </c>
      <c r="Y309">
        <v>804</v>
      </c>
      <c r="Z309">
        <v>841.55</v>
      </c>
      <c r="AA309">
        <v>791.9</v>
      </c>
      <c r="AB309">
        <v>974.65</v>
      </c>
      <c r="AC309" s="1">
        <f>(Table2[[#This Row],[Close Price]]/Table2[[#This Row],[Day Low]])-1</f>
        <v>5.7213930348258835E-3</v>
      </c>
      <c r="AD309" s="1">
        <f>(Table2[[#This Row],[Day High]]/Table2[[#This Row],[Close Price]])-1</f>
        <v>2.269354439772453E-2</v>
      </c>
      <c r="AE309" s="1">
        <f>(Table2[[#This Row],[Close Price]]/Table2[[#This Row],[Current Week Low]])-1</f>
        <v>5.7213930348258835E-3</v>
      </c>
      <c r="AF309" s="1">
        <f>(Table2[[#This Row],[Current Week High]]/Table2[[#This Row],[Close Price]])-1</f>
        <v>4.0749443482562375E-2</v>
      </c>
      <c r="AG309" s="1">
        <f>(Table2[[#This Row],[Close Price]]/Table2[[#This Row],[Current Month Low]])-1</f>
        <v>2.1088521277939254E-2</v>
      </c>
      <c r="AH309" s="1">
        <f>(Table2[[#This Row],[Current Month High]]/Table2[[#This Row],[Close Price]])-1</f>
        <v>0.20535493445461284</v>
      </c>
      <c r="AI309">
        <v>21.197130843433001</v>
      </c>
      <c r="AJ309">
        <v>85.013156389429099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0.24</v>
      </c>
      <c r="AM309" t="s">
        <v>3183</v>
      </c>
      <c r="AN309">
        <v>-14.46</v>
      </c>
      <c r="AO309" t="s">
        <v>3182</v>
      </c>
      <c r="AQ309">
        <f>(Table2[[#This Row],[Sharpe Ratio]]-AVERAGE(Table2[Sharpe Ratio]))/_xlfn.STDEV.P(Table2[Sharpe Ratio])</f>
        <v>-0.66530919757154305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-1.8931279282012983</v>
      </c>
      <c r="AS309">
        <f>_xlfn.RANK.AVG(Table2[[#This Row],[1Y Return vs Nifty Z-Score]],Table2[1Y Return vs Nifty Z-Score])</f>
        <v>166</v>
      </c>
      <c r="AT309">
        <f>_xlfn.RANK.AVG(Table2[[#This Row],[6M Return vs Nifty Z-Score]],Table2[6M Return vs Nifty Z-Score])</f>
        <v>290</v>
      </c>
      <c r="AU309">
        <f>_xlfn.RANK.AVG(Table2[[#This Row],[Sharpe Ratio Z-Score]],Table2[Sharpe Ratio Z-Score])</f>
        <v>534</v>
      </c>
      <c r="AV309">
        <f>(Table2[[#This Row],[Rank 1Y]]+Table2[[#This Row],[Rank 6M]]+Table2[[#This Row],[Rank Sharpe]])/3</f>
        <v>330</v>
      </c>
    </row>
    <row r="310" spans="1:48" x14ac:dyDescent="0.3">
      <c r="A310" t="s">
        <v>834</v>
      </c>
      <c r="B310" t="s">
        <v>835</v>
      </c>
      <c r="C310" t="s">
        <v>3149</v>
      </c>
      <c r="D310" t="s">
        <v>134</v>
      </c>
      <c r="E310">
        <v>18524.868173570001</v>
      </c>
      <c r="F310">
        <v>1652.9</v>
      </c>
      <c r="G310">
        <v>66.959417414937803</v>
      </c>
      <c r="H310">
        <f>(Table2[[#This Row],[1Y Return vs Nifty]]-AVERAGE(Table2[1Y Return vs Nifty]))/_xlfn.STDEV.P(Table2[1Y Return vs Nifty])</f>
        <v>1.0389010021900253</v>
      </c>
      <c r="I310">
        <v>4.9230540106431704</v>
      </c>
      <c r="J310">
        <f>(Table2[[#This Row],[1M Return vs Nifty]]-AVERAGE(Table2[1M Return vs Nifty]))/_xlfn.STDEV.P(Table2[1M Return vs Nifty])</f>
        <v>0.3217781636717057</v>
      </c>
      <c r="K310">
        <v>-20.9065931291866</v>
      </c>
      <c r="L310">
        <f>(Table2[[#This Row],[6M Return vs Nifty]]-AVERAGE(Table2[6M Return vs Nifty]))/_xlfn.STDEV.P(Table2[6M Return vs Nifty])</f>
        <v>-0.81721060196069895</v>
      </c>
      <c r="M310">
        <v>2.5700376571749302</v>
      </c>
      <c r="N310">
        <f>(Table2[[#This Row],[1W Return vs Nifty]]-AVERAGE(Table2[1W Return vs Nifty]))/_xlfn.STDEV.P(Table2[1W Return vs Nifty])</f>
        <v>0.69394679809559423</v>
      </c>
      <c r="O310">
        <v>1607.36</v>
      </c>
      <c r="P310">
        <v>1667.34443401985</v>
      </c>
      <c r="Q310">
        <v>1604.8019779132401</v>
      </c>
      <c r="R310">
        <v>63.0080344334622</v>
      </c>
      <c r="S310" s="1">
        <f>(Table2[[#This Row],[Close Price]]-Table2[[#This Row],[20D EMA]])/Table2[[#This Row],[20D EMA]]</f>
        <v>2.8332172008759825E-2</v>
      </c>
      <c r="T310" s="1">
        <f>(Table2[[#This Row],[Close Price]]-Table2[[#This Row],[50D EMA]])/Table2[[#This Row],[50D EMA]]</f>
        <v>-8.6631374568633297E-3</v>
      </c>
      <c r="U310" s="1">
        <f>(Table2[[#This Row],[Close Price]]-Table2[[#This Row],[200D EMA]])/Table2[[#This Row],[200D EMA]]</f>
        <v>2.9971312815368627E-2</v>
      </c>
      <c r="V310">
        <v>1.3021000802338001</v>
      </c>
      <c r="W310">
        <v>1617</v>
      </c>
      <c r="X310">
        <v>1659.9</v>
      </c>
      <c r="Y310">
        <v>1593</v>
      </c>
      <c r="Z310">
        <v>1668.05</v>
      </c>
      <c r="AA310">
        <v>1490</v>
      </c>
      <c r="AB310">
        <v>1695.65</v>
      </c>
      <c r="AC310" s="1">
        <f>(Table2[[#This Row],[Close Price]]/Table2[[#This Row],[Day Low]])-1</f>
        <v>2.2201607915893762E-2</v>
      </c>
      <c r="AD310" s="1">
        <f>(Table2[[#This Row],[Day High]]/Table2[[#This Row],[Close Price]])-1</f>
        <v>4.2349809425856755E-3</v>
      </c>
      <c r="AE310" s="1">
        <f>(Table2[[#This Row],[Close Price]]/Table2[[#This Row],[Current Week Low]])-1</f>
        <v>3.7602008788449437E-2</v>
      </c>
      <c r="AF310" s="1">
        <f>(Table2[[#This Row],[Current Week High]]/Table2[[#This Row],[Close Price]])-1</f>
        <v>9.1657087543104421E-3</v>
      </c>
      <c r="AG310" s="1">
        <f>(Table2[[#This Row],[Close Price]]/Table2[[#This Row],[Current Month Low]])-1</f>
        <v>0.10932885906040268</v>
      </c>
      <c r="AH310" s="1">
        <f>(Table2[[#This Row],[Current Month High]]/Table2[[#This Row],[Close Price]])-1</f>
        <v>2.5863633613648629E-2</v>
      </c>
      <c r="AI310">
        <v>30.7280182389737</v>
      </c>
      <c r="AJ310">
        <v>94.055793491504204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-0.03</v>
      </c>
      <c r="AM310" t="s">
        <v>3182</v>
      </c>
      <c r="AN310">
        <v>0.22</v>
      </c>
      <c r="AO310" t="s">
        <v>3183</v>
      </c>
      <c r="AP310">
        <v>7.5474984865648007E-2</v>
      </c>
      <c r="AQ310">
        <f>(Table2[[#This Row],[Sharpe Ratio]]-AVERAGE(Table2[Sharpe Ratio]))/_xlfn.STDEV.P(Table2[Sharpe Ratio])</f>
        <v>0.20787069819588838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89</v>
      </c>
      <c r="AT310">
        <f>_xlfn.RANK.AVG(Table2[[#This Row],[6M Return vs Nifty Z-Score]],Table2[6M Return vs Nifty Z-Score])</f>
        <v>613</v>
      </c>
      <c r="AU310">
        <f>_xlfn.RANK.AVG(Table2[[#This Row],[Sharpe Ratio Z-Score]],Table2[Sharpe Ratio Z-Score])</f>
        <v>293</v>
      </c>
      <c r="AV310">
        <f>(Table2[[#This Row],[Rank 1Y]]+Table2[[#This Row],[Rank 6M]]+Table2[[#This Row],[Rank Sharpe]])/3</f>
        <v>331.66666666666669</v>
      </c>
    </row>
    <row r="311" spans="1:48" x14ac:dyDescent="0.3">
      <c r="A311" t="s">
        <v>181</v>
      </c>
      <c r="B311" t="s">
        <v>182</v>
      </c>
      <c r="C311" t="s">
        <v>3141</v>
      </c>
      <c r="D311" t="s">
        <v>183</v>
      </c>
      <c r="E311">
        <v>134804.63720500001</v>
      </c>
      <c r="F311">
        <v>4917.5</v>
      </c>
      <c r="G311">
        <v>6.2440305512604501</v>
      </c>
      <c r="H311">
        <f>(Table2[[#This Row],[1Y Return vs Nifty]]-AVERAGE(Table2[1Y Return vs Nifty]))/_xlfn.STDEV.P(Table2[1Y Return vs Nifty])</f>
        <v>-0.15571618730577017</v>
      </c>
      <c r="I311">
        <v>6.39682162177726</v>
      </c>
      <c r="J311">
        <f>(Table2[[#This Row],[1M Return vs Nifty]]-AVERAGE(Table2[1M Return vs Nifty]))/_xlfn.STDEV.P(Table2[1M Return vs Nifty])</f>
        <v>0.45855526072353547</v>
      </c>
      <c r="K311">
        <v>-2.96552513942934</v>
      </c>
      <c r="L311">
        <f>(Table2[[#This Row],[6M Return vs Nifty]]-AVERAGE(Table2[6M Return vs Nifty]))/_xlfn.STDEV.P(Table2[6M Return vs Nifty])</f>
        <v>-0.23520988928253539</v>
      </c>
      <c r="M311">
        <v>-3.55165686595147</v>
      </c>
      <c r="N311">
        <f>(Table2[[#This Row],[1W Return vs Nifty]]-AVERAGE(Table2[1W Return vs Nifty]))/_xlfn.STDEV.P(Table2[1W Return vs Nifty])</f>
        <v>-0.78623974319505741</v>
      </c>
      <c r="O311">
        <v>4869</v>
      </c>
      <c r="P311">
        <v>4828.9004509754504</v>
      </c>
      <c r="Q311">
        <v>4567.8682201994598</v>
      </c>
      <c r="R311">
        <v>53.297035727132503</v>
      </c>
      <c r="S311" s="1">
        <f>(Table2[[#This Row],[Close Price]]-Table2[[#This Row],[20D EMA]])/Table2[[#This Row],[20D EMA]]</f>
        <v>9.9609776134729922E-3</v>
      </c>
      <c r="T311" s="1">
        <f>(Table2[[#This Row],[Close Price]]-Table2[[#This Row],[50D EMA]])/Table2[[#This Row],[50D EMA]]</f>
        <v>1.8347768798309402E-2</v>
      </c>
      <c r="U311" s="1">
        <f>(Table2[[#This Row],[Close Price]]-Table2[[#This Row],[200D EMA]])/Table2[[#This Row],[200D EMA]]</f>
        <v>7.6541564455481007E-2</v>
      </c>
      <c r="V311">
        <v>1.47287869732955</v>
      </c>
      <c r="W311">
        <v>4890.1000000000004</v>
      </c>
      <c r="X311">
        <v>4971.8999999999996</v>
      </c>
      <c r="Y311">
        <v>4875</v>
      </c>
      <c r="Z311">
        <v>5067</v>
      </c>
      <c r="AA311">
        <v>4536.05</v>
      </c>
      <c r="AB311">
        <v>5067</v>
      </c>
      <c r="AC311" s="1">
        <f>(Table2[[#This Row],[Close Price]]/Table2[[#This Row],[Day Low]])-1</f>
        <v>5.6031573996440098E-3</v>
      </c>
      <c r="AD311" s="1">
        <f>(Table2[[#This Row],[Day High]]/Table2[[#This Row],[Close Price]])-1</f>
        <v>1.1062531774275408E-2</v>
      </c>
      <c r="AE311" s="1">
        <f>(Table2[[#This Row],[Close Price]]/Table2[[#This Row],[Current Week Low]])-1</f>
        <v>8.7179487179487314E-3</v>
      </c>
      <c r="AF311" s="1">
        <f>(Table2[[#This Row],[Current Week High]]/Table2[[#This Row],[Close Price]])-1</f>
        <v>3.0401626842907925E-2</v>
      </c>
      <c r="AG311" s="1">
        <f>(Table2[[#This Row],[Close Price]]/Table2[[#This Row],[Current Month Low]])-1</f>
        <v>8.4092988392985069E-2</v>
      </c>
      <c r="AH311" s="1">
        <f>(Table2[[#This Row],[Current Month High]]/Table2[[#This Row],[Close Price]])-1</f>
        <v>3.0401626842907925E-2</v>
      </c>
      <c r="AI311">
        <v>3.81291306558211</v>
      </c>
      <c r="AJ311">
        <v>38.037025081053699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0.12</v>
      </c>
      <c r="AM311" t="s">
        <v>3183</v>
      </c>
      <c r="AN311">
        <v>0.81</v>
      </c>
      <c r="AO311" t="s">
        <v>3183</v>
      </c>
      <c r="AP311">
        <v>8.8542063937869994E-2</v>
      </c>
      <c r="AQ311">
        <f>(Table2[[#This Row],[Sharpe Ratio]]-AVERAGE(Table2[Sharpe Ratio]))/_xlfn.STDEV.P(Table2[Sharpe Ratio])</f>
        <v>0.35904543195142613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-0.35956512710840138</v>
      </c>
      <c r="AS311">
        <f>_xlfn.RANK.AVG(Table2[[#This Row],[1Y Return vs Nifty Z-Score]],Table2[1Y Return vs Nifty Z-Score])</f>
        <v>361</v>
      </c>
      <c r="AT311">
        <f>_xlfn.RANK.AVG(Table2[[#This Row],[6M Return vs Nifty Z-Score]],Table2[6M Return vs Nifty Z-Score])</f>
        <v>380</v>
      </c>
      <c r="AU311">
        <f>_xlfn.RANK.AVG(Table2[[#This Row],[Sharpe Ratio Z-Score]],Table2[Sharpe Ratio Z-Score])</f>
        <v>256</v>
      </c>
      <c r="AV311">
        <f>(Table2[[#This Row],[Rank 1Y]]+Table2[[#This Row],[Rank 6M]]+Table2[[#This Row],[Rank Sharpe]])/3</f>
        <v>332.33333333333331</v>
      </c>
    </row>
    <row r="312" spans="1:48" x14ac:dyDescent="0.3">
      <c r="A312" t="s">
        <v>46</v>
      </c>
      <c r="B312" t="s">
        <v>47</v>
      </c>
      <c r="C312" t="s">
        <v>3139</v>
      </c>
      <c r="D312" t="s">
        <v>48</v>
      </c>
      <c r="E312">
        <v>508619.56796745001</v>
      </c>
      <c r="F312">
        <v>3698.7</v>
      </c>
      <c r="G312">
        <v>-1.36447868517877</v>
      </c>
      <c r="H312">
        <f>(Table2[[#This Row],[1Y Return vs Nifty]]-AVERAGE(Table2[1Y Return vs Nifty]))/_xlfn.STDEV.P(Table2[1Y Return vs Nifty])</f>
        <v>-0.30541886383973821</v>
      </c>
      <c r="I312">
        <v>11.160144050966201</v>
      </c>
      <c r="J312">
        <f>(Table2[[#This Row],[1M Return vs Nifty]]-AVERAGE(Table2[1M Return vs Nifty]))/_xlfn.STDEV.P(Table2[1M Return vs Nifty])</f>
        <v>0.90062863054402043</v>
      </c>
      <c r="K312">
        <v>-4.5751805047166298</v>
      </c>
      <c r="L312">
        <f>(Table2[[#This Row],[6M Return vs Nifty]]-AVERAGE(Table2[6M Return vs Nifty]))/_xlfn.STDEV.P(Table2[6M Return vs Nifty])</f>
        <v>-0.28742643348705393</v>
      </c>
      <c r="M312">
        <v>1.9070996627733099</v>
      </c>
      <c r="N312">
        <f>(Table2[[#This Row],[1W Return vs Nifty]]-AVERAGE(Table2[1W Return vs Nifty]))/_xlfn.STDEV.P(Table2[1W Return vs Nifty])</f>
        <v>0.5336526355370953</v>
      </c>
      <c r="O312">
        <v>3595.45</v>
      </c>
      <c r="P312">
        <v>3584.3081050626702</v>
      </c>
      <c r="Q312">
        <v>3501.4333935243098</v>
      </c>
      <c r="R312">
        <v>63.570600520398301</v>
      </c>
      <c r="S312" s="1">
        <f>(Table2[[#This Row],[Close Price]]-Table2[[#This Row],[20D EMA]])/Table2[[#This Row],[20D EMA]]</f>
        <v>2.8716850463780613E-2</v>
      </c>
      <c r="T312" s="1">
        <f>(Table2[[#This Row],[Close Price]]-Table2[[#This Row],[50D EMA]])/Table2[[#This Row],[50D EMA]]</f>
        <v>3.1914637800181396E-2</v>
      </c>
      <c r="U312" s="1">
        <f>(Table2[[#This Row],[Close Price]]-Table2[[#This Row],[200D EMA]])/Table2[[#This Row],[200D EMA]]</f>
        <v>5.6338814509658434E-2</v>
      </c>
      <c r="V312">
        <v>0.85460832625237504</v>
      </c>
      <c r="W312">
        <v>3685</v>
      </c>
      <c r="X312">
        <v>3720</v>
      </c>
      <c r="Y312">
        <v>3654</v>
      </c>
      <c r="Z312">
        <v>3761</v>
      </c>
      <c r="AA312">
        <v>3452.45</v>
      </c>
      <c r="AB312">
        <v>3761</v>
      </c>
      <c r="AC312" s="1">
        <f>(Table2[[#This Row],[Close Price]]/Table2[[#This Row],[Day Low]])-1</f>
        <v>3.7177747625507518E-3</v>
      </c>
      <c r="AD312" s="1">
        <f>(Table2[[#This Row],[Day High]]/Table2[[#This Row],[Close Price]])-1</f>
        <v>5.7587801119312054E-3</v>
      </c>
      <c r="AE312" s="1">
        <f>(Table2[[#This Row],[Close Price]]/Table2[[#This Row],[Current Week Low]])-1</f>
        <v>1.2233169129720833E-2</v>
      </c>
      <c r="AF312" s="1">
        <f>(Table2[[#This Row],[Current Week High]]/Table2[[#This Row],[Close Price]])-1</f>
        <v>1.6843755914240255E-2</v>
      </c>
      <c r="AG312" s="1">
        <f>(Table2[[#This Row],[Close Price]]/Table2[[#This Row],[Current Month Low]])-1</f>
        <v>7.1326159683702928E-2</v>
      </c>
      <c r="AH312" s="1">
        <f>(Table2[[#This Row],[Current Month High]]/Table2[[#This Row],[Close Price]])-1</f>
        <v>1.6843755914240255E-2</v>
      </c>
      <c r="AI312">
        <v>5.9804796279773997</v>
      </c>
      <c r="AJ312">
        <v>21.868204283360701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0.09</v>
      </c>
      <c r="AM312" t="s">
        <v>3183</v>
      </c>
      <c r="AN312">
        <v>1.43</v>
      </c>
      <c r="AO312" t="s">
        <v>3183</v>
      </c>
      <c r="AP312">
        <v>0.112905341194595</v>
      </c>
      <c r="AQ312">
        <f>(Table2[[#This Row],[Sharpe Ratio]]-AVERAGE(Table2[Sharpe Ratio]))/_xlfn.STDEV.P(Table2[Sharpe Ratio])</f>
        <v>0.6409073486308251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1.4823433173851486</v>
      </c>
      <c r="AS312">
        <f>_xlfn.RANK.AVG(Table2[[#This Row],[1Y Return vs Nifty Z-Score]],Table2[1Y Return vs Nifty Z-Score])</f>
        <v>414</v>
      </c>
      <c r="AT312">
        <f>_xlfn.RANK.AVG(Table2[[#This Row],[6M Return vs Nifty Z-Score]],Table2[6M Return vs Nifty Z-Score])</f>
        <v>405</v>
      </c>
      <c r="AU312">
        <f>_xlfn.RANK.AVG(Table2[[#This Row],[Sharpe Ratio Z-Score]],Table2[Sharpe Ratio Z-Score])</f>
        <v>184</v>
      </c>
      <c r="AV312">
        <f>(Table2[[#This Row],[Rank 1Y]]+Table2[[#This Row],[Rank 6M]]+Table2[[#This Row],[Rank Sharpe]])/3</f>
        <v>334.33333333333331</v>
      </c>
    </row>
    <row r="313" spans="1:48" x14ac:dyDescent="0.3">
      <c r="A313" t="s">
        <v>1825</v>
      </c>
      <c r="B313" t="s">
        <v>1826</v>
      </c>
      <c r="C313" t="s">
        <v>3139</v>
      </c>
      <c r="D313" t="s">
        <v>48</v>
      </c>
      <c r="E313">
        <v>4291.3010088649999</v>
      </c>
      <c r="F313">
        <v>620.15</v>
      </c>
      <c r="G313">
        <v>-41.784625062453401</v>
      </c>
      <c r="H313">
        <f>(Table2[[#This Row],[1Y Return vs Nifty]]-AVERAGE(Table2[1Y Return vs Nifty]))/_xlfn.STDEV.P(Table2[1Y Return vs Nifty])</f>
        <v>-1.1007131732154671</v>
      </c>
      <c r="I313">
        <v>-3.4133804146350699</v>
      </c>
      <c r="J313">
        <f>(Table2[[#This Row],[1M Return vs Nifty]]-AVERAGE(Table2[1M Return vs Nifty]))/_xlfn.STDEV.P(Table2[1M Return vs Nifty])</f>
        <v>-0.45190779050329966</v>
      </c>
      <c r="K313">
        <v>19.1007326435995</v>
      </c>
      <c r="L313">
        <f>(Table2[[#This Row],[6M Return vs Nifty]]-AVERAGE(Table2[6M Return vs Nifty]))/_xlfn.STDEV.P(Table2[6M Return vs Nifty])</f>
        <v>0.48061024824744975</v>
      </c>
      <c r="M313">
        <v>-2.6285943292786702</v>
      </c>
      <c r="N313">
        <f>(Table2[[#This Row],[1W Return vs Nifty]]-AVERAGE(Table2[1W Return vs Nifty]))/_xlfn.STDEV.P(Table2[1W Return vs Nifty])</f>
        <v>-0.5630491317734827</v>
      </c>
      <c r="O313">
        <v>639.16</v>
      </c>
      <c r="P313">
        <v>614.82128454329302</v>
      </c>
      <c r="Q313">
        <v>619.96968768451995</v>
      </c>
      <c r="R313">
        <v>68.436624290062099</v>
      </c>
      <c r="S313" s="1">
        <f>(Table2[[#This Row],[Close Price]]-Table2[[#This Row],[20D EMA]])/Table2[[#This Row],[20D EMA]]</f>
        <v>-2.9742161587083035E-2</v>
      </c>
      <c r="T313" s="1">
        <f>(Table2[[#This Row],[Close Price]]-Table2[[#This Row],[50D EMA]])/Table2[[#This Row],[50D EMA]]</f>
        <v>8.667096586718338E-3</v>
      </c>
      <c r="U313" s="1">
        <f>(Table2[[#This Row],[Close Price]]-Table2[[#This Row],[200D EMA]])/Table2[[#This Row],[200D EMA]]</f>
        <v>2.9084053472591329E-4</v>
      </c>
      <c r="V313">
        <v>1.3454310146750299</v>
      </c>
      <c r="W313">
        <v>608.04999999999995</v>
      </c>
      <c r="X313">
        <v>628</v>
      </c>
      <c r="Y313">
        <v>557.95000000000005</v>
      </c>
      <c r="Z313">
        <v>648</v>
      </c>
      <c r="AA313">
        <v>536</v>
      </c>
      <c r="AB313">
        <v>648</v>
      </c>
      <c r="AC313" s="1">
        <f>(Table2[[#This Row],[Close Price]]/Table2[[#This Row],[Day Low]])-1</f>
        <v>1.9899679302688877E-2</v>
      </c>
      <c r="AD313" s="1">
        <f>(Table2[[#This Row],[Day High]]/Table2[[#This Row],[Close Price]])-1</f>
        <v>1.2658227848101333E-2</v>
      </c>
      <c r="AE313" s="1">
        <f>(Table2[[#This Row],[Close Price]]/Table2[[#This Row],[Current Week Low]])-1</f>
        <v>0.11147952325477184</v>
      </c>
      <c r="AF313" s="1">
        <f>(Table2[[#This Row],[Current Week High]]/Table2[[#This Row],[Close Price]])-1</f>
        <v>4.4908489881480218E-2</v>
      </c>
      <c r="AG313" s="1">
        <f>(Table2[[#This Row],[Close Price]]/Table2[[#This Row],[Current Month Low]])-1</f>
        <v>0.15699626865671634</v>
      </c>
      <c r="AH313" s="1">
        <f>(Table2[[#This Row],[Current Month High]]/Table2[[#This Row],[Close Price]])-1</f>
        <v>4.4908489881480218E-2</v>
      </c>
      <c r="AI313">
        <v>62.710634523905497</v>
      </c>
      <c r="AJ313">
        <v>45.319273579379001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-7.0000000000000007E-2</v>
      </c>
      <c r="AM313" t="s">
        <v>3182</v>
      </c>
      <c r="AN313">
        <v>-2.36</v>
      </c>
      <c r="AO313" t="s">
        <v>3182</v>
      </c>
      <c r="AP313">
        <v>0.12185302129567201</v>
      </c>
      <c r="AQ313">
        <f>(Table2[[#This Row],[Sharpe Ratio]]-AVERAGE(Table2[Sharpe Ratio]))/_xlfn.STDEV.P(Table2[Sharpe Ratio])</f>
        <v>0.74442422103466122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682</v>
      </c>
      <c r="AT313">
        <f>_xlfn.RANK.AVG(Table2[[#This Row],[6M Return vs Nifty Z-Score]],Table2[6M Return vs Nifty Z-Score])</f>
        <v>167</v>
      </c>
      <c r="AU313">
        <f>_xlfn.RANK.AVG(Table2[[#This Row],[Sharpe Ratio Z-Score]],Table2[Sharpe Ratio Z-Score])</f>
        <v>155</v>
      </c>
      <c r="AV313">
        <f>(Table2[[#This Row],[Rank 1Y]]+Table2[[#This Row],[Rank 6M]]+Table2[[#This Row],[Rank Sharpe]])/3</f>
        <v>334.66666666666669</v>
      </c>
    </row>
    <row r="314" spans="1:48" x14ac:dyDescent="0.3">
      <c r="A314" t="s">
        <v>1861</v>
      </c>
      <c r="B314" t="s">
        <v>1862</v>
      </c>
      <c r="C314" t="s">
        <v>3141</v>
      </c>
      <c r="D314" t="s">
        <v>214</v>
      </c>
      <c r="E314">
        <v>4102.0239600000004</v>
      </c>
      <c r="F314">
        <v>628.79999999999995</v>
      </c>
      <c r="G314">
        <v>19.479867649588101</v>
      </c>
      <c r="H314">
        <f>(Table2[[#This Row],[1Y Return vs Nifty]]-AVERAGE(Table2[1Y Return vs Nifty]))/_xlfn.STDEV.P(Table2[1Y Return vs Nifty])</f>
        <v>0.10470805326655933</v>
      </c>
      <c r="I314">
        <v>-2.0583596524192602</v>
      </c>
      <c r="J314">
        <f>(Table2[[#This Row],[1M Return vs Nifty]]-AVERAGE(Table2[1M Return vs Nifty]))/_xlfn.STDEV.P(Table2[1M Return vs Nifty])</f>
        <v>-0.32615132462587609</v>
      </c>
      <c r="K314">
        <v>-2.2027326650599699</v>
      </c>
      <c r="L314">
        <f>(Table2[[#This Row],[6M Return vs Nifty]]-AVERAGE(Table2[6M Return vs Nifty]))/_xlfn.STDEV.P(Table2[6M Return vs Nifty])</f>
        <v>-0.21046522168738629</v>
      </c>
      <c r="M314">
        <v>-2.75706221472351</v>
      </c>
      <c r="N314">
        <f>(Table2[[#This Row],[1W Return vs Nifty]]-AVERAGE(Table2[1W Return vs Nifty]))/_xlfn.STDEV.P(Table2[1W Return vs Nifty])</f>
        <v>-0.59411184395311734</v>
      </c>
      <c r="O314">
        <v>645.11</v>
      </c>
      <c r="P314">
        <v>661.30957814186695</v>
      </c>
      <c r="Q314">
        <v>639.75774545991101</v>
      </c>
      <c r="R314">
        <v>53.294970498555799</v>
      </c>
      <c r="S314" s="1">
        <f>(Table2[[#This Row],[Close Price]]-Table2[[#This Row],[20D EMA]])/Table2[[#This Row],[20D EMA]]</f>
        <v>-2.5282509959541875E-2</v>
      </c>
      <c r="T314" s="1">
        <f>(Table2[[#This Row],[Close Price]]-Table2[[#This Row],[50D EMA]])/Table2[[#This Row],[50D EMA]]</f>
        <v>-4.9159394051439098E-2</v>
      </c>
      <c r="U314" s="1">
        <f>(Table2[[#This Row],[Close Price]]-Table2[[#This Row],[200D EMA]])/Table2[[#This Row],[200D EMA]]</f>
        <v>-1.7127960603327615E-2</v>
      </c>
      <c r="V314">
        <v>0.29982921578968103</v>
      </c>
      <c r="W314">
        <v>622.04999999999995</v>
      </c>
      <c r="X314">
        <v>634.65</v>
      </c>
      <c r="Y314">
        <v>610.95000000000005</v>
      </c>
      <c r="Z314">
        <v>633.29999999999995</v>
      </c>
      <c r="AA314">
        <v>609.65</v>
      </c>
      <c r="AB314">
        <v>633.29999999999995</v>
      </c>
      <c r="AC314" s="1">
        <f>(Table2[[#This Row],[Close Price]]/Table2[[#This Row],[Day Low]])-1</f>
        <v>1.0851217747769537E-2</v>
      </c>
      <c r="AD314" s="1">
        <f>(Table2[[#This Row],[Day High]]/Table2[[#This Row],[Close Price]])-1</f>
        <v>9.3034351145038219E-3</v>
      </c>
      <c r="AE314" s="1">
        <f>(Table2[[#This Row],[Close Price]]/Table2[[#This Row],[Current Week Low]])-1</f>
        <v>2.9216793518290984E-2</v>
      </c>
      <c r="AF314" s="1">
        <f>(Table2[[#This Row],[Current Week High]]/Table2[[#This Row],[Close Price]])-1</f>
        <v>7.1564885496182562E-3</v>
      </c>
      <c r="AG314" s="1">
        <f>(Table2[[#This Row],[Close Price]]/Table2[[#This Row],[Current Month Low]])-1</f>
        <v>3.141146559501351E-2</v>
      </c>
      <c r="AH314" s="1">
        <f>(Table2[[#This Row],[Current Month High]]/Table2[[#This Row],[Close Price]])-1</f>
        <v>7.1564885496182562E-3</v>
      </c>
      <c r="AI314">
        <v>31.583969465648799</v>
      </c>
      <c r="AJ314">
        <v>48.301886792452798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-0.12</v>
      </c>
      <c r="AM314" t="s">
        <v>3182</v>
      </c>
      <c r="AN314">
        <v>-7.71</v>
      </c>
      <c r="AO314" t="s">
        <v>3182</v>
      </c>
      <c r="AP314">
        <v>5.5772437289431001E-2</v>
      </c>
      <c r="AQ314">
        <f>(Table2[[#This Row],[Sharpe Ratio]]-AVERAGE(Table2[Sharpe Ratio]))/_xlfn.STDEV.P(Table2[Sharpe Ratio])</f>
        <v>-2.0070631896173169E-2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277</v>
      </c>
      <c r="AT314">
        <f>_xlfn.RANK.AVG(Table2[[#This Row],[6M Return vs Nifty Z-Score]],Table2[6M Return vs Nifty Z-Score])</f>
        <v>369</v>
      </c>
      <c r="AU314">
        <f>_xlfn.RANK.AVG(Table2[[#This Row],[Sharpe Ratio Z-Score]],Table2[Sharpe Ratio Z-Score])</f>
        <v>358</v>
      </c>
      <c r="AV314">
        <f>(Table2[[#This Row],[Rank 1Y]]+Table2[[#This Row],[Rank 6M]]+Table2[[#This Row],[Rank Sharpe]])/3</f>
        <v>334.66666666666669</v>
      </c>
    </row>
    <row r="315" spans="1:48" x14ac:dyDescent="0.3">
      <c r="A315" t="s">
        <v>132</v>
      </c>
      <c r="B315" t="s">
        <v>133</v>
      </c>
      <c r="C315" t="s">
        <v>3149</v>
      </c>
      <c r="D315" t="s">
        <v>134</v>
      </c>
      <c r="E315">
        <v>203891.42522321999</v>
      </c>
      <c r="F315">
        <v>827.35</v>
      </c>
      <c r="G315">
        <v>8.8694901225933602</v>
      </c>
      <c r="H315">
        <f>(Table2[[#This Row],[1Y Return vs Nifty]]-AVERAGE(Table2[1Y Return vs Nifty]))/_xlfn.STDEV.P(Table2[1Y Return vs Nifty])</f>
        <v>-0.10405845610687858</v>
      </c>
      <c r="I315">
        <v>3.8111001654871601</v>
      </c>
      <c r="J315">
        <f>(Table2[[#This Row],[1M Return vs Nifty]]-AVERAGE(Table2[1M Return vs Nifty]))/_xlfn.STDEV.P(Table2[1M Return vs Nifty])</f>
        <v>0.21858019823465613</v>
      </c>
      <c r="K315">
        <v>-7.6521514583991701</v>
      </c>
      <c r="L315">
        <f>(Table2[[#This Row],[6M Return vs Nifty]]-AVERAGE(Table2[6M Return vs Nifty]))/_xlfn.STDEV.P(Table2[6M Return vs Nifty])</f>
        <v>-0.38724207929786253</v>
      </c>
      <c r="M315">
        <v>4.6802612820067804</v>
      </c>
      <c r="N315">
        <f>(Table2[[#This Row],[1W Return vs Nifty]]-AVERAGE(Table2[1W Return vs Nifty]))/_xlfn.STDEV.P(Table2[1W Return vs Nifty])</f>
        <v>1.2041853597862662</v>
      </c>
      <c r="O315">
        <v>802.18</v>
      </c>
      <c r="P315">
        <v>820.22459667317003</v>
      </c>
      <c r="Q315">
        <v>806.84528061695198</v>
      </c>
      <c r="R315">
        <v>64.669168644646703</v>
      </c>
      <c r="S315" s="1">
        <f>(Table2[[#This Row],[Close Price]]-Table2[[#This Row],[20D EMA]])/Table2[[#This Row],[20D EMA]]</f>
        <v>3.1376997681318498E-2</v>
      </c>
      <c r="T315" s="1">
        <f>(Table2[[#This Row],[Close Price]]-Table2[[#This Row],[50D EMA]])/Table2[[#This Row],[50D EMA]]</f>
        <v>8.6871368595024135E-3</v>
      </c>
      <c r="U315" s="1">
        <f>(Table2[[#This Row],[Close Price]]-Table2[[#This Row],[200D EMA]])/Table2[[#This Row],[200D EMA]]</f>
        <v>2.54134465127802E-2</v>
      </c>
      <c r="V315">
        <v>1.11664791881782</v>
      </c>
      <c r="W315">
        <v>818.05</v>
      </c>
      <c r="X315">
        <v>829</v>
      </c>
      <c r="Y315">
        <v>815.35</v>
      </c>
      <c r="Z315">
        <v>838.95</v>
      </c>
      <c r="AA315">
        <v>743.95</v>
      </c>
      <c r="AB315">
        <v>838.95</v>
      </c>
      <c r="AC315" s="1">
        <f>(Table2[[#This Row],[Close Price]]/Table2[[#This Row],[Day Low]])-1</f>
        <v>1.1368498258052862E-2</v>
      </c>
      <c r="AD315" s="1">
        <f>(Table2[[#This Row],[Day High]]/Table2[[#This Row],[Close Price]])-1</f>
        <v>1.9943192119418196E-3</v>
      </c>
      <c r="AE315" s="1">
        <f>(Table2[[#This Row],[Close Price]]/Table2[[#This Row],[Current Week Low]])-1</f>
        <v>1.4717605936101164E-2</v>
      </c>
      <c r="AF315" s="1">
        <f>(Table2[[#This Row],[Current Week High]]/Table2[[#This Row],[Close Price]])-1</f>
        <v>1.402066839910554E-2</v>
      </c>
      <c r="AG315" s="1">
        <f>(Table2[[#This Row],[Close Price]]/Table2[[#This Row],[Current Month Low]])-1</f>
        <v>0.11210430808522065</v>
      </c>
      <c r="AH315" s="1">
        <f>(Table2[[#This Row],[Current Month High]]/Table2[[#This Row],[Close Price]])-1</f>
        <v>1.402066839910554E-2</v>
      </c>
      <c r="AI315">
        <v>16.9517133015048</v>
      </c>
      <c r="AJ315">
        <v>33.605167541380602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0.02</v>
      </c>
      <c r="AM315" t="s">
        <v>3183</v>
      </c>
      <c r="AN315">
        <v>2.5299999999999998</v>
      </c>
      <c r="AO315" t="s">
        <v>3183</v>
      </c>
      <c r="AP315">
        <v>0.105094080113635</v>
      </c>
      <c r="AQ315">
        <f>(Table2[[#This Row],[Sharpe Ratio]]-AVERAGE(Table2[Sharpe Ratio]))/_xlfn.STDEV.P(Table2[Sharpe Ratio])</f>
        <v>0.55053785536592181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344</v>
      </c>
      <c r="AT315">
        <f>_xlfn.RANK.AVG(Table2[[#This Row],[6M Return vs Nifty Z-Score]],Table2[6M Return vs Nifty Z-Score])</f>
        <v>449</v>
      </c>
      <c r="AU315">
        <f>_xlfn.RANK.AVG(Table2[[#This Row],[Sharpe Ratio Z-Score]],Table2[Sharpe Ratio Z-Score])</f>
        <v>212</v>
      </c>
      <c r="AV315">
        <f>(Table2[[#This Row],[Rank 1Y]]+Table2[[#This Row],[Rank 6M]]+Table2[[#This Row],[Rank Sharpe]])/3</f>
        <v>335</v>
      </c>
    </row>
    <row r="316" spans="1:48" x14ac:dyDescent="0.3">
      <c r="A316" t="s">
        <v>932</v>
      </c>
      <c r="B316" t="s">
        <v>933</v>
      </c>
      <c r="C316" t="s">
        <v>3140</v>
      </c>
      <c r="D316" t="s">
        <v>51</v>
      </c>
      <c r="E316">
        <v>16226.375</v>
      </c>
      <c r="F316">
        <v>6490.55</v>
      </c>
      <c r="G316">
        <v>13.496163439120499</v>
      </c>
      <c r="H316">
        <f>(Table2[[#This Row],[1Y Return vs Nifty]]-AVERAGE(Table2[1Y Return vs Nifty]))/_xlfn.STDEV.P(Table2[1Y Return vs Nifty])</f>
        <v>-1.3025461678057747E-2</v>
      </c>
      <c r="I316">
        <v>-9.9576320238692198</v>
      </c>
      <c r="J316">
        <f>(Table2[[#This Row],[1M Return vs Nifty]]-AVERAGE(Table2[1M Return vs Nifty]))/_xlfn.STDEV.P(Table2[1M Return vs Nifty])</f>
        <v>-1.0592652400261688</v>
      </c>
      <c r="K316">
        <v>-5.4497532890763001</v>
      </c>
      <c r="L316">
        <f>(Table2[[#This Row],[6M Return vs Nifty]]-AVERAGE(Table2[6M Return vs Nifty]))/_xlfn.STDEV.P(Table2[6M Return vs Nifty])</f>
        <v>-0.31579720740513101</v>
      </c>
      <c r="M316">
        <v>-4.6055469089771002</v>
      </c>
      <c r="N316">
        <f>(Table2[[#This Row],[1W Return vs Nifty]]-AVERAGE(Table2[1W Return vs Nifty]))/_xlfn.STDEV.P(Table2[1W Return vs Nifty])</f>
        <v>-1.0410636080242488</v>
      </c>
      <c r="O316">
        <v>6870.22</v>
      </c>
      <c r="P316">
        <v>7050.0778729018502</v>
      </c>
      <c r="Q316">
        <v>6426.3942748161799</v>
      </c>
      <c r="R316">
        <v>34.265359232342398</v>
      </c>
      <c r="S316" s="1">
        <f>(Table2[[#This Row],[Close Price]]-Table2[[#This Row],[20D EMA]])/Table2[[#This Row],[20D EMA]]</f>
        <v>-5.5263150233908091E-2</v>
      </c>
      <c r="T316" s="1">
        <f>(Table2[[#This Row],[Close Price]]-Table2[[#This Row],[50D EMA]])/Table2[[#This Row],[50D EMA]]</f>
        <v>-7.9364779083148679E-2</v>
      </c>
      <c r="U316" s="1">
        <f>(Table2[[#This Row],[Close Price]]-Table2[[#This Row],[200D EMA]])/Table2[[#This Row],[200D EMA]]</f>
        <v>9.9831604536364093E-3</v>
      </c>
      <c r="V316">
        <v>0.27622158119467499</v>
      </c>
      <c r="W316">
        <v>6460</v>
      </c>
      <c r="X316">
        <v>6595.9</v>
      </c>
      <c r="Y316">
        <v>6309.3</v>
      </c>
      <c r="Z316">
        <v>6595.9</v>
      </c>
      <c r="AA316">
        <v>6220</v>
      </c>
      <c r="AB316">
        <v>7777</v>
      </c>
      <c r="AC316" s="1">
        <f>(Table2[[#This Row],[Close Price]]/Table2[[#This Row],[Day Low]])-1</f>
        <v>4.7291021671826972E-3</v>
      </c>
      <c r="AD316" s="1">
        <f>(Table2[[#This Row],[Day High]]/Table2[[#This Row],[Close Price]])-1</f>
        <v>1.6231290106385243E-2</v>
      </c>
      <c r="AE316" s="1">
        <f>(Table2[[#This Row],[Close Price]]/Table2[[#This Row],[Current Week Low]])-1</f>
        <v>2.8727434105209726E-2</v>
      </c>
      <c r="AF316" s="1">
        <f>(Table2[[#This Row],[Current Week High]]/Table2[[#This Row],[Close Price]])-1</f>
        <v>1.6231290106385243E-2</v>
      </c>
      <c r="AG316" s="1">
        <f>(Table2[[#This Row],[Close Price]]/Table2[[#This Row],[Current Month Low]])-1</f>
        <v>4.3496784565916435E-2</v>
      </c>
      <c r="AH316" s="1">
        <f>(Table2[[#This Row],[Current Month High]]/Table2[[#This Row],[Close Price]])-1</f>
        <v>0.19820354207270574</v>
      </c>
      <c r="AI316">
        <v>25.3976935698823</v>
      </c>
      <c r="AJ316">
        <v>41.0774447366705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</v>
      </c>
      <c r="AM316" t="s">
        <v>3181</v>
      </c>
      <c r="AN316">
        <v>-13.68</v>
      </c>
      <c r="AO316" t="s">
        <v>3182</v>
      </c>
      <c r="AP316">
        <v>8.2727937088549003E-2</v>
      </c>
      <c r="AQ316">
        <f>(Table2[[#This Row],[Sharpe Ratio]]-AVERAGE(Table2[Sharpe Ratio]))/_xlfn.STDEV.P(Table2[Sharpe Ratio])</f>
        <v>0.29178104381930753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306</v>
      </c>
      <c r="AT316">
        <f>_xlfn.RANK.AVG(Table2[[#This Row],[6M Return vs Nifty Z-Score]],Table2[6M Return vs Nifty Z-Score])</f>
        <v>423</v>
      </c>
      <c r="AU316">
        <f>_xlfn.RANK.AVG(Table2[[#This Row],[Sharpe Ratio Z-Score]],Table2[Sharpe Ratio Z-Score])</f>
        <v>276</v>
      </c>
      <c r="AV316">
        <f>(Table2[[#This Row],[Rank 1Y]]+Table2[[#This Row],[Rank 6M]]+Table2[[#This Row],[Rank Sharpe]])/3</f>
        <v>335</v>
      </c>
    </row>
    <row r="317" spans="1:48" x14ac:dyDescent="0.3">
      <c r="A317" t="s">
        <v>148</v>
      </c>
      <c r="B317" t="s">
        <v>149</v>
      </c>
      <c r="C317" t="s">
        <v>3146</v>
      </c>
      <c r="D317" t="s">
        <v>150</v>
      </c>
      <c r="E317">
        <v>174041.39937095999</v>
      </c>
      <c r="F317">
        <v>445.8</v>
      </c>
      <c r="G317">
        <v>67.554382166384997</v>
      </c>
      <c r="H317">
        <f>(Table2[[#This Row],[1Y Return vs Nifty]]-AVERAGE(Table2[1Y Return vs Nifty]))/_xlfn.STDEV.P(Table2[1Y Return vs Nifty])</f>
        <v>1.0506073447818753</v>
      </c>
      <c r="I317">
        <v>-2.43175139599182</v>
      </c>
      <c r="J317">
        <f>(Table2[[#This Row],[1M Return vs Nifty]]-AVERAGE(Table2[1M Return vs Nifty]))/_xlfn.STDEV.P(Table2[1M Return vs Nifty])</f>
        <v>-0.36080498261315919</v>
      </c>
      <c r="K317">
        <v>-8.8776429897746194</v>
      </c>
      <c r="L317">
        <f>(Table2[[#This Row],[6M Return vs Nifty]]-AVERAGE(Table2[6M Return vs Nifty]))/_xlfn.STDEV.P(Table2[6M Return vs Nifty])</f>
        <v>-0.42699651002900735</v>
      </c>
      <c r="M317">
        <v>-1.7567503955641099</v>
      </c>
      <c r="N317">
        <f>(Table2[[#This Row],[1W Return vs Nifty]]-AVERAGE(Table2[1W Return vs Nifty]))/_xlfn.STDEV.P(Table2[1W Return vs Nifty])</f>
        <v>-0.35224285061799532</v>
      </c>
      <c r="O317">
        <v>452.78</v>
      </c>
      <c r="P317">
        <v>459.942397801737</v>
      </c>
      <c r="Q317">
        <v>414.91176408314902</v>
      </c>
      <c r="R317">
        <v>44.4165746708847</v>
      </c>
      <c r="S317" s="1">
        <f>(Table2[[#This Row],[Close Price]]-Table2[[#This Row],[20D EMA]])/Table2[[#This Row],[20D EMA]]</f>
        <v>-1.5415875259507845E-2</v>
      </c>
      <c r="T317" s="1">
        <f>(Table2[[#This Row],[Close Price]]-Table2[[#This Row],[50D EMA]])/Table2[[#This Row],[50D EMA]]</f>
        <v>-3.0748193402760013E-2</v>
      </c>
      <c r="U317" s="1">
        <f>(Table2[[#This Row],[Close Price]]-Table2[[#This Row],[200D EMA]])/Table2[[#This Row],[200D EMA]]</f>
        <v>7.4445312451205725E-2</v>
      </c>
      <c r="V317">
        <v>0.67541169334394302</v>
      </c>
      <c r="W317">
        <v>444.2</v>
      </c>
      <c r="X317">
        <v>451.55</v>
      </c>
      <c r="Y317">
        <v>442.75</v>
      </c>
      <c r="Z317">
        <v>453.8</v>
      </c>
      <c r="AA317">
        <v>430.25</v>
      </c>
      <c r="AB317">
        <v>476.45</v>
      </c>
      <c r="AC317" s="1">
        <f>(Table2[[#This Row],[Close Price]]/Table2[[#This Row],[Day Low]])-1</f>
        <v>3.6019810895993043E-3</v>
      </c>
      <c r="AD317" s="1">
        <f>(Table2[[#This Row],[Day High]]/Table2[[#This Row],[Close Price]])-1</f>
        <v>1.2898160610139042E-2</v>
      </c>
      <c r="AE317" s="1">
        <f>(Table2[[#This Row],[Close Price]]/Table2[[#This Row],[Current Week Low]])-1</f>
        <v>6.8887634105025963E-3</v>
      </c>
      <c r="AF317" s="1">
        <f>(Table2[[#This Row],[Current Week High]]/Table2[[#This Row],[Close Price]])-1</f>
        <v>1.794526693584575E-2</v>
      </c>
      <c r="AG317" s="1">
        <f>(Table2[[#This Row],[Close Price]]/Table2[[#This Row],[Current Month Low]])-1</f>
        <v>3.6141778036025585E-2</v>
      </c>
      <c r="AH317" s="1">
        <f>(Table2[[#This Row],[Current Month High]]/Table2[[#This Row],[Close Price]])-1</f>
        <v>6.8752803947958574E-2</v>
      </c>
      <c r="AI317">
        <v>17.462987886944799</v>
      </c>
      <c r="AJ317">
        <v>93.196099674972899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-0.01</v>
      </c>
      <c r="AM317" t="s">
        <v>3182</v>
      </c>
      <c r="AN317">
        <v>-2.64</v>
      </c>
      <c r="AO317" t="s">
        <v>3182</v>
      </c>
      <c r="AP317">
        <v>1.7276816628740001E-2</v>
      </c>
      <c r="AQ317">
        <f>(Table2[[#This Row],[Sharpe Ratio]]-AVERAGE(Table2[Sharpe Ratio]))/_xlfn.STDEV.P(Table2[Sharpe Ratio])</f>
        <v>-0.46543146364512766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88</v>
      </c>
      <c r="AT317">
        <f>_xlfn.RANK.AVG(Table2[[#This Row],[6M Return vs Nifty Z-Score]],Table2[6M Return vs Nifty Z-Score])</f>
        <v>460</v>
      </c>
      <c r="AU317">
        <f>_xlfn.RANK.AVG(Table2[[#This Row],[Sharpe Ratio Z-Score]],Table2[Sharpe Ratio Z-Score])</f>
        <v>458</v>
      </c>
      <c r="AV317">
        <f>(Table2[[#This Row],[Rank 1Y]]+Table2[[#This Row],[Rank 6M]]+Table2[[#This Row],[Rank Sharpe]])/3</f>
        <v>335.33333333333331</v>
      </c>
    </row>
    <row r="318" spans="1:48" x14ac:dyDescent="0.3">
      <c r="A318" t="s">
        <v>1352</v>
      </c>
      <c r="B318" t="s">
        <v>1353</v>
      </c>
      <c r="C318" t="s">
        <v>3140</v>
      </c>
      <c r="D318" t="s">
        <v>51</v>
      </c>
      <c r="E318">
        <v>8314.7109898800009</v>
      </c>
      <c r="F318">
        <v>510.7</v>
      </c>
      <c r="G318">
        <v>6.78140782685779</v>
      </c>
      <c r="H318">
        <f>(Table2[[#This Row],[1Y Return vs Nifty]]-AVERAGE(Table2[1Y Return vs Nifty]))/_xlfn.STDEV.P(Table2[1Y Return vs Nifty])</f>
        <v>-0.14514291809290361</v>
      </c>
      <c r="I318">
        <v>-1.7571671379398</v>
      </c>
      <c r="J318">
        <f>(Table2[[#This Row],[1M Return vs Nifty]]-AVERAGE(Table2[1M Return vs Nifty]))/_xlfn.STDEV.P(Table2[1M Return vs Nifty])</f>
        <v>-0.29819831665297014</v>
      </c>
      <c r="K318">
        <v>4.3980603725629601</v>
      </c>
      <c r="L318">
        <f>(Table2[[#This Row],[6M Return vs Nifty]]-AVERAGE(Table2[6M Return vs Nifty]))/_xlfn.STDEV.P(Table2[6M Return vs Nifty])</f>
        <v>3.6617329805772505E-3</v>
      </c>
      <c r="M318">
        <v>2.1238640524595098</v>
      </c>
      <c r="N318">
        <f>(Table2[[#This Row],[1W Return vs Nifty]]-AVERAGE(Table2[1W Return vs Nifty]))/_xlfn.STDEV.P(Table2[1W Return vs Nifty])</f>
        <v>0.58606487712028588</v>
      </c>
      <c r="O318">
        <v>509.56</v>
      </c>
      <c r="P318">
        <v>520.59286550996001</v>
      </c>
      <c r="Q318">
        <v>487.42387479929801</v>
      </c>
      <c r="R318">
        <v>56.566555137753198</v>
      </c>
      <c r="S318" s="1">
        <f>(Table2[[#This Row],[Close Price]]-Table2[[#This Row],[20D EMA]])/Table2[[#This Row],[20D EMA]]</f>
        <v>2.237224271920846E-3</v>
      </c>
      <c r="T318" s="1">
        <f>(Table2[[#This Row],[Close Price]]-Table2[[#This Row],[50D EMA]])/Table2[[#This Row],[50D EMA]]</f>
        <v>-1.900307546525673E-2</v>
      </c>
      <c r="U318" s="1">
        <f>(Table2[[#This Row],[Close Price]]-Table2[[#This Row],[200D EMA]])/Table2[[#This Row],[200D EMA]]</f>
        <v>4.7753354737262672E-2</v>
      </c>
      <c r="V318">
        <v>0.14108314959076701</v>
      </c>
      <c r="W318">
        <v>507.45</v>
      </c>
      <c r="X318">
        <v>516.70000000000005</v>
      </c>
      <c r="Y318">
        <v>490.25</v>
      </c>
      <c r="Z318">
        <v>516.70000000000005</v>
      </c>
      <c r="AA318">
        <v>478.25</v>
      </c>
      <c r="AB318">
        <v>556</v>
      </c>
      <c r="AC318" s="1">
        <f>(Table2[[#This Row],[Close Price]]/Table2[[#This Row],[Day Low]])-1</f>
        <v>6.404571879002896E-3</v>
      </c>
      <c r="AD318" s="1">
        <f>(Table2[[#This Row],[Day High]]/Table2[[#This Row],[Close Price]])-1</f>
        <v>1.1748580379870921E-2</v>
      </c>
      <c r="AE318" s="1">
        <f>(Table2[[#This Row],[Close Price]]/Table2[[#This Row],[Current Week Low]])-1</f>
        <v>4.171341152473218E-2</v>
      </c>
      <c r="AF318" s="1">
        <f>(Table2[[#This Row],[Current Week High]]/Table2[[#This Row],[Close Price]])-1</f>
        <v>1.1748580379870921E-2</v>
      </c>
      <c r="AG318" s="1">
        <f>(Table2[[#This Row],[Close Price]]/Table2[[#This Row],[Current Month Low]])-1</f>
        <v>6.7851542080501703E-2</v>
      </c>
      <c r="AH318" s="1">
        <f>(Table2[[#This Row],[Current Month High]]/Table2[[#This Row],[Close Price]])-1</f>
        <v>8.8701781868024243E-2</v>
      </c>
      <c r="AI318">
        <v>29.009203054630898</v>
      </c>
      <c r="AJ318">
        <v>35.034373347435199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-0.06</v>
      </c>
      <c r="AM318" t="s">
        <v>3182</v>
      </c>
      <c r="AN318">
        <v>-1.59</v>
      </c>
      <c r="AO318" t="s">
        <v>3182</v>
      </c>
      <c r="AP318">
        <v>5.8100087368139E-2</v>
      </c>
      <c r="AQ318">
        <f>(Table2[[#This Row],[Sharpe Ratio]]-AVERAGE(Table2[Sharpe Ratio]))/_xlfn.STDEV.P(Table2[Sharpe Ratio])</f>
        <v>6.8582539688224111E-3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357</v>
      </c>
      <c r="AT318">
        <f>_xlfn.RANK.AVG(Table2[[#This Row],[6M Return vs Nifty Z-Score]],Table2[6M Return vs Nifty Z-Score])</f>
        <v>301</v>
      </c>
      <c r="AU318">
        <f>_xlfn.RANK.AVG(Table2[[#This Row],[Sharpe Ratio Z-Score]],Table2[Sharpe Ratio Z-Score])</f>
        <v>350</v>
      </c>
      <c r="AV318">
        <f>(Table2[[#This Row],[Rank 1Y]]+Table2[[#This Row],[Rank 6M]]+Table2[[#This Row],[Rank Sharpe]])/3</f>
        <v>336</v>
      </c>
    </row>
    <row r="319" spans="1:48" x14ac:dyDescent="0.3">
      <c r="A319" t="s">
        <v>577</v>
      </c>
      <c r="B319" t="s">
        <v>578</v>
      </c>
      <c r="C319" t="s">
        <v>3141</v>
      </c>
      <c r="D319" t="s">
        <v>214</v>
      </c>
      <c r="E319">
        <v>33756.270263040002</v>
      </c>
      <c r="F319">
        <v>2399.8000000000002</v>
      </c>
      <c r="G319">
        <v>24.854861213039701</v>
      </c>
      <c r="H319">
        <f>(Table2[[#This Row],[1Y Return vs Nifty]]-AVERAGE(Table2[1Y Return vs Nifty]))/_xlfn.STDEV.P(Table2[1Y Return vs Nifty])</f>
        <v>0.21046476562590863</v>
      </c>
      <c r="I319">
        <v>1.9888100841654399</v>
      </c>
      <c r="J319">
        <f>(Table2[[#This Row],[1M Return vs Nifty]]-AVERAGE(Table2[1M Return vs Nifty]))/_xlfn.STDEV.P(Table2[1M Return vs Nifty])</f>
        <v>4.9457505195061285E-2</v>
      </c>
      <c r="K319">
        <v>3.8153953781659902</v>
      </c>
      <c r="L319">
        <f>(Table2[[#This Row],[6M Return vs Nifty]]-AVERAGE(Table2[6M Return vs Nifty]))/_xlfn.STDEV.P(Table2[6M Return vs Nifty])</f>
        <v>-1.5239674794325383E-2</v>
      </c>
      <c r="M319">
        <v>-0.45978125240196099</v>
      </c>
      <c r="N319">
        <f>(Table2[[#This Row],[1W Return vs Nifty]]-AVERAGE(Table2[1W Return vs Nifty]))/_xlfn.STDEV.P(Table2[1W Return vs Nifty])</f>
        <v>-3.8644015699743649E-2</v>
      </c>
      <c r="O319">
        <v>2390.3000000000002</v>
      </c>
      <c r="P319">
        <v>2400.2728013074002</v>
      </c>
      <c r="Q319">
        <v>2270.05308840625</v>
      </c>
      <c r="R319">
        <v>53.3290958669349</v>
      </c>
      <c r="S319" s="1">
        <f>(Table2[[#This Row],[Close Price]]-Table2[[#This Row],[20D EMA]])/Table2[[#This Row],[20D EMA]]</f>
        <v>3.974396519265364E-3</v>
      </c>
      <c r="T319" s="1">
        <f>(Table2[[#This Row],[Close Price]]-Table2[[#This Row],[50D EMA]])/Table2[[#This Row],[50D EMA]]</f>
        <v>-1.9697815479243665E-4</v>
      </c>
      <c r="U319" s="1">
        <f>(Table2[[#This Row],[Close Price]]-Table2[[#This Row],[200D EMA]])/Table2[[#This Row],[200D EMA]]</f>
        <v>5.7155893074219845E-2</v>
      </c>
      <c r="V319">
        <v>0.80296721444760899</v>
      </c>
      <c r="W319">
        <v>2384</v>
      </c>
      <c r="X319">
        <v>2430.9499999999998</v>
      </c>
      <c r="Y319">
        <v>2364.6</v>
      </c>
      <c r="Z319">
        <v>2491.4499999999998</v>
      </c>
      <c r="AA319">
        <v>2332.4499999999998</v>
      </c>
      <c r="AB319">
        <v>2648</v>
      </c>
      <c r="AC319" s="1">
        <f>(Table2[[#This Row],[Close Price]]/Table2[[#This Row],[Day Low]])-1</f>
        <v>6.6275167785234679E-3</v>
      </c>
      <c r="AD319" s="1">
        <f>(Table2[[#This Row],[Day High]]/Table2[[#This Row],[Close Price]])-1</f>
        <v>1.2980248354029333E-2</v>
      </c>
      <c r="AE319" s="1">
        <f>(Table2[[#This Row],[Close Price]]/Table2[[#This Row],[Current Week Low]])-1</f>
        <v>1.4886238687304543E-2</v>
      </c>
      <c r="AF319" s="1">
        <f>(Table2[[#This Row],[Current Week High]]/Table2[[#This Row],[Close Price]])-1</f>
        <v>3.8190682556879629E-2</v>
      </c>
      <c r="AG319" s="1">
        <f>(Table2[[#This Row],[Close Price]]/Table2[[#This Row],[Current Month Low]])-1</f>
        <v>2.8875217046453461E-2</v>
      </c>
      <c r="AH319" s="1">
        <f>(Table2[[#This Row],[Current Month High]]/Table2[[#This Row],[Close Price]])-1</f>
        <v>0.10342528544045337</v>
      </c>
      <c r="AI319">
        <v>27.564797066422202</v>
      </c>
      <c r="AJ319">
        <v>48.493286306540398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0.03</v>
      </c>
      <c r="AM319" t="s">
        <v>3183</v>
      </c>
      <c r="AN319">
        <v>-1.05</v>
      </c>
      <c r="AO319" t="s">
        <v>3182</v>
      </c>
      <c r="AP319">
        <v>1.6216573695556E-2</v>
      </c>
      <c r="AQ319">
        <f>(Table2[[#This Row],[Sharpe Ratio]]-AVERAGE(Table2[Sharpe Ratio]))/_xlfn.STDEV.P(Table2[Sharpe Ratio])</f>
        <v>-0.47769755174748019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243</v>
      </c>
      <c r="AT319">
        <f>_xlfn.RANK.AVG(Table2[[#This Row],[6M Return vs Nifty Z-Score]],Table2[6M Return vs Nifty Z-Score])</f>
        <v>306</v>
      </c>
      <c r="AU319">
        <f>_xlfn.RANK.AVG(Table2[[#This Row],[Sharpe Ratio Z-Score]],Table2[Sharpe Ratio Z-Score])</f>
        <v>461</v>
      </c>
      <c r="AV319">
        <f>(Table2[[#This Row],[Rank 1Y]]+Table2[[#This Row],[Rank 6M]]+Table2[[#This Row],[Rank Sharpe]])/3</f>
        <v>336.66666666666669</v>
      </c>
    </row>
    <row r="320" spans="1:48" x14ac:dyDescent="0.3">
      <c r="A320" t="s">
        <v>998</v>
      </c>
      <c r="B320" t="s">
        <v>999</v>
      </c>
      <c r="C320" t="s">
        <v>3144</v>
      </c>
      <c r="D320" t="s">
        <v>263</v>
      </c>
      <c r="E320">
        <v>14610.592519</v>
      </c>
      <c r="F320">
        <v>839.5</v>
      </c>
      <c r="G320">
        <v>1.8576607267008201</v>
      </c>
      <c r="H320">
        <f>(Table2[[#This Row],[1Y Return vs Nifty]]-AVERAGE(Table2[1Y Return vs Nifty]))/_xlfn.STDEV.P(Table2[1Y Return vs Nifty])</f>
        <v>-0.24202104448587672</v>
      </c>
      <c r="I320">
        <v>-0.45504366090456999</v>
      </c>
      <c r="J320">
        <f>(Table2[[#This Row],[1M Return vs Nifty]]-AVERAGE(Table2[1M Return vs Nifty]))/_xlfn.STDEV.P(Table2[1M Return vs Nifty])</f>
        <v>-0.17735113026728072</v>
      </c>
      <c r="K320">
        <v>-12.1252148240231</v>
      </c>
      <c r="L320">
        <f>(Table2[[#This Row],[6M Return vs Nifty]]-AVERAGE(Table2[6M Return vs Nifty]))/_xlfn.STDEV.P(Table2[6M Return vs Nifty])</f>
        <v>-0.53234637677524665</v>
      </c>
      <c r="M320">
        <v>-1.22939605704549</v>
      </c>
      <c r="N320">
        <f>(Table2[[#This Row],[1W Return vs Nifty]]-AVERAGE(Table2[1W Return vs Nifty]))/_xlfn.STDEV.P(Table2[1W Return vs Nifty])</f>
        <v>-0.22473194797206494</v>
      </c>
      <c r="O320">
        <v>823.45</v>
      </c>
      <c r="P320">
        <v>848.82574676622198</v>
      </c>
      <c r="Q320">
        <v>839.99096693795195</v>
      </c>
      <c r="R320">
        <v>61.595222899890103</v>
      </c>
      <c r="S320" s="1">
        <f>(Table2[[#This Row],[Close Price]]-Table2[[#This Row],[20D EMA]])/Table2[[#This Row],[20D EMA]]</f>
        <v>1.9491165219503254E-2</v>
      </c>
      <c r="T320" s="1">
        <f>(Table2[[#This Row],[Close Price]]-Table2[[#This Row],[50D EMA]])/Table2[[#This Row],[50D EMA]]</f>
        <v>-1.0986644551900496E-2</v>
      </c>
      <c r="U320" s="1">
        <f>(Table2[[#This Row],[Close Price]]-Table2[[#This Row],[200D EMA]])/Table2[[#This Row],[200D EMA]]</f>
        <v>-5.8449073534884725E-4</v>
      </c>
      <c r="V320">
        <v>0.55352908294881198</v>
      </c>
      <c r="W320">
        <v>828.8</v>
      </c>
      <c r="X320">
        <v>849.45</v>
      </c>
      <c r="Y320">
        <v>801.5</v>
      </c>
      <c r="Z320">
        <v>849.45</v>
      </c>
      <c r="AA320">
        <v>777.05</v>
      </c>
      <c r="AB320">
        <v>852.25</v>
      </c>
      <c r="AC320" s="1">
        <f>(Table2[[#This Row],[Close Price]]/Table2[[#This Row],[Day Low]])-1</f>
        <v>1.2910231660231641E-2</v>
      </c>
      <c r="AD320" s="1">
        <f>(Table2[[#This Row],[Day High]]/Table2[[#This Row],[Close Price]])-1</f>
        <v>1.1852293031566541E-2</v>
      </c>
      <c r="AE320" s="1">
        <f>(Table2[[#This Row],[Close Price]]/Table2[[#This Row],[Current Week Low]])-1</f>
        <v>4.741110417966321E-2</v>
      </c>
      <c r="AF320" s="1">
        <f>(Table2[[#This Row],[Current Week High]]/Table2[[#This Row],[Close Price]])-1</f>
        <v>1.1852293031566541E-2</v>
      </c>
      <c r="AG320" s="1">
        <f>(Table2[[#This Row],[Close Price]]/Table2[[#This Row],[Current Month Low]])-1</f>
        <v>8.0368058683482513E-2</v>
      </c>
      <c r="AH320" s="1">
        <f>(Table2[[#This Row],[Current Month High]]/Table2[[#This Row],[Close Price]])-1</f>
        <v>1.5187611673615153E-2</v>
      </c>
      <c r="AI320">
        <v>26.265634306134601</v>
      </c>
      <c r="AJ320">
        <v>32.329760403530798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-0.01</v>
      </c>
      <c r="AM320" t="s">
        <v>3182</v>
      </c>
      <c r="AN320">
        <v>3.73</v>
      </c>
      <c r="AO320" t="s">
        <v>3183</v>
      </c>
      <c r="AP320">
        <v>0.14516536833767901</v>
      </c>
      <c r="AQ320">
        <f>(Table2[[#This Row],[Sharpe Ratio]]-AVERAGE(Table2[Sharpe Ratio]))/_xlfn.STDEV.P(Table2[Sharpe Ratio])</f>
        <v>1.0141277896603331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394</v>
      </c>
      <c r="AT320">
        <f>_xlfn.RANK.AVG(Table2[[#This Row],[6M Return vs Nifty Z-Score]],Table2[6M Return vs Nifty Z-Score])</f>
        <v>509</v>
      </c>
      <c r="AU320">
        <f>_xlfn.RANK.AVG(Table2[[#This Row],[Sharpe Ratio Z-Score]],Table2[Sharpe Ratio Z-Score])</f>
        <v>116</v>
      </c>
      <c r="AV320">
        <f>(Table2[[#This Row],[Rank 1Y]]+Table2[[#This Row],[Rank 6M]]+Table2[[#This Row],[Rank Sharpe]])/3</f>
        <v>339.66666666666669</v>
      </c>
    </row>
    <row r="321" spans="1:48" x14ac:dyDescent="0.3">
      <c r="A321" t="s">
        <v>326</v>
      </c>
      <c r="B321" t="s">
        <v>327</v>
      </c>
      <c r="C321" t="s">
        <v>3149</v>
      </c>
      <c r="D321" t="s">
        <v>134</v>
      </c>
      <c r="E321">
        <v>78805.583161919902</v>
      </c>
      <c r="F321">
        <v>2834.1</v>
      </c>
      <c r="G321">
        <v>35.124211666351101</v>
      </c>
      <c r="H321">
        <f>(Table2[[#This Row],[1Y Return vs Nifty]]-AVERAGE(Table2[1Y Return vs Nifty]))/_xlfn.STDEV.P(Table2[1Y Return vs Nifty])</f>
        <v>0.41252133168266658</v>
      </c>
      <c r="I321">
        <v>-2.66559091480485</v>
      </c>
      <c r="J321">
        <f>(Table2[[#This Row],[1M Return vs Nifty]]-AVERAGE(Table2[1M Return vs Nifty]))/_xlfn.STDEV.P(Table2[1M Return vs Nifty])</f>
        <v>-0.38250710872694377</v>
      </c>
      <c r="K321">
        <v>-3.7911878791753502</v>
      </c>
      <c r="L321">
        <f>(Table2[[#This Row],[6M Return vs Nifty]]-AVERAGE(Table2[6M Return vs Nifty]))/_xlfn.STDEV.P(Table2[6M Return vs Nifty])</f>
        <v>-0.26199404188918773</v>
      </c>
      <c r="M321">
        <v>5.3348773747982303</v>
      </c>
      <c r="N321">
        <f>(Table2[[#This Row],[1W Return vs Nifty]]-AVERAGE(Table2[1W Return vs Nifty]))/_xlfn.STDEV.P(Table2[1W Return vs Nifty])</f>
        <v>1.3624673398167437</v>
      </c>
      <c r="O321">
        <v>2811.16</v>
      </c>
      <c r="P321">
        <v>2882.4841125702701</v>
      </c>
      <c r="Q321">
        <v>2736.40184265783</v>
      </c>
      <c r="R321">
        <v>54.575067530417101</v>
      </c>
      <c r="S321" s="1">
        <f>(Table2[[#This Row],[Close Price]]-Table2[[#This Row],[20D EMA]])/Table2[[#This Row],[20D EMA]]</f>
        <v>8.1603323894762509E-3</v>
      </c>
      <c r="T321" s="1">
        <f>(Table2[[#This Row],[Close Price]]-Table2[[#This Row],[50D EMA]])/Table2[[#This Row],[50D EMA]]</f>
        <v>-1.6785560884540928E-2</v>
      </c>
      <c r="U321" s="1">
        <f>(Table2[[#This Row],[Close Price]]-Table2[[#This Row],[200D EMA]])/Table2[[#This Row],[200D EMA]]</f>
        <v>3.5703147037526119E-2</v>
      </c>
      <c r="V321">
        <v>1.0589289919566001</v>
      </c>
      <c r="W321">
        <v>2806.3</v>
      </c>
      <c r="X321">
        <v>2914.75</v>
      </c>
      <c r="Y321">
        <v>2806.3</v>
      </c>
      <c r="Z321">
        <v>3015.9</v>
      </c>
      <c r="AA321">
        <v>2552.9499999999998</v>
      </c>
      <c r="AB321">
        <v>3015.9</v>
      </c>
      <c r="AC321" s="1">
        <f>(Table2[[#This Row],[Close Price]]/Table2[[#This Row],[Day Low]])-1</f>
        <v>9.9062822934110617E-3</v>
      </c>
      <c r="AD321" s="1">
        <f>(Table2[[#This Row],[Day High]]/Table2[[#This Row],[Close Price]])-1</f>
        <v>2.8457005751384878E-2</v>
      </c>
      <c r="AE321" s="1">
        <f>(Table2[[#This Row],[Close Price]]/Table2[[#This Row],[Current Week Low]])-1</f>
        <v>9.9062822934110617E-3</v>
      </c>
      <c r="AF321" s="1">
        <f>(Table2[[#This Row],[Current Week High]]/Table2[[#This Row],[Close Price]])-1</f>
        <v>6.4147348364560264E-2</v>
      </c>
      <c r="AG321" s="1">
        <f>(Table2[[#This Row],[Close Price]]/Table2[[#This Row],[Current Month Low]])-1</f>
        <v>0.11012749955933332</v>
      </c>
      <c r="AH321" s="1">
        <f>(Table2[[#This Row],[Current Month High]]/Table2[[#This Row],[Close Price]])-1</f>
        <v>6.4147348364560264E-2</v>
      </c>
      <c r="AI321">
        <v>20.0628065347023</v>
      </c>
      <c r="AJ321">
        <v>55.450730877876197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</v>
      </c>
      <c r="AM321" t="s">
        <v>3181</v>
      </c>
      <c r="AN321">
        <v>0.79</v>
      </c>
      <c r="AO321" t="s">
        <v>3183</v>
      </c>
      <c r="AP321">
        <v>2.6808625468159E-2</v>
      </c>
      <c r="AQ321">
        <f>(Table2[[#This Row],[Sharpe Ratio]]-AVERAGE(Table2[Sharpe Ratio]))/_xlfn.STDEV.P(Table2[Sharpe Ratio])</f>
        <v>-0.3551567300536656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189</v>
      </c>
      <c r="AT321">
        <f>_xlfn.RANK.AVG(Table2[[#This Row],[6M Return vs Nifty Z-Score]],Table2[6M Return vs Nifty Z-Score])</f>
        <v>394</v>
      </c>
      <c r="AU321">
        <f>_xlfn.RANK.AVG(Table2[[#This Row],[Sharpe Ratio Z-Score]],Table2[Sharpe Ratio Z-Score])</f>
        <v>437</v>
      </c>
      <c r="AV321">
        <f>(Table2[[#This Row],[Rank 1Y]]+Table2[[#This Row],[Rank 6M]]+Table2[[#This Row],[Rank Sharpe]])/3</f>
        <v>340</v>
      </c>
    </row>
    <row r="322" spans="1:48" x14ac:dyDescent="0.3">
      <c r="A322" t="s">
        <v>184</v>
      </c>
      <c r="B322" t="s">
        <v>185</v>
      </c>
      <c r="C322" t="s">
        <v>3142</v>
      </c>
      <c r="D322" t="s">
        <v>75</v>
      </c>
      <c r="E322">
        <v>133453.35618045501</v>
      </c>
      <c r="F322">
        <v>417.65</v>
      </c>
      <c r="G322">
        <v>31.5948815589067</v>
      </c>
      <c r="H322">
        <f>(Table2[[#This Row],[1Y Return vs Nifty]]-AVERAGE(Table2[1Y Return vs Nifty]))/_xlfn.STDEV.P(Table2[1Y Return vs Nifty])</f>
        <v>0.3430793231317758</v>
      </c>
      <c r="I322">
        <v>-4.0180419174572899</v>
      </c>
      <c r="J322">
        <f>(Table2[[#This Row],[1M Return vs Nifty]]-AVERAGE(Table2[1M Return vs Nifty]))/_xlfn.STDEV.P(Table2[1M Return vs Nifty])</f>
        <v>-0.50802508092969045</v>
      </c>
      <c r="K322">
        <v>-12.220931089164001</v>
      </c>
      <c r="L322">
        <f>(Table2[[#This Row],[6M Return vs Nifty]]-AVERAGE(Table2[6M Return vs Nifty]))/_xlfn.STDEV.P(Table2[6M Return vs Nifty])</f>
        <v>-0.53545137222806483</v>
      </c>
      <c r="M322">
        <v>-3.2161915088122099</v>
      </c>
      <c r="N322">
        <f>(Table2[[#This Row],[1W Return vs Nifty]]-AVERAGE(Table2[1W Return vs Nifty]))/_xlfn.STDEV.P(Table2[1W Return vs Nifty])</f>
        <v>-0.70512636766954984</v>
      </c>
      <c r="O322">
        <v>421.3</v>
      </c>
      <c r="P322">
        <v>431.80451395744001</v>
      </c>
      <c r="Q322">
        <v>411.30623319644502</v>
      </c>
      <c r="R322">
        <v>50.5365672759267</v>
      </c>
      <c r="S322" s="1">
        <f>(Table2[[#This Row],[Close Price]]-Table2[[#This Row],[20D EMA]])/Table2[[#This Row],[20D EMA]]</f>
        <v>-8.6636600996915121E-3</v>
      </c>
      <c r="T322" s="1">
        <f>(Table2[[#This Row],[Close Price]]-Table2[[#This Row],[50D EMA]])/Table2[[#This Row],[50D EMA]]</f>
        <v>-3.2779911973859412E-2</v>
      </c>
      <c r="U322" s="1">
        <f>(Table2[[#This Row],[Close Price]]-Table2[[#This Row],[200D EMA]])/Table2[[#This Row],[200D EMA]]</f>
        <v>1.542346381248517E-2</v>
      </c>
      <c r="V322">
        <v>0.84202883975110798</v>
      </c>
      <c r="W322">
        <v>409.25</v>
      </c>
      <c r="X322">
        <v>418.5</v>
      </c>
      <c r="Y322">
        <v>408</v>
      </c>
      <c r="Z322">
        <v>423.45</v>
      </c>
      <c r="AA322">
        <v>396.95</v>
      </c>
      <c r="AB322">
        <v>454.75</v>
      </c>
      <c r="AC322" s="1">
        <f>(Table2[[#This Row],[Close Price]]/Table2[[#This Row],[Day Low]])-1</f>
        <v>2.0525351252290713E-2</v>
      </c>
      <c r="AD322" s="1">
        <f>(Table2[[#This Row],[Day High]]/Table2[[#This Row],[Close Price]])-1</f>
        <v>2.035196935232797E-3</v>
      </c>
      <c r="AE322" s="1">
        <f>(Table2[[#This Row],[Close Price]]/Table2[[#This Row],[Current Week Low]])-1</f>
        <v>2.3651960784313752E-2</v>
      </c>
      <c r="AF322" s="1">
        <f>(Table2[[#This Row],[Current Week High]]/Table2[[#This Row],[Close Price]])-1</f>
        <v>1.3887226146294784E-2</v>
      </c>
      <c r="AG322" s="1">
        <f>(Table2[[#This Row],[Close Price]]/Table2[[#This Row],[Current Month Low]])-1</f>
        <v>5.2147625645547313E-2</v>
      </c>
      <c r="AH322" s="1">
        <f>(Table2[[#This Row],[Current Month High]]/Table2[[#This Row],[Close Price]])-1</f>
        <v>8.8830360349575033E-2</v>
      </c>
      <c r="AI322">
        <v>18.4843768705854</v>
      </c>
      <c r="AJ322">
        <v>61.566731141199199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0.13</v>
      </c>
      <c r="AM322" t="s">
        <v>3183</v>
      </c>
      <c r="AN322">
        <v>-6.12</v>
      </c>
      <c r="AO322" t="s">
        <v>3182</v>
      </c>
      <c r="AP322">
        <v>7.1722834386873005E-2</v>
      </c>
      <c r="AQ322">
        <f>(Table2[[#This Row],[Sharpe Ratio]]-AVERAGE(Table2[Sharpe Ratio]))/_xlfn.STDEV.P(Table2[Sharpe Ratio])</f>
        <v>0.16446158231739469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208</v>
      </c>
      <c r="AT322">
        <f>_xlfn.RANK.AVG(Table2[[#This Row],[6M Return vs Nifty Z-Score]],Table2[6M Return vs Nifty Z-Score])</f>
        <v>510</v>
      </c>
      <c r="AU322">
        <f>_xlfn.RANK.AVG(Table2[[#This Row],[Sharpe Ratio Z-Score]],Table2[Sharpe Ratio Z-Score])</f>
        <v>305</v>
      </c>
      <c r="AV322">
        <f>(Table2[[#This Row],[Rank 1Y]]+Table2[[#This Row],[Rank 6M]]+Table2[[#This Row],[Rank Sharpe]])/3</f>
        <v>341</v>
      </c>
    </row>
    <row r="323" spans="1:48" x14ac:dyDescent="0.3">
      <c r="A323" t="s">
        <v>740</v>
      </c>
      <c r="B323" t="s">
        <v>741</v>
      </c>
      <c r="C323" t="s">
        <v>3148</v>
      </c>
      <c r="D323" t="s">
        <v>222</v>
      </c>
      <c r="E323">
        <v>23132.22109218</v>
      </c>
      <c r="F323">
        <v>369.9</v>
      </c>
      <c r="G323">
        <v>29.144911533629099</v>
      </c>
      <c r="H323">
        <f>(Table2[[#This Row],[1Y Return vs Nifty]]-AVERAGE(Table2[1Y Return vs Nifty]))/_xlfn.STDEV.P(Table2[1Y Return vs Nifty])</f>
        <v>0.29487447001081185</v>
      </c>
      <c r="I323">
        <v>-1.06001700298061</v>
      </c>
      <c r="J323">
        <f>(Table2[[#This Row],[1M Return vs Nifty]]-AVERAGE(Table2[1M Return vs Nifty]))/_xlfn.STDEV.P(Table2[1M Return vs Nifty])</f>
        <v>-0.23349736180186401</v>
      </c>
      <c r="K323">
        <v>-24.144279885992901</v>
      </c>
      <c r="L323">
        <f>(Table2[[#This Row],[6M Return vs Nifty]]-AVERAGE(Table2[6M Return vs Nifty]))/_xlfn.STDEV.P(Table2[6M Return vs Nifty])</f>
        <v>-0.92223980094515767</v>
      </c>
      <c r="M323">
        <v>-2.52222898278862</v>
      </c>
      <c r="N323">
        <f>(Table2[[#This Row],[1W Return vs Nifty]]-AVERAGE(Table2[1W Return vs Nifty]))/_xlfn.STDEV.P(Table2[1W Return vs Nifty])</f>
        <v>-0.53733067200070017</v>
      </c>
      <c r="O323">
        <v>365.43</v>
      </c>
      <c r="P323">
        <v>375.42901389988702</v>
      </c>
      <c r="Q323">
        <v>377.68986218141998</v>
      </c>
      <c r="R323">
        <v>59.420580118564899</v>
      </c>
      <c r="S323" s="1">
        <f>(Table2[[#This Row],[Close Price]]-Table2[[#This Row],[20D EMA]])/Table2[[#This Row],[20D EMA]]</f>
        <v>1.223216484689262E-2</v>
      </c>
      <c r="T323" s="1">
        <f>(Table2[[#This Row],[Close Price]]-Table2[[#This Row],[50D EMA]])/Table2[[#This Row],[50D EMA]]</f>
        <v>-1.4727188616704596E-2</v>
      </c>
      <c r="U323" s="1">
        <f>(Table2[[#This Row],[Close Price]]-Table2[[#This Row],[200D EMA]])/Table2[[#This Row],[200D EMA]]</f>
        <v>-2.0625023230510259E-2</v>
      </c>
      <c r="V323">
        <v>1.1386067708193499</v>
      </c>
      <c r="W323">
        <v>362.3</v>
      </c>
      <c r="X323">
        <v>378</v>
      </c>
      <c r="Y323">
        <v>361.1</v>
      </c>
      <c r="Z323">
        <v>378</v>
      </c>
      <c r="AA323">
        <v>348.85</v>
      </c>
      <c r="AB323">
        <v>383.9</v>
      </c>
      <c r="AC323" s="1">
        <f>(Table2[[#This Row],[Close Price]]/Table2[[#This Row],[Day Low]])-1</f>
        <v>2.0977090808721899E-2</v>
      </c>
      <c r="AD323" s="1">
        <f>(Table2[[#This Row],[Day High]]/Table2[[#This Row],[Close Price]])-1</f>
        <v>2.1897810218978186E-2</v>
      </c>
      <c r="AE323" s="1">
        <f>(Table2[[#This Row],[Close Price]]/Table2[[#This Row],[Current Week Low]])-1</f>
        <v>2.4369980614788123E-2</v>
      </c>
      <c r="AF323" s="1">
        <f>(Table2[[#This Row],[Current Week High]]/Table2[[#This Row],[Close Price]])-1</f>
        <v>2.1897810218978186E-2</v>
      </c>
      <c r="AG323" s="1">
        <f>(Table2[[#This Row],[Close Price]]/Table2[[#This Row],[Current Month Low]])-1</f>
        <v>6.0341120825569527E-2</v>
      </c>
      <c r="AH323" s="1">
        <f>(Table2[[#This Row],[Current Month High]]/Table2[[#This Row],[Close Price]])-1</f>
        <v>3.7848067045147316E-2</v>
      </c>
      <c r="AI323">
        <v>35.766423357664202</v>
      </c>
      <c r="AJ323">
        <v>66.284558327714095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-0.06</v>
      </c>
      <c r="AM323" t="s">
        <v>3182</v>
      </c>
      <c r="AN323">
        <v>3.11</v>
      </c>
      <c r="AO323" t="s">
        <v>3183</v>
      </c>
      <c r="AP323">
        <v>0.122866220593759</v>
      </c>
      <c r="AQ323">
        <f>(Table2[[#This Row],[Sharpe Ratio]]-AVERAGE(Table2[Sharpe Ratio]))/_xlfn.STDEV.P(Table2[Sharpe Ratio])</f>
        <v>0.75614605521680889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224</v>
      </c>
      <c r="AT323">
        <f>_xlfn.RANK.AVG(Table2[[#This Row],[6M Return vs Nifty Z-Score]],Table2[6M Return vs Nifty Z-Score])</f>
        <v>649</v>
      </c>
      <c r="AU323">
        <f>_xlfn.RANK.AVG(Table2[[#This Row],[Sharpe Ratio Z-Score]],Table2[Sharpe Ratio Z-Score])</f>
        <v>152</v>
      </c>
      <c r="AV323">
        <f>(Table2[[#This Row],[Rank 1Y]]+Table2[[#This Row],[Rank 6M]]+Table2[[#This Row],[Rank Sharpe]])/3</f>
        <v>341.66666666666669</v>
      </c>
    </row>
    <row r="324" spans="1:48" x14ac:dyDescent="0.3">
      <c r="A324" t="s">
        <v>350</v>
      </c>
      <c r="B324" t="s">
        <v>351</v>
      </c>
      <c r="C324" t="s">
        <v>3144</v>
      </c>
      <c r="D324" t="s">
        <v>183</v>
      </c>
      <c r="E324">
        <v>68964.931004136</v>
      </c>
      <c r="F324">
        <v>234.86</v>
      </c>
      <c r="G324">
        <v>6.7547660896690402</v>
      </c>
      <c r="H324">
        <f>(Table2[[#This Row],[1Y Return vs Nifty]]-AVERAGE(Table2[1Y Return vs Nifty]))/_xlfn.STDEV.P(Table2[1Y Return vs Nifty])</f>
        <v>-0.14566711268092739</v>
      </c>
      <c r="I324">
        <v>8.0655768350330703</v>
      </c>
      <c r="J324">
        <f>(Table2[[#This Row],[1M Return vs Nifty]]-AVERAGE(Table2[1M Return vs Nifty]))/_xlfn.STDEV.P(Table2[1M Return vs Nifty])</f>
        <v>0.61342872383594327</v>
      </c>
      <c r="K324">
        <v>-3.71895172385149</v>
      </c>
      <c r="L324">
        <f>(Table2[[#This Row],[6M Return vs Nifty]]-AVERAGE(Table2[6M Return vs Nifty]))/_xlfn.STDEV.P(Table2[6M Return vs Nifty])</f>
        <v>-0.25965073134024941</v>
      </c>
      <c r="M324">
        <v>3.1900584911877798</v>
      </c>
      <c r="N324">
        <f>(Table2[[#This Row],[1W Return vs Nifty]]-AVERAGE(Table2[1W Return vs Nifty]))/_xlfn.STDEV.P(Table2[1W Return vs Nifty])</f>
        <v>0.84386386605097541</v>
      </c>
      <c r="O324">
        <v>222.87</v>
      </c>
      <c r="P324">
        <v>225.23693186723699</v>
      </c>
      <c r="Q324">
        <v>216.516613185072</v>
      </c>
      <c r="R324">
        <v>72.261842411755794</v>
      </c>
      <c r="S324" s="1">
        <f>(Table2[[#This Row],[Close Price]]-Table2[[#This Row],[20D EMA]])/Table2[[#This Row],[20D EMA]]</f>
        <v>5.3798178310225729E-2</v>
      </c>
      <c r="T324" s="1">
        <f>(Table2[[#This Row],[Close Price]]-Table2[[#This Row],[50D EMA]])/Table2[[#This Row],[50D EMA]]</f>
        <v>4.2724201812672606E-2</v>
      </c>
      <c r="U324" s="1">
        <f>(Table2[[#This Row],[Close Price]]-Table2[[#This Row],[200D EMA]])/Table2[[#This Row],[200D EMA]]</f>
        <v>8.472045883725618E-2</v>
      </c>
      <c r="V324">
        <v>0.90418683777566</v>
      </c>
      <c r="W324">
        <v>231.54</v>
      </c>
      <c r="X324">
        <v>235.71</v>
      </c>
      <c r="Y324">
        <v>226</v>
      </c>
      <c r="Z324">
        <v>235.82</v>
      </c>
      <c r="AA324">
        <v>202</v>
      </c>
      <c r="AB324">
        <v>235.82</v>
      </c>
      <c r="AC324" s="1">
        <f>(Table2[[#This Row],[Close Price]]/Table2[[#This Row],[Day Low]])-1</f>
        <v>1.433877515764026E-2</v>
      </c>
      <c r="AD324" s="1">
        <f>(Table2[[#This Row],[Day High]]/Table2[[#This Row],[Close Price]])-1</f>
        <v>3.6191773822702444E-3</v>
      </c>
      <c r="AE324" s="1">
        <f>(Table2[[#This Row],[Close Price]]/Table2[[#This Row],[Current Week Low]])-1</f>
        <v>3.9203539823008837E-2</v>
      </c>
      <c r="AF324" s="1">
        <f>(Table2[[#This Row],[Current Week High]]/Table2[[#This Row],[Close Price]])-1</f>
        <v>4.0875415140935178E-3</v>
      </c>
      <c r="AG324" s="1">
        <f>(Table2[[#This Row],[Close Price]]/Table2[[#This Row],[Current Month Low]])-1</f>
        <v>0.16267326732673282</v>
      </c>
      <c r="AH324" s="1">
        <f>(Table2[[#This Row],[Current Month High]]/Table2[[#This Row],[Close Price]])-1</f>
        <v>4.0875415140935178E-3</v>
      </c>
      <c r="AI324">
        <v>12.6841522609213</v>
      </c>
      <c r="AJ324">
        <v>49.0701364646144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0.03</v>
      </c>
      <c r="AM324" t="s">
        <v>3183</v>
      </c>
      <c r="AN324">
        <v>8.7799999999999994</v>
      </c>
      <c r="AO324" t="s">
        <v>3183</v>
      </c>
      <c r="AP324">
        <v>8.2230187985823003E-2</v>
      </c>
      <c r="AQ324">
        <f>(Table2[[#This Row],[Sharpe Ratio]]-AVERAGE(Table2[Sharpe Ratio]))/_xlfn.STDEV.P(Table2[Sharpe Ratio])</f>
        <v>0.28602251984728833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358</v>
      </c>
      <c r="AT324">
        <f>_xlfn.RANK.AVG(Table2[[#This Row],[6M Return vs Nifty Z-Score]],Table2[6M Return vs Nifty Z-Score])</f>
        <v>391</v>
      </c>
      <c r="AU324">
        <f>_xlfn.RANK.AVG(Table2[[#This Row],[Sharpe Ratio Z-Score]],Table2[Sharpe Ratio Z-Score])</f>
        <v>278</v>
      </c>
      <c r="AV324">
        <f>(Table2[[#This Row],[Rank 1Y]]+Table2[[#This Row],[Rank 6M]]+Table2[[#This Row],[Rank Sharpe]])/3</f>
        <v>342.33333333333331</v>
      </c>
    </row>
    <row r="325" spans="1:48" x14ac:dyDescent="0.3">
      <c r="A325" t="s">
        <v>330</v>
      </c>
      <c r="B325" t="s">
        <v>331</v>
      </c>
      <c r="C325" t="s">
        <v>3136</v>
      </c>
      <c r="D325" t="s">
        <v>54</v>
      </c>
      <c r="E325">
        <v>77900.053409639993</v>
      </c>
      <c r="F325">
        <v>1940.4</v>
      </c>
      <c r="G325">
        <v>22.725075111623099</v>
      </c>
      <c r="H325">
        <f>(Table2[[#This Row],[1Y Return vs Nifty]]-AVERAGE(Table2[1Y Return vs Nifty]))/_xlfn.STDEV.P(Table2[1Y Return vs Nifty])</f>
        <v>0.16855975244672702</v>
      </c>
      <c r="I325">
        <v>0.471246695045615</v>
      </c>
      <c r="J325">
        <f>(Table2[[#This Row],[1M Return vs Nifty]]-AVERAGE(Table2[1M Return vs Nifty]))/_xlfn.STDEV.P(Table2[1M Return vs Nifty])</f>
        <v>-9.1384180690693026E-2</v>
      </c>
      <c r="K325">
        <v>7.7359993423274398</v>
      </c>
      <c r="L325">
        <f>(Table2[[#This Row],[6M Return vs Nifty]]-AVERAGE(Table2[6M Return vs Nifty]))/_xlfn.STDEV.P(Table2[6M Return vs Nifty])</f>
        <v>0.11194307166053986</v>
      </c>
      <c r="M325">
        <v>-0.43848686701763601</v>
      </c>
      <c r="N325">
        <f>(Table2[[#This Row],[1W Return vs Nifty]]-AVERAGE(Table2[1W Return vs Nifty]))/_xlfn.STDEV.P(Table2[1W Return vs Nifty])</f>
        <v>-3.3495169651993319E-2</v>
      </c>
      <c r="O325">
        <v>1897.44</v>
      </c>
      <c r="P325">
        <v>1907.9936276394801</v>
      </c>
      <c r="Q325">
        <v>1762.0071456142</v>
      </c>
      <c r="R325">
        <v>65.463448851529805</v>
      </c>
      <c r="S325" s="1">
        <f>(Table2[[#This Row],[Close Price]]-Table2[[#This Row],[20D EMA]])/Table2[[#This Row],[20D EMA]]</f>
        <v>2.2641032127498122E-2</v>
      </c>
      <c r="T325" s="1">
        <f>(Table2[[#This Row],[Close Price]]-Table2[[#This Row],[50D EMA]])/Table2[[#This Row],[50D EMA]]</f>
        <v>1.6984528612190544E-2</v>
      </c>
      <c r="U325" s="1">
        <f>(Table2[[#This Row],[Close Price]]-Table2[[#This Row],[200D EMA]])/Table2[[#This Row],[200D EMA]]</f>
        <v>0.10124411517276563</v>
      </c>
      <c r="V325">
        <v>1.5883461994205901</v>
      </c>
      <c r="W325">
        <v>1916.25</v>
      </c>
      <c r="X325">
        <v>1956.85</v>
      </c>
      <c r="Y325">
        <v>1916.25</v>
      </c>
      <c r="Z325">
        <v>1975</v>
      </c>
      <c r="AA325">
        <v>1756.05</v>
      </c>
      <c r="AB325">
        <v>1975</v>
      </c>
      <c r="AC325" s="1">
        <f>(Table2[[#This Row],[Close Price]]/Table2[[#This Row],[Day Low]])-1</f>
        <v>1.2602739726027545E-2</v>
      </c>
      <c r="AD325" s="1">
        <f>(Table2[[#This Row],[Day High]]/Table2[[#This Row],[Close Price]])-1</f>
        <v>8.4776334776333062E-3</v>
      </c>
      <c r="AE325" s="1">
        <f>(Table2[[#This Row],[Close Price]]/Table2[[#This Row],[Current Week Low]])-1</f>
        <v>1.2602739726027545E-2</v>
      </c>
      <c r="AF325" s="1">
        <f>(Table2[[#This Row],[Current Week High]]/Table2[[#This Row],[Close Price]])-1</f>
        <v>1.7831374974232039E-2</v>
      </c>
      <c r="AG325" s="1">
        <f>(Table2[[#This Row],[Close Price]]/Table2[[#This Row],[Current Month Low]])-1</f>
        <v>0.10497992653967714</v>
      </c>
      <c r="AH325" s="1">
        <f>(Table2[[#This Row],[Current Month High]]/Table2[[#This Row],[Close Price]])-1</f>
        <v>1.7831374974232039E-2</v>
      </c>
      <c r="AI325">
        <v>7.1299732014017598</v>
      </c>
      <c r="AJ325">
        <v>53.768127426895902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-0.04</v>
      </c>
      <c r="AM325" t="s">
        <v>3182</v>
      </c>
      <c r="AN325">
        <v>6.39</v>
      </c>
      <c r="AO325" t="s">
        <v>3183</v>
      </c>
      <c r="AP325">
        <v>1.3703349585839999E-3</v>
      </c>
      <c r="AQ325">
        <f>(Table2[[#This Row],[Sharpe Ratio]]-AVERAGE(Table2[Sharpe Ratio]))/_xlfn.STDEV.P(Table2[Sharpe Ratio])</f>
        <v>-0.64945561458066459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256</v>
      </c>
      <c r="AT325">
        <f>_xlfn.RANK.AVG(Table2[[#This Row],[6M Return vs Nifty Z-Score]],Table2[6M Return vs Nifty Z-Score])</f>
        <v>265</v>
      </c>
      <c r="AU325">
        <f>_xlfn.RANK.AVG(Table2[[#This Row],[Sharpe Ratio Z-Score]],Table2[Sharpe Ratio Z-Score])</f>
        <v>508</v>
      </c>
      <c r="AV325">
        <f>(Table2[[#This Row],[Rank 1Y]]+Table2[[#This Row],[Rank 6M]]+Table2[[#This Row],[Rank Sharpe]])/3</f>
        <v>343</v>
      </c>
    </row>
    <row r="326" spans="1:48" x14ac:dyDescent="0.3">
      <c r="A326" t="s">
        <v>1078</v>
      </c>
      <c r="B326" t="s">
        <v>1079</v>
      </c>
      <c r="C326" t="s">
        <v>3141</v>
      </c>
      <c r="D326" t="s">
        <v>263</v>
      </c>
      <c r="E326">
        <v>11905.36725198</v>
      </c>
      <c r="F326">
        <v>4990.6000000000004</v>
      </c>
      <c r="G326">
        <v>-20.6955754194625</v>
      </c>
      <c r="H326">
        <f>(Table2[[#This Row],[1Y Return vs Nifty]]-AVERAGE(Table2[1Y Return vs Nifty]))/_xlfn.STDEV.P(Table2[1Y Return vs Nifty])</f>
        <v>-0.68577154943543517</v>
      </c>
      <c r="I326">
        <v>-1.06852206336678</v>
      </c>
      <c r="J326">
        <f>(Table2[[#This Row],[1M Return vs Nifty]]-AVERAGE(Table2[1M Return vs Nifty]))/_xlfn.STDEV.P(Table2[1M Return vs Nifty])</f>
        <v>-0.23428669755675663</v>
      </c>
      <c r="K326">
        <v>10.855685691370001</v>
      </c>
      <c r="L326">
        <f>(Table2[[#This Row],[6M Return vs Nifty]]-AVERAGE(Table2[6M Return vs Nifty]))/_xlfn.STDEV.P(Table2[6M Return vs Nifty])</f>
        <v>0.21314438696193033</v>
      </c>
      <c r="M326">
        <v>-0.25355787705991001</v>
      </c>
      <c r="N326">
        <f>(Table2[[#This Row],[1W Return vs Nifty]]-AVERAGE(Table2[1W Return vs Nifty]))/_xlfn.STDEV.P(Table2[1W Return vs Nifty])</f>
        <v>1.121947610431015E-2</v>
      </c>
      <c r="O326">
        <v>5108.1499999999996</v>
      </c>
      <c r="P326">
        <v>5397.4825399574302</v>
      </c>
      <c r="Q326">
        <v>5195.1651027059997</v>
      </c>
      <c r="R326">
        <v>46.359690434905502</v>
      </c>
      <c r="S326" s="1">
        <f>(Table2[[#This Row],[Close Price]]-Table2[[#This Row],[20D EMA]])/Table2[[#This Row],[20D EMA]]</f>
        <v>-2.301224513767201E-2</v>
      </c>
      <c r="T326" s="1">
        <f>(Table2[[#This Row],[Close Price]]-Table2[[#This Row],[50D EMA]])/Table2[[#This Row],[50D EMA]]</f>
        <v>-7.5383762141940869E-2</v>
      </c>
      <c r="U326" s="1">
        <f>(Table2[[#This Row],[Close Price]]-Table2[[#This Row],[200D EMA]])/Table2[[#This Row],[200D EMA]]</f>
        <v>-3.9376054208450043E-2</v>
      </c>
      <c r="V326">
        <v>0.86291668002976196</v>
      </c>
      <c r="W326">
        <v>4961.5</v>
      </c>
      <c r="X326">
        <v>5092</v>
      </c>
      <c r="Y326">
        <v>4961.5</v>
      </c>
      <c r="Z326">
        <v>5398.2</v>
      </c>
      <c r="AA326">
        <v>4602.3999999999996</v>
      </c>
      <c r="AB326">
        <v>5398.2</v>
      </c>
      <c r="AC326" s="1">
        <f>(Table2[[#This Row],[Close Price]]/Table2[[#This Row],[Day Low]])-1</f>
        <v>5.8651617454399396E-3</v>
      </c>
      <c r="AD326" s="1">
        <f>(Table2[[#This Row],[Day High]]/Table2[[#This Row],[Close Price]])-1</f>
        <v>2.0318198212639693E-2</v>
      </c>
      <c r="AE326" s="1">
        <f>(Table2[[#This Row],[Close Price]]/Table2[[#This Row],[Current Week Low]])-1</f>
        <v>5.8651617454399396E-3</v>
      </c>
      <c r="AF326" s="1">
        <f>(Table2[[#This Row],[Current Week High]]/Table2[[#This Row],[Close Price]])-1</f>
        <v>8.1673546266981756E-2</v>
      </c>
      <c r="AG326" s="1">
        <f>(Table2[[#This Row],[Close Price]]/Table2[[#This Row],[Current Month Low]])-1</f>
        <v>8.4347297062402404E-2</v>
      </c>
      <c r="AH326" s="1">
        <f>(Table2[[#This Row],[Current Month High]]/Table2[[#This Row],[Close Price]])-1</f>
        <v>8.1673546266981756E-2</v>
      </c>
      <c r="AI326">
        <v>42.693263335069901</v>
      </c>
      <c r="AJ326">
        <v>31.954892188098999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-0.13</v>
      </c>
      <c r="AM326" t="s">
        <v>3182</v>
      </c>
      <c r="AN326">
        <v>-0.55000000000000004</v>
      </c>
      <c r="AO326" t="s">
        <v>3182</v>
      </c>
      <c r="AP326">
        <v>9.1601475250027001E-2</v>
      </c>
      <c r="AQ326">
        <f>(Table2[[#This Row],[Sharpe Ratio]]-AVERAGE(Table2[Sharpe Ratio]))/_xlfn.STDEV.P(Table2[Sharpe Ratio])</f>
        <v>0.39444015850108111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550</v>
      </c>
      <c r="AT326">
        <f>_xlfn.RANK.AVG(Table2[[#This Row],[6M Return vs Nifty Z-Score]],Table2[6M Return vs Nifty Z-Score])</f>
        <v>233</v>
      </c>
      <c r="AU326">
        <f>_xlfn.RANK.AVG(Table2[[#This Row],[Sharpe Ratio Z-Score]],Table2[Sharpe Ratio Z-Score])</f>
        <v>248</v>
      </c>
      <c r="AV326">
        <f>(Table2[[#This Row],[Rank 1Y]]+Table2[[#This Row],[Rank 6M]]+Table2[[#This Row],[Rank Sharpe]])/3</f>
        <v>343.66666666666669</v>
      </c>
    </row>
    <row r="327" spans="1:48" x14ac:dyDescent="0.3">
      <c r="A327" t="s">
        <v>146</v>
      </c>
      <c r="B327" t="s">
        <v>147</v>
      </c>
      <c r="C327" t="s">
        <v>3143</v>
      </c>
      <c r="D327" t="s">
        <v>69</v>
      </c>
      <c r="E327">
        <v>175821.50815291001</v>
      </c>
      <c r="F327">
        <v>2621.9</v>
      </c>
      <c r="G327">
        <v>10.349438210270399</v>
      </c>
      <c r="H327">
        <f>(Table2[[#This Row],[1Y Return vs Nifty]]-AVERAGE(Table2[1Y Return vs Nifty]))/_xlfn.STDEV.P(Table2[1Y Return vs Nifty])</f>
        <v>-7.493945487132686E-2</v>
      </c>
      <c r="I327">
        <v>0.111971483506907</v>
      </c>
      <c r="J327">
        <f>(Table2[[#This Row],[1M Return vs Nifty]]-AVERAGE(Table2[1M Return vs Nifty]))/_xlfn.STDEV.P(Table2[1M Return vs Nifty])</f>
        <v>-0.12472771470901221</v>
      </c>
      <c r="K327">
        <v>3.6225703326834102</v>
      </c>
      <c r="L327">
        <f>(Table2[[#This Row],[6M Return vs Nifty]]-AVERAGE(Table2[6M Return vs Nifty]))/_xlfn.STDEV.P(Table2[6M Return vs Nifty])</f>
        <v>-2.1494838308399954E-2</v>
      </c>
      <c r="M327">
        <v>1.80999280467721</v>
      </c>
      <c r="N327">
        <f>(Table2[[#This Row],[1W Return vs Nifty]]-AVERAGE(Table2[1W Return vs Nifty]))/_xlfn.STDEV.P(Table2[1W Return vs Nifty])</f>
        <v>0.51017281898011679</v>
      </c>
      <c r="O327">
        <v>2596.7600000000002</v>
      </c>
      <c r="P327">
        <v>2636.2642406094301</v>
      </c>
      <c r="Q327">
        <v>2501.6289557110799</v>
      </c>
      <c r="R327">
        <v>60.892373187633801</v>
      </c>
      <c r="S327" s="1">
        <f>(Table2[[#This Row],[Close Price]]-Table2[[#This Row],[20D EMA]])/Table2[[#This Row],[20D EMA]]</f>
        <v>9.6812951524206589E-3</v>
      </c>
      <c r="T327" s="1">
        <f>(Table2[[#This Row],[Close Price]]-Table2[[#This Row],[50D EMA]])/Table2[[#This Row],[50D EMA]]</f>
        <v>-5.448710485148253E-3</v>
      </c>
      <c r="U327" s="1">
        <f>(Table2[[#This Row],[Close Price]]-Table2[[#This Row],[200D EMA]])/Table2[[#This Row],[200D EMA]]</f>
        <v>4.8077091534437212E-2</v>
      </c>
      <c r="V327">
        <v>1.12612411173446</v>
      </c>
      <c r="W327">
        <v>2595</v>
      </c>
      <c r="X327">
        <v>2649.45</v>
      </c>
      <c r="Y327">
        <v>2595</v>
      </c>
      <c r="Z327">
        <v>2654</v>
      </c>
      <c r="AA327">
        <v>2472.0500000000002</v>
      </c>
      <c r="AB327">
        <v>2719</v>
      </c>
      <c r="AC327" s="1">
        <f>(Table2[[#This Row],[Close Price]]/Table2[[#This Row],[Day Low]])-1</f>
        <v>1.0366088631984516E-2</v>
      </c>
      <c r="AD327" s="1">
        <f>(Table2[[#This Row],[Day High]]/Table2[[#This Row],[Close Price]])-1</f>
        <v>1.0507647126129838E-2</v>
      </c>
      <c r="AE327" s="1">
        <f>(Table2[[#This Row],[Close Price]]/Table2[[#This Row],[Current Week Low]])-1</f>
        <v>1.0366088631984516E-2</v>
      </c>
      <c r="AF327" s="1">
        <f>(Table2[[#This Row],[Current Week High]]/Table2[[#This Row],[Close Price]])-1</f>
        <v>1.2243029863839183E-2</v>
      </c>
      <c r="AG327" s="1">
        <f>(Table2[[#This Row],[Close Price]]/Table2[[#This Row],[Current Month Low]])-1</f>
        <v>6.061770595254945E-2</v>
      </c>
      <c r="AH327" s="1">
        <f>(Table2[[#This Row],[Current Month High]]/Table2[[#This Row],[Close Price]])-1</f>
        <v>3.7034211831114883E-2</v>
      </c>
      <c r="AI327">
        <v>9.7581906251191697</v>
      </c>
      <c r="AJ327">
        <v>34.766426615488299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0.03</v>
      </c>
      <c r="AM327" t="s">
        <v>3183</v>
      </c>
      <c r="AN327">
        <v>2.31</v>
      </c>
      <c r="AO327" t="s">
        <v>3183</v>
      </c>
      <c r="AP327">
        <v>4.3884485769170999E-2</v>
      </c>
      <c r="AQ327">
        <f>(Table2[[#This Row],[Sharpe Ratio]]-AVERAGE(Table2[Sharpe Ratio]))/_xlfn.STDEV.P(Table2[Sharpe Ratio])</f>
        <v>-0.15760388596474667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330</v>
      </c>
      <c r="AT327">
        <f>_xlfn.RANK.AVG(Table2[[#This Row],[6M Return vs Nifty Z-Score]],Table2[6M Return vs Nifty Z-Score])</f>
        <v>310</v>
      </c>
      <c r="AU327">
        <f>_xlfn.RANK.AVG(Table2[[#This Row],[Sharpe Ratio Z-Score]],Table2[Sharpe Ratio Z-Score])</f>
        <v>392</v>
      </c>
      <c r="AV327">
        <f>(Table2[[#This Row],[Rank 1Y]]+Table2[[#This Row],[Rank 6M]]+Table2[[#This Row],[Rank Sharpe]])/3</f>
        <v>344</v>
      </c>
    </row>
    <row r="328" spans="1:48" x14ac:dyDescent="0.3">
      <c r="A328" t="s">
        <v>1784</v>
      </c>
      <c r="B328" t="s">
        <v>1785</v>
      </c>
      <c r="C328" t="s">
        <v>3138</v>
      </c>
      <c r="D328" t="s">
        <v>1786</v>
      </c>
      <c r="E328">
        <v>4460.6338161000003</v>
      </c>
      <c r="F328">
        <v>872.25</v>
      </c>
      <c r="G328">
        <v>20.2467771559994</v>
      </c>
      <c r="H328">
        <f>(Table2[[#This Row],[1Y Return vs Nifty]]-AVERAGE(Table2[1Y Return vs Nifty]))/_xlfn.STDEV.P(Table2[1Y Return vs Nifty])</f>
        <v>0.11979752772224732</v>
      </c>
      <c r="I328">
        <v>8.9935643257011098</v>
      </c>
      <c r="J328">
        <f>(Table2[[#This Row],[1M Return vs Nifty]]-AVERAGE(Table2[1M Return vs Nifty]))/_xlfn.STDEV.P(Table2[1M Return vs Nifty])</f>
        <v>0.69955318071440153</v>
      </c>
      <c r="K328">
        <v>-3.31469717095516</v>
      </c>
      <c r="L328">
        <f>(Table2[[#This Row],[6M Return vs Nifty]]-AVERAGE(Table2[6M Return vs Nifty]))/_xlfn.STDEV.P(Table2[6M Return vs Nifty])</f>
        <v>-0.24653688337850163</v>
      </c>
      <c r="M328">
        <v>2.6949913254475399</v>
      </c>
      <c r="N328">
        <f>(Table2[[#This Row],[1W Return vs Nifty]]-AVERAGE(Table2[1W Return vs Nifty]))/_xlfn.STDEV.P(Table2[1W Return vs Nifty])</f>
        <v>0.72415979506290384</v>
      </c>
      <c r="O328">
        <v>850.98</v>
      </c>
      <c r="P328">
        <v>918.75136326992401</v>
      </c>
      <c r="Q328">
        <v>885.063921928029</v>
      </c>
      <c r="R328">
        <v>51.744995258861302</v>
      </c>
      <c r="S328" s="1">
        <f>(Table2[[#This Row],[Close Price]]-Table2[[#This Row],[20D EMA]])/Table2[[#This Row],[20D EMA]]</f>
        <v>2.4994711979129922E-2</v>
      </c>
      <c r="T328" s="1">
        <f>(Table2[[#This Row],[Close Price]]-Table2[[#This Row],[50D EMA]])/Table2[[#This Row],[50D EMA]]</f>
        <v>-5.0613653627050101E-2</v>
      </c>
      <c r="U328" s="1">
        <f>(Table2[[#This Row],[Close Price]]-Table2[[#This Row],[200D EMA]])/Table2[[#This Row],[200D EMA]]</f>
        <v>-1.4477962111612315E-2</v>
      </c>
      <c r="V328">
        <v>0.86026484492512201</v>
      </c>
      <c r="W328">
        <v>861.05</v>
      </c>
      <c r="X328">
        <v>873.8</v>
      </c>
      <c r="Y328">
        <v>856</v>
      </c>
      <c r="Z328">
        <v>886.05</v>
      </c>
      <c r="AA328">
        <v>831.6</v>
      </c>
      <c r="AB328">
        <v>894</v>
      </c>
      <c r="AC328" s="1">
        <f>(Table2[[#This Row],[Close Price]]/Table2[[#This Row],[Day Low]])-1</f>
        <v>1.3007374716915487E-2</v>
      </c>
      <c r="AD328" s="1">
        <f>(Table2[[#This Row],[Day High]]/Table2[[#This Row],[Close Price]])-1</f>
        <v>1.7770134709085283E-3</v>
      </c>
      <c r="AE328" s="1">
        <f>(Table2[[#This Row],[Close Price]]/Table2[[#This Row],[Current Week Low]])-1</f>
        <v>1.8983644859813076E-2</v>
      </c>
      <c r="AF328" s="1">
        <f>(Table2[[#This Row],[Current Week High]]/Table2[[#This Row],[Close Price]])-1</f>
        <v>1.582115219260527E-2</v>
      </c>
      <c r="AG328" s="1">
        <f>(Table2[[#This Row],[Close Price]]/Table2[[#This Row],[Current Month Low]])-1</f>
        <v>4.8881673881673748E-2</v>
      </c>
      <c r="AH328" s="1">
        <f>(Table2[[#This Row],[Current Month High]]/Table2[[#This Row],[Close Price]])-1</f>
        <v>2.4935511607910632E-2</v>
      </c>
      <c r="AI328">
        <v>37.689882487818799</v>
      </c>
      <c r="AJ328">
        <v>48.442818243703201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-0.15</v>
      </c>
      <c r="AM328" t="s">
        <v>3182</v>
      </c>
      <c r="AN328">
        <v>-8.4700000000000006</v>
      </c>
      <c r="AO328" t="s">
        <v>3182</v>
      </c>
      <c r="AP328">
        <v>5.2248018044322997E-2</v>
      </c>
      <c r="AQ328">
        <f>(Table2[[#This Row],[Sharpe Ratio]]-AVERAGE(Table2[Sharpe Ratio]))/_xlfn.STDEV.P(Table2[Sharpe Ratio])</f>
        <v>-6.0845095575261902E-2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273</v>
      </c>
      <c r="AT328">
        <f>_xlfn.RANK.AVG(Table2[[#This Row],[6M Return vs Nifty Z-Score]],Table2[6M Return vs Nifty Z-Score])</f>
        <v>388</v>
      </c>
      <c r="AU328">
        <f>_xlfn.RANK.AVG(Table2[[#This Row],[Sharpe Ratio Z-Score]],Table2[Sharpe Ratio Z-Score])</f>
        <v>373</v>
      </c>
      <c r="AV328">
        <f>(Table2[[#This Row],[Rank 1Y]]+Table2[[#This Row],[Rank 6M]]+Table2[[#This Row],[Rank Sharpe]])/3</f>
        <v>344.66666666666669</v>
      </c>
    </row>
    <row r="329" spans="1:48" x14ac:dyDescent="0.3">
      <c r="A329" t="s">
        <v>1944</v>
      </c>
      <c r="B329" t="s">
        <v>1945</v>
      </c>
      <c r="C329" t="s">
        <v>3140</v>
      </c>
      <c r="D329" t="s">
        <v>160</v>
      </c>
      <c r="E329">
        <v>3609.9307623750001</v>
      </c>
      <c r="F329">
        <v>230.25</v>
      </c>
      <c r="G329">
        <v>19.3595089512702</v>
      </c>
      <c r="H329">
        <f>(Table2[[#This Row],[1Y Return vs Nifty]]-AVERAGE(Table2[1Y Return vs Nifty]))/_xlfn.STDEV.P(Table2[1Y Return vs Nifty])</f>
        <v>0.1023399127120285</v>
      </c>
      <c r="I329">
        <v>36.775113406001303</v>
      </c>
      <c r="J329">
        <f>(Table2[[#This Row],[1M Return vs Nifty]]-AVERAGE(Table2[1M Return vs Nifty]))/_xlfn.STDEV.P(Table2[1M Return vs Nifty])</f>
        <v>3.277897015996762</v>
      </c>
      <c r="K329">
        <v>16.500823910232199</v>
      </c>
      <c r="L329">
        <f>(Table2[[#This Row],[6M Return vs Nifty]]-AVERAGE(Table2[6M Return vs Nifty]))/_xlfn.STDEV.P(Table2[6M Return vs Nifty])</f>
        <v>0.39627030055973</v>
      </c>
      <c r="M329">
        <v>6.3056456673118504</v>
      </c>
      <c r="N329">
        <f>(Table2[[#This Row],[1W Return vs Nifty]]-AVERAGE(Table2[1W Return vs Nifty]))/_xlfn.STDEV.P(Table2[1W Return vs Nifty])</f>
        <v>1.5971928975625622</v>
      </c>
      <c r="O329">
        <v>198.42</v>
      </c>
      <c r="P329">
        <v>197.16858299151599</v>
      </c>
      <c r="Q329">
        <v>188.89543795565001</v>
      </c>
      <c r="R329">
        <v>65.307770979179693</v>
      </c>
      <c r="S329" s="1">
        <f>(Table2[[#This Row],[Close Price]]-Table2[[#This Row],[20D EMA]])/Table2[[#This Row],[20D EMA]]</f>
        <v>0.16041729664348359</v>
      </c>
      <c r="T329" s="1">
        <f>(Table2[[#This Row],[Close Price]]-Table2[[#This Row],[50D EMA]])/Table2[[#This Row],[50D EMA]]</f>
        <v>0.16778239467241837</v>
      </c>
      <c r="U329" s="1">
        <f>(Table2[[#This Row],[Close Price]]-Table2[[#This Row],[200D EMA]])/Table2[[#This Row],[200D EMA]]</f>
        <v>0.21892832612537449</v>
      </c>
      <c r="V329">
        <v>3.2224530102693398</v>
      </c>
      <c r="W329">
        <v>226.99</v>
      </c>
      <c r="X329">
        <v>232.8</v>
      </c>
      <c r="Y329">
        <v>228</v>
      </c>
      <c r="Z329">
        <v>242</v>
      </c>
      <c r="AA329">
        <v>224.58</v>
      </c>
      <c r="AB329">
        <v>243.15</v>
      </c>
      <c r="AC329" s="1">
        <f>(Table2[[#This Row],[Close Price]]/Table2[[#This Row],[Day Low]])-1</f>
        <v>1.436186616150481E-2</v>
      </c>
      <c r="AD329" s="1">
        <f>(Table2[[#This Row],[Day High]]/Table2[[#This Row],[Close Price]])-1</f>
        <v>1.1074918566775338E-2</v>
      </c>
      <c r="AE329" s="1">
        <f>(Table2[[#This Row],[Close Price]]/Table2[[#This Row],[Current Week Low]])-1</f>
        <v>9.8684210526316374E-3</v>
      </c>
      <c r="AF329" s="1">
        <f>(Table2[[#This Row],[Current Week High]]/Table2[[#This Row],[Close Price]])-1</f>
        <v>5.1031487513572227E-2</v>
      </c>
      <c r="AG329" s="1">
        <f>(Table2[[#This Row],[Close Price]]/Table2[[#This Row],[Current Month Low]])-1</f>
        <v>2.5247127972214845E-2</v>
      </c>
      <c r="AH329" s="1">
        <f>(Table2[[#This Row],[Current Month High]]/Table2[[#This Row],[Close Price]])-1</f>
        <v>5.6026058631921893E-2</v>
      </c>
      <c r="AI329">
        <v>22.9098805646037</v>
      </c>
      <c r="AJ329">
        <v>73.120300751879697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0.23</v>
      </c>
      <c r="AM329" t="s">
        <v>3183</v>
      </c>
      <c r="AN329">
        <v>18.489999999999998</v>
      </c>
      <c r="AO329" t="s">
        <v>3183</v>
      </c>
      <c r="AP329">
        <v>-6.6027867930559996E-3</v>
      </c>
      <c r="AQ329">
        <f>(Table2[[#This Row],[Sharpe Ratio]]-AVERAGE(Table2[Sharpe Ratio]))/_xlfn.STDEV.P(Table2[Sharpe Ratio])</f>
        <v>-0.74169769495247206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4.632002431878611</v>
      </c>
      <c r="AS329">
        <f>_xlfn.RANK.AVG(Table2[[#This Row],[1Y Return vs Nifty Z-Score]],Table2[1Y Return vs Nifty Z-Score])</f>
        <v>278</v>
      </c>
      <c r="AT329">
        <f>_xlfn.RANK.AVG(Table2[[#This Row],[6M Return vs Nifty Z-Score]],Table2[6M Return vs Nifty Z-Score])</f>
        <v>189</v>
      </c>
      <c r="AU329">
        <f>_xlfn.RANK.AVG(Table2[[#This Row],[Sharpe Ratio Z-Score]],Table2[Sharpe Ratio Z-Score])</f>
        <v>571</v>
      </c>
      <c r="AV329">
        <f>(Table2[[#This Row],[Rank 1Y]]+Table2[[#This Row],[Rank 6M]]+Table2[[#This Row],[Rank Sharpe]])/3</f>
        <v>346</v>
      </c>
    </row>
    <row r="330" spans="1:48" x14ac:dyDescent="0.3">
      <c r="A330" t="s">
        <v>246</v>
      </c>
      <c r="B330" t="s">
        <v>247</v>
      </c>
      <c r="C330" t="s">
        <v>3140</v>
      </c>
      <c r="D330" t="s">
        <v>51</v>
      </c>
      <c r="E330">
        <v>102449.30868659999</v>
      </c>
      <c r="F330">
        <v>2557</v>
      </c>
      <c r="G330">
        <v>13.4491430826089</v>
      </c>
      <c r="H330">
        <f>(Table2[[#This Row],[1Y Return vs Nifty]]-AVERAGE(Table2[1Y Return vs Nifty]))/_xlfn.STDEV.P(Table2[1Y Return vs Nifty])</f>
        <v>-1.3950619682421556E-2</v>
      </c>
      <c r="I330">
        <v>5.6599976146926698</v>
      </c>
      <c r="J330">
        <f>(Table2[[#This Row],[1M Return vs Nifty]]-AVERAGE(Table2[1M Return vs Nifty]))/_xlfn.STDEV.P(Table2[1M Return vs Nifty])</f>
        <v>0.39017226196189581</v>
      </c>
      <c r="K330">
        <v>15.081580222086499</v>
      </c>
      <c r="L330">
        <f>(Table2[[#This Row],[6M Return vs Nifty]]-AVERAGE(Table2[6M Return vs Nifty]))/_xlfn.STDEV.P(Table2[6M Return vs Nifty])</f>
        <v>0.35023063121360448</v>
      </c>
      <c r="M330">
        <v>-3.5002000870304899</v>
      </c>
      <c r="N330">
        <f>(Table2[[#This Row],[1W Return vs Nifty]]-AVERAGE(Table2[1W Return vs Nifty]))/_xlfn.STDEV.P(Table2[1W Return vs Nifty])</f>
        <v>-0.77379782350611082</v>
      </c>
      <c r="O330">
        <v>2600.84</v>
      </c>
      <c r="P330">
        <v>2566.5531455279902</v>
      </c>
      <c r="Q330">
        <v>2314.5688748695502</v>
      </c>
      <c r="R330">
        <v>41.167414645682101</v>
      </c>
      <c r="S330" s="1">
        <f>(Table2[[#This Row],[Close Price]]-Table2[[#This Row],[20D EMA]])/Table2[[#This Row],[20D EMA]]</f>
        <v>-1.6856092646991026E-2</v>
      </c>
      <c r="T330" s="1">
        <f>(Table2[[#This Row],[Close Price]]-Table2[[#This Row],[50D EMA]])/Table2[[#This Row],[50D EMA]]</f>
        <v>-3.7221693790505605E-3</v>
      </c>
      <c r="U330" s="1">
        <f>(Table2[[#This Row],[Close Price]]-Table2[[#This Row],[200D EMA]])/Table2[[#This Row],[200D EMA]]</f>
        <v>0.10474137441432296</v>
      </c>
      <c r="V330">
        <v>0.63464381575071205</v>
      </c>
      <c r="W330">
        <v>2550</v>
      </c>
      <c r="X330">
        <v>2620</v>
      </c>
      <c r="Y330">
        <v>2550</v>
      </c>
      <c r="Z330">
        <v>2666</v>
      </c>
      <c r="AA330">
        <v>2506.0500000000002</v>
      </c>
      <c r="AB330">
        <v>2874</v>
      </c>
      <c r="AC330" s="1">
        <f>(Table2[[#This Row],[Close Price]]/Table2[[#This Row],[Day Low]])-1</f>
        <v>2.7450980392156321E-3</v>
      </c>
      <c r="AD330" s="1">
        <f>(Table2[[#This Row],[Day High]]/Table2[[#This Row],[Close Price]])-1</f>
        <v>2.4638247946812575E-2</v>
      </c>
      <c r="AE330" s="1">
        <f>(Table2[[#This Row],[Close Price]]/Table2[[#This Row],[Current Week Low]])-1</f>
        <v>2.7450980392156321E-3</v>
      </c>
      <c r="AF330" s="1">
        <f>(Table2[[#This Row],[Current Week High]]/Table2[[#This Row],[Close Price]])-1</f>
        <v>4.2628079780993255E-2</v>
      </c>
      <c r="AG330" s="1">
        <f>(Table2[[#This Row],[Close Price]]/Table2[[#This Row],[Current Month Low]])-1</f>
        <v>2.0330799465293925E-2</v>
      </c>
      <c r="AH330" s="1">
        <f>(Table2[[#This Row],[Current Month High]]/Table2[[#This Row],[Close Price]])-1</f>
        <v>0.12397340633554954</v>
      </c>
      <c r="AI330">
        <v>12.397340633554901</v>
      </c>
      <c r="AJ330">
        <v>40.417353102690797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0.11</v>
      </c>
      <c r="AM330" t="s">
        <v>3183</v>
      </c>
      <c r="AN330">
        <v>-6.23</v>
      </c>
      <c r="AO330" t="s">
        <v>3182</v>
      </c>
      <c r="AQ330">
        <f>(Table2[[#This Row],[Sharpe Ratio]]-AVERAGE(Table2[Sharpe Ratio]))/_xlfn.STDEV.P(Table2[Sharpe Ratio])</f>
        <v>-0.66530919757154305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-0.71265474758457503</v>
      </c>
      <c r="AS330">
        <f>_xlfn.RANK.AVG(Table2[[#This Row],[1Y Return vs Nifty Z-Score]],Table2[1Y Return vs Nifty Z-Score])</f>
        <v>307</v>
      </c>
      <c r="AT330">
        <f>_xlfn.RANK.AVG(Table2[[#This Row],[6M Return vs Nifty Z-Score]],Table2[6M Return vs Nifty Z-Score])</f>
        <v>199</v>
      </c>
      <c r="AU330">
        <f>_xlfn.RANK.AVG(Table2[[#This Row],[Sharpe Ratio Z-Score]],Table2[Sharpe Ratio Z-Score])</f>
        <v>534</v>
      </c>
      <c r="AV330">
        <f>(Table2[[#This Row],[Rank 1Y]]+Table2[[#This Row],[Rank 6M]]+Table2[[#This Row],[Rank Sharpe]])/3</f>
        <v>346.66666666666669</v>
      </c>
    </row>
    <row r="331" spans="1:48" x14ac:dyDescent="0.3">
      <c r="A331" t="s">
        <v>627</v>
      </c>
      <c r="B331" t="s">
        <v>628</v>
      </c>
      <c r="C331" t="s">
        <v>3140</v>
      </c>
      <c r="D331" t="s">
        <v>51</v>
      </c>
      <c r="E331">
        <v>29295.22132619</v>
      </c>
      <c r="F331">
        <v>543.35</v>
      </c>
      <c r="G331">
        <v>24.703148963694201</v>
      </c>
      <c r="H331">
        <f>(Table2[[#This Row],[1Y Return vs Nifty]]-AVERAGE(Table2[1Y Return vs Nifty]))/_xlfn.STDEV.P(Table2[1Y Return vs Nifty])</f>
        <v>0.20747972229031833</v>
      </c>
      <c r="I331">
        <v>17.248406152920001</v>
      </c>
      <c r="J331">
        <f>(Table2[[#This Row],[1M Return vs Nifty]]-AVERAGE(Table2[1M Return vs Nifty]))/_xlfn.STDEV.P(Table2[1M Return vs Nifty])</f>
        <v>1.4656667071747778</v>
      </c>
      <c r="K331">
        <v>17.312791462904102</v>
      </c>
      <c r="L331">
        <f>(Table2[[#This Row],[6M Return vs Nifty]]-AVERAGE(Table2[6M Return vs Nifty]))/_xlfn.STDEV.P(Table2[6M Return vs Nifty])</f>
        <v>0.42261018704789138</v>
      </c>
      <c r="M331">
        <v>8.7661783148860106</v>
      </c>
      <c r="N331">
        <f>(Table2[[#This Row],[1W Return vs Nifty]]-AVERAGE(Table2[1W Return vs Nifty]))/_xlfn.STDEV.P(Table2[1W Return vs Nifty])</f>
        <v>2.1921339380843787</v>
      </c>
      <c r="O331">
        <v>501.17</v>
      </c>
      <c r="P331">
        <v>484.70443263913199</v>
      </c>
      <c r="Q331">
        <v>450.55111982027699</v>
      </c>
      <c r="R331">
        <v>79.444132506574903</v>
      </c>
      <c r="S331" s="1">
        <f>(Table2[[#This Row],[Close Price]]-Table2[[#This Row],[20D EMA]])/Table2[[#This Row],[20D EMA]]</f>
        <v>8.4163058443242816E-2</v>
      </c>
      <c r="T331" s="1">
        <f>(Table2[[#This Row],[Close Price]]-Table2[[#This Row],[50D EMA]])/Table2[[#This Row],[50D EMA]]</f>
        <v>0.12099243046231914</v>
      </c>
      <c r="U331" s="1">
        <f>(Table2[[#This Row],[Close Price]]-Table2[[#This Row],[200D EMA]])/Table2[[#This Row],[200D EMA]]</f>
        <v>0.20596748314983684</v>
      </c>
      <c r="V331">
        <v>0.81240414688752105</v>
      </c>
      <c r="W331">
        <v>541.54999999999995</v>
      </c>
      <c r="X331">
        <v>555</v>
      </c>
      <c r="Y331">
        <v>516.54999999999995</v>
      </c>
      <c r="Z331">
        <v>555</v>
      </c>
      <c r="AA331">
        <v>474.05</v>
      </c>
      <c r="AB331">
        <v>555</v>
      </c>
      <c r="AC331" s="1">
        <f>(Table2[[#This Row],[Close Price]]/Table2[[#This Row],[Day Low]])-1</f>
        <v>3.3237928169145281E-3</v>
      </c>
      <c r="AD331" s="1">
        <f>(Table2[[#This Row],[Day High]]/Table2[[#This Row],[Close Price]])-1</f>
        <v>2.1441060090181319E-2</v>
      </c>
      <c r="AE331" s="1">
        <f>(Table2[[#This Row],[Close Price]]/Table2[[#This Row],[Current Week Low]])-1</f>
        <v>5.1882683186526224E-2</v>
      </c>
      <c r="AF331" s="1">
        <f>(Table2[[#This Row],[Current Week High]]/Table2[[#This Row],[Close Price]])-1</f>
        <v>2.1441060090181319E-2</v>
      </c>
      <c r="AG331" s="1">
        <f>(Table2[[#This Row],[Close Price]]/Table2[[#This Row],[Current Month Low]])-1</f>
        <v>0.14618711106423365</v>
      </c>
      <c r="AH331" s="1">
        <f>(Table2[[#This Row],[Current Month High]]/Table2[[#This Row],[Close Price]])-1</f>
        <v>2.1441060090181319E-2</v>
      </c>
      <c r="AI331">
        <v>2.1441060090181301</v>
      </c>
      <c r="AJ331">
        <v>50.575031176388997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0.19</v>
      </c>
      <c r="AM331" t="s">
        <v>3183</v>
      </c>
      <c r="AN331">
        <v>9.7799999999999994</v>
      </c>
      <c r="AO331" t="s">
        <v>3183</v>
      </c>
      <c r="AP331">
        <v>-2.5734737284184999E-2</v>
      </c>
      <c r="AQ331">
        <f>(Table2[[#This Row],[Sharpe Ratio]]-AVERAGE(Table2[Sharpe Ratio]))/_xlfn.STDEV.P(Table2[Sharpe Ratio])</f>
        <v>-0.96303771330966881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3.3248528412876972</v>
      </c>
      <c r="AS331">
        <f>_xlfn.RANK.AVG(Table2[[#This Row],[1Y Return vs Nifty Z-Score]],Table2[1Y Return vs Nifty Z-Score])</f>
        <v>246</v>
      </c>
      <c r="AT331">
        <f>_xlfn.RANK.AVG(Table2[[#This Row],[6M Return vs Nifty Z-Score]],Table2[6M Return vs Nifty Z-Score])</f>
        <v>181</v>
      </c>
      <c r="AU331">
        <f>_xlfn.RANK.AVG(Table2[[#This Row],[Sharpe Ratio Z-Score]],Table2[Sharpe Ratio Z-Score])</f>
        <v>615</v>
      </c>
      <c r="AV331">
        <f>(Table2[[#This Row],[Rank 1Y]]+Table2[[#This Row],[Rank 6M]]+Table2[[#This Row],[Rank Sharpe]])/3</f>
        <v>347.33333333333331</v>
      </c>
    </row>
    <row r="332" spans="1:48" x14ac:dyDescent="0.3">
      <c r="A332" t="s">
        <v>832</v>
      </c>
      <c r="B332" t="s">
        <v>833</v>
      </c>
      <c r="C332" t="s">
        <v>3149</v>
      </c>
      <c r="D332" t="s">
        <v>134</v>
      </c>
      <c r="E332">
        <v>18573.405689834999</v>
      </c>
      <c r="F332">
        <v>1321.85</v>
      </c>
      <c r="G332">
        <v>53.613335522471402</v>
      </c>
      <c r="H332">
        <f>(Table2[[#This Row],[1Y Return vs Nifty]]-AVERAGE(Table2[1Y Return vs Nifty]))/_xlfn.STDEV.P(Table2[1Y Return vs Nifty])</f>
        <v>0.77630761911636781</v>
      </c>
      <c r="I332">
        <v>-4.3784940114398401</v>
      </c>
      <c r="J332">
        <f>(Table2[[#This Row],[1M Return vs Nifty]]-AVERAGE(Table2[1M Return vs Nifty]))/_xlfn.STDEV.P(Table2[1M Return vs Nifty])</f>
        <v>-0.54147783879240952</v>
      </c>
      <c r="K332">
        <v>-3.2178576444638201</v>
      </c>
      <c r="L332">
        <f>(Table2[[#This Row],[6M Return vs Nifty]]-AVERAGE(Table2[6M Return vs Nifty]))/_xlfn.STDEV.P(Table2[6M Return vs Nifty])</f>
        <v>-0.24339544979909866</v>
      </c>
      <c r="M332">
        <v>-2.3147722529625798</v>
      </c>
      <c r="N332">
        <f>(Table2[[#This Row],[1W Return vs Nifty]]-AVERAGE(Table2[1W Return vs Nifty]))/_xlfn.STDEV.P(Table2[1W Return vs Nifty])</f>
        <v>-0.48716896297902068</v>
      </c>
      <c r="O332">
        <v>1334.61</v>
      </c>
      <c r="P332">
        <v>1393.4541320528499</v>
      </c>
      <c r="Q332">
        <v>1296.6258879828199</v>
      </c>
      <c r="R332">
        <v>51.070389949257603</v>
      </c>
      <c r="S332" s="1">
        <f>(Table2[[#This Row],[Close Price]]-Table2[[#This Row],[20D EMA]])/Table2[[#This Row],[20D EMA]]</f>
        <v>-9.5608454904428947E-3</v>
      </c>
      <c r="T332" s="1">
        <f>(Table2[[#This Row],[Close Price]]-Table2[[#This Row],[50D EMA]])/Table2[[#This Row],[50D EMA]]</f>
        <v>-5.1386070345467418E-2</v>
      </c>
      <c r="U332" s="1">
        <f>(Table2[[#This Row],[Close Price]]-Table2[[#This Row],[200D EMA]])/Table2[[#This Row],[200D EMA]]</f>
        <v>1.9453654481958193E-2</v>
      </c>
      <c r="V332">
        <v>0.72905460699491098</v>
      </c>
      <c r="W332">
        <v>1311.1</v>
      </c>
      <c r="X332">
        <v>1330.4</v>
      </c>
      <c r="Y332">
        <v>1306.6500000000001</v>
      </c>
      <c r="Z332">
        <v>1341</v>
      </c>
      <c r="AA332">
        <v>1250</v>
      </c>
      <c r="AB332">
        <v>1424</v>
      </c>
      <c r="AC332" s="1">
        <f>(Table2[[#This Row],[Close Price]]/Table2[[#This Row],[Day Low]])-1</f>
        <v>8.1992220273052752E-3</v>
      </c>
      <c r="AD332" s="1">
        <f>(Table2[[#This Row],[Day High]]/Table2[[#This Row],[Close Price]])-1</f>
        <v>6.4682074365474129E-3</v>
      </c>
      <c r="AE332" s="1">
        <f>(Table2[[#This Row],[Close Price]]/Table2[[#This Row],[Current Week Low]])-1</f>
        <v>1.1632801438793638E-2</v>
      </c>
      <c r="AF332" s="1">
        <f>(Table2[[#This Row],[Current Week High]]/Table2[[#This Row],[Close Price]])-1</f>
        <v>1.4487271626886677E-2</v>
      </c>
      <c r="AG332" s="1">
        <f>(Table2[[#This Row],[Close Price]]/Table2[[#This Row],[Current Month Low]])-1</f>
        <v>5.7479999999999976E-2</v>
      </c>
      <c r="AH332" s="1">
        <f>(Table2[[#This Row],[Current Month High]]/Table2[[#This Row],[Close Price]])-1</f>
        <v>7.7278057268222566E-2</v>
      </c>
      <c r="AI332">
        <v>24.5981011461209</v>
      </c>
      <c r="AJ332">
        <v>77.751630471323793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-7.0000000000000007E-2</v>
      </c>
      <c r="AM332" t="s">
        <v>3182</v>
      </c>
      <c r="AN332">
        <v>-4.49</v>
      </c>
      <c r="AO332" t="s">
        <v>3182</v>
      </c>
      <c r="AQ332">
        <f>(Table2[[#This Row],[Sharpe Ratio]]-AVERAGE(Table2[Sharpe Ratio]))/_xlfn.STDEV.P(Table2[Sharpe Ratio])</f>
        <v>-0.66530919757154305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125</v>
      </c>
      <c r="AT332">
        <f>_xlfn.RANK.AVG(Table2[[#This Row],[6M Return vs Nifty Z-Score]],Table2[6M Return vs Nifty Z-Score])</f>
        <v>385</v>
      </c>
      <c r="AU332">
        <f>_xlfn.RANK.AVG(Table2[[#This Row],[Sharpe Ratio Z-Score]],Table2[Sharpe Ratio Z-Score])</f>
        <v>534</v>
      </c>
      <c r="AV332">
        <f>(Table2[[#This Row],[Rank 1Y]]+Table2[[#This Row],[Rank 6M]]+Table2[[#This Row],[Rank Sharpe]])/3</f>
        <v>348</v>
      </c>
    </row>
    <row r="333" spans="1:48" x14ac:dyDescent="0.3">
      <c r="A333" t="s">
        <v>596</v>
      </c>
      <c r="B333" t="s">
        <v>597</v>
      </c>
      <c r="C333" t="s">
        <v>572</v>
      </c>
      <c r="D333" t="s">
        <v>572</v>
      </c>
      <c r="E333">
        <v>32354.404170000002</v>
      </c>
      <c r="F333">
        <v>946.55</v>
      </c>
      <c r="G333">
        <v>-10.939546759318601</v>
      </c>
      <c r="H333">
        <f>(Table2[[#This Row],[1Y Return vs Nifty]]-AVERAGE(Table2[1Y Return vs Nifty]))/_xlfn.STDEV.P(Table2[1Y Return vs Nifty])</f>
        <v>-0.49381494435294476</v>
      </c>
      <c r="I333">
        <v>7.7293684734743699</v>
      </c>
      <c r="J333">
        <f>(Table2[[#This Row],[1M Return vs Nifty]]-AVERAGE(Table2[1M Return vs Nifty]))/_xlfn.STDEV.P(Table2[1M Return vs Nifty])</f>
        <v>0.58222597290619238</v>
      </c>
      <c r="K333">
        <v>11.9787582792889</v>
      </c>
      <c r="L333">
        <f>(Table2[[#This Row],[6M Return vs Nifty]]-AVERAGE(Table2[6M Return vs Nifty]))/_xlfn.STDEV.P(Table2[6M Return vs Nifty])</f>
        <v>0.24957639016994854</v>
      </c>
      <c r="M333">
        <v>-1.08625465769372</v>
      </c>
      <c r="N333">
        <f>(Table2[[#This Row],[1W Return vs Nifty]]-AVERAGE(Table2[1W Return vs Nifty]))/_xlfn.STDEV.P(Table2[1W Return vs Nifty])</f>
        <v>-0.19012127407751173</v>
      </c>
      <c r="O333">
        <v>926.64</v>
      </c>
      <c r="P333">
        <v>917.56835185011505</v>
      </c>
      <c r="Q333">
        <v>862.12074439882804</v>
      </c>
      <c r="R333">
        <v>58.1707856045931</v>
      </c>
      <c r="S333" s="1">
        <f>(Table2[[#This Row],[Close Price]]-Table2[[#This Row],[20D EMA]])/Table2[[#This Row],[20D EMA]]</f>
        <v>2.1486229819563118E-2</v>
      </c>
      <c r="T333" s="1">
        <f>(Table2[[#This Row],[Close Price]]-Table2[[#This Row],[50D EMA]])/Table2[[#This Row],[50D EMA]]</f>
        <v>3.1585274373782085E-2</v>
      </c>
      <c r="U333" s="1">
        <f>(Table2[[#This Row],[Close Price]]-Table2[[#This Row],[200D EMA]])/Table2[[#This Row],[200D EMA]]</f>
        <v>9.7932054355154077E-2</v>
      </c>
      <c r="V333">
        <v>0.56053138650642798</v>
      </c>
      <c r="W333">
        <v>940</v>
      </c>
      <c r="X333">
        <v>958.2</v>
      </c>
      <c r="Y333">
        <v>923</v>
      </c>
      <c r="Z333">
        <v>967.8</v>
      </c>
      <c r="AA333">
        <v>871.4</v>
      </c>
      <c r="AB333">
        <v>984.4</v>
      </c>
      <c r="AC333" s="1">
        <f>(Table2[[#This Row],[Close Price]]/Table2[[#This Row],[Day Low]])-1</f>
        <v>6.9680851063829152E-3</v>
      </c>
      <c r="AD333" s="1">
        <f>(Table2[[#This Row],[Day High]]/Table2[[#This Row],[Close Price]])-1</f>
        <v>1.2307854841265842E-2</v>
      </c>
      <c r="AE333" s="1">
        <f>(Table2[[#This Row],[Close Price]]/Table2[[#This Row],[Current Week Low]])-1</f>
        <v>2.5514626218851477E-2</v>
      </c>
      <c r="AF333" s="1">
        <f>(Table2[[#This Row],[Current Week High]]/Table2[[#This Row],[Close Price]])-1</f>
        <v>2.2449949817759274E-2</v>
      </c>
      <c r="AG333" s="1">
        <f>(Table2[[#This Row],[Close Price]]/Table2[[#This Row],[Current Month Low]])-1</f>
        <v>8.6240532476474563E-2</v>
      </c>
      <c r="AH333" s="1">
        <f>(Table2[[#This Row],[Current Month High]]/Table2[[#This Row],[Close Price]])-1</f>
        <v>3.9987322381279444E-2</v>
      </c>
      <c r="AI333">
        <v>11.2461042734139</v>
      </c>
      <c r="AJ333">
        <v>33.316901408450697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0.15</v>
      </c>
      <c r="AM333" t="s">
        <v>3183</v>
      </c>
      <c r="AN333">
        <v>2.38</v>
      </c>
      <c r="AO333" t="s">
        <v>3183</v>
      </c>
      <c r="AP333">
        <v>6.2444716200291003E-2</v>
      </c>
      <c r="AQ333">
        <f>(Table2[[#This Row],[Sharpe Ratio]]-AVERAGE(Table2[Sharpe Ratio]))/_xlfn.STDEV.P(Table2[Sharpe Ratio])</f>
        <v>5.7121828814974088E-2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0.2049879734606585</v>
      </c>
      <c r="AS333">
        <f>_xlfn.RANK.AVG(Table2[[#This Row],[1Y Return vs Nifty Z-Score]],Table2[1Y Return vs Nifty Z-Score])</f>
        <v>485</v>
      </c>
      <c r="AT333">
        <f>_xlfn.RANK.AVG(Table2[[#This Row],[6M Return vs Nifty Z-Score]],Table2[6M Return vs Nifty Z-Score])</f>
        <v>224</v>
      </c>
      <c r="AU333">
        <f>_xlfn.RANK.AVG(Table2[[#This Row],[Sharpe Ratio Z-Score]],Table2[Sharpe Ratio Z-Score])</f>
        <v>336</v>
      </c>
      <c r="AV333">
        <f>(Table2[[#This Row],[Rank 1Y]]+Table2[[#This Row],[Rank 6M]]+Table2[[#This Row],[Rank Sharpe]])/3</f>
        <v>348.33333333333331</v>
      </c>
    </row>
    <row r="334" spans="1:48" x14ac:dyDescent="0.3">
      <c r="A334" t="s">
        <v>194</v>
      </c>
      <c r="B334" t="s">
        <v>195</v>
      </c>
      <c r="C334" t="s">
        <v>3136</v>
      </c>
      <c r="D334" t="s">
        <v>34</v>
      </c>
      <c r="E334">
        <v>127448.220901455</v>
      </c>
      <c r="F334">
        <v>246.45</v>
      </c>
      <c r="G334">
        <v>3.2888260677101901</v>
      </c>
      <c r="H334">
        <f>(Table2[[#This Row],[1Y Return vs Nifty]]-AVERAGE(Table2[1Y Return vs Nifty]))/_xlfn.STDEV.P(Table2[1Y Return vs Nifty])</f>
        <v>-0.21386187749878102</v>
      </c>
      <c r="I334">
        <v>2.0656232897720499</v>
      </c>
      <c r="J334">
        <f>(Table2[[#This Row],[1M Return vs Nifty]]-AVERAGE(Table2[1M Return vs Nifty]))/_xlfn.STDEV.P(Table2[1M Return vs Nifty])</f>
        <v>5.6586368116694284E-2</v>
      </c>
      <c r="K334">
        <v>-14.373614002825899</v>
      </c>
      <c r="L334">
        <f>(Table2[[#This Row],[6M Return vs Nifty]]-AVERAGE(Table2[6M Return vs Nifty]))/_xlfn.STDEV.P(Table2[6M Return vs Nifty])</f>
        <v>-0.60528350210108028</v>
      </c>
      <c r="M334">
        <v>3.18965543873722</v>
      </c>
      <c r="N334">
        <f>(Table2[[#This Row],[1W Return vs Nifty]]-AVERAGE(Table2[1W Return vs Nifty]))/_xlfn.STDEV.P(Table2[1W Return vs Nifty])</f>
        <v>0.84376641054898993</v>
      </c>
      <c r="O334">
        <v>245.83</v>
      </c>
      <c r="P334">
        <v>246.80339686802401</v>
      </c>
      <c r="Q334">
        <v>246.10528589307299</v>
      </c>
      <c r="R334">
        <v>52.281527246281698</v>
      </c>
      <c r="S334" s="1">
        <f>(Table2[[#This Row],[Close Price]]-Table2[[#This Row],[20D EMA]])/Table2[[#This Row],[20D EMA]]</f>
        <v>2.5220680958384905E-3</v>
      </c>
      <c r="T334" s="1">
        <f>(Table2[[#This Row],[Close Price]]-Table2[[#This Row],[50D EMA]])/Table2[[#This Row],[50D EMA]]</f>
        <v>-1.4318962887411013E-3</v>
      </c>
      <c r="U334" s="1">
        <f>(Table2[[#This Row],[Close Price]]-Table2[[#This Row],[200D EMA]])/Table2[[#This Row],[200D EMA]]</f>
        <v>1.4006773795048456E-3</v>
      </c>
      <c r="V334">
        <v>1.0875774026373699</v>
      </c>
      <c r="W334">
        <v>244.65</v>
      </c>
      <c r="X334">
        <v>249.85</v>
      </c>
      <c r="Y334">
        <v>240.8</v>
      </c>
      <c r="Z334">
        <v>250</v>
      </c>
      <c r="AA334">
        <v>219.85</v>
      </c>
      <c r="AB334">
        <v>266.39999999999998</v>
      </c>
      <c r="AC334" s="1">
        <f>(Table2[[#This Row],[Close Price]]/Table2[[#This Row],[Day Low]])-1</f>
        <v>7.3574494175352445E-3</v>
      </c>
      <c r="AD334" s="1">
        <f>(Table2[[#This Row],[Day High]]/Table2[[#This Row],[Close Price]])-1</f>
        <v>1.3795901805640165E-2</v>
      </c>
      <c r="AE334" s="1">
        <f>(Table2[[#This Row],[Close Price]]/Table2[[#This Row],[Current Week Low]])-1</f>
        <v>2.3463455149501655E-2</v>
      </c>
      <c r="AF334" s="1">
        <f>(Table2[[#This Row],[Current Week High]]/Table2[[#This Row],[Close Price]])-1</f>
        <v>1.4404544532359509E-2</v>
      </c>
      <c r="AG334" s="1">
        <f>(Table2[[#This Row],[Close Price]]/Table2[[#This Row],[Current Month Low]])-1</f>
        <v>0.12099158517170805</v>
      </c>
      <c r="AH334" s="1">
        <f>(Table2[[#This Row],[Current Month High]]/Table2[[#This Row],[Close Price]])-1</f>
        <v>8.0949482653682292E-2</v>
      </c>
      <c r="AI334">
        <v>21.606816798539199</v>
      </c>
      <c r="AJ334">
        <v>27.859922178988299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0.01</v>
      </c>
      <c r="AM334" t="s">
        <v>3183</v>
      </c>
      <c r="AN334">
        <v>-6.2</v>
      </c>
      <c r="AO334" t="s">
        <v>3182</v>
      </c>
      <c r="AP334">
        <v>0.13326137630632701</v>
      </c>
      <c r="AQ334">
        <f>(Table2[[#This Row],[Sharpe Ratio]]-AVERAGE(Table2[Sharpe Ratio]))/_xlfn.STDEV.P(Table2[Sharpe Ratio])</f>
        <v>0.87640896083704722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378</v>
      </c>
      <c r="AT334">
        <f>_xlfn.RANK.AVG(Table2[[#This Row],[6M Return vs Nifty Z-Score]],Table2[6M Return vs Nifty Z-Score])</f>
        <v>535</v>
      </c>
      <c r="AU334">
        <f>_xlfn.RANK.AVG(Table2[[#This Row],[Sharpe Ratio Z-Score]],Table2[Sharpe Ratio Z-Score])</f>
        <v>134</v>
      </c>
      <c r="AV334">
        <f>(Table2[[#This Row],[Rank 1Y]]+Table2[[#This Row],[Rank 6M]]+Table2[[#This Row],[Rank Sharpe]])/3</f>
        <v>349</v>
      </c>
    </row>
    <row r="335" spans="1:48" x14ac:dyDescent="0.3">
      <c r="A335" t="s">
        <v>1737</v>
      </c>
      <c r="B335" t="s">
        <v>1738</v>
      </c>
      <c r="C335" t="s">
        <v>3140</v>
      </c>
      <c r="D335" t="s">
        <v>51</v>
      </c>
      <c r="E335">
        <v>4756.3264312499996</v>
      </c>
      <c r="F335">
        <v>385.75</v>
      </c>
      <c r="G335">
        <v>20.545986787598</v>
      </c>
      <c r="H335">
        <f>(Table2[[#This Row],[1Y Return vs Nifty]]-AVERAGE(Table2[1Y Return vs Nifty]))/_xlfn.STDEV.P(Table2[1Y Return vs Nifty])</f>
        <v>0.12568468397100754</v>
      </c>
      <c r="I335">
        <v>14.095527942056499</v>
      </c>
      <c r="J335">
        <f>(Table2[[#This Row],[1M Return vs Nifty]]-AVERAGE(Table2[1M Return vs Nifty]))/_xlfn.STDEV.P(Table2[1M Return vs Nifty])</f>
        <v>1.1730550866031813</v>
      </c>
      <c r="K335">
        <v>26.388097608515402</v>
      </c>
      <c r="L335">
        <f>(Table2[[#This Row],[6M Return vs Nifty]]-AVERAGE(Table2[6M Return vs Nifty]))/_xlfn.STDEV.P(Table2[6M Return vs Nifty])</f>
        <v>0.71700930796609685</v>
      </c>
      <c r="M335">
        <v>-3.90295228714109</v>
      </c>
      <c r="N335">
        <f>(Table2[[#This Row],[1W Return vs Nifty]]-AVERAGE(Table2[1W Return vs Nifty]))/_xlfn.STDEV.P(Table2[1W Return vs Nifty])</f>
        <v>-0.8711807268553049</v>
      </c>
      <c r="O335">
        <v>322.89999999999998</v>
      </c>
      <c r="P335">
        <v>371.45314202431899</v>
      </c>
      <c r="Q335">
        <v>337.93651122133798</v>
      </c>
      <c r="R335">
        <v>48.461665076930899</v>
      </c>
      <c r="S335" s="1">
        <f>(Table2[[#This Row],[Close Price]]-Table2[[#This Row],[20D EMA]])/Table2[[#This Row],[20D EMA]]</f>
        <v>0.19464230411892236</v>
      </c>
      <c r="T335" s="1">
        <f>(Table2[[#This Row],[Close Price]]-Table2[[#This Row],[50D EMA]])/Table2[[#This Row],[50D EMA]]</f>
        <v>3.8488994595030225E-2</v>
      </c>
      <c r="U335" s="1">
        <f>(Table2[[#This Row],[Close Price]]-Table2[[#This Row],[200D EMA]])/Table2[[#This Row],[200D EMA]]</f>
        <v>0.1414866023379926</v>
      </c>
      <c r="V335">
        <v>1.6474965830289201</v>
      </c>
      <c r="W335">
        <v>383.6</v>
      </c>
      <c r="X335">
        <v>392.8</v>
      </c>
      <c r="Y335">
        <v>383.1</v>
      </c>
      <c r="Z335">
        <v>394.45</v>
      </c>
      <c r="AA335">
        <v>383.1</v>
      </c>
      <c r="AB335">
        <v>399.8</v>
      </c>
      <c r="AC335" s="1">
        <f>(Table2[[#This Row],[Close Price]]/Table2[[#This Row],[Day Low]])-1</f>
        <v>5.604796663190692E-3</v>
      </c>
      <c r="AD335" s="1">
        <f>(Table2[[#This Row],[Day High]]/Table2[[#This Row],[Close Price]])-1</f>
        <v>1.8276085547634491E-2</v>
      </c>
      <c r="AE335" s="1">
        <f>(Table2[[#This Row],[Close Price]]/Table2[[#This Row],[Current Week Low]])-1</f>
        <v>6.9172539806838795E-3</v>
      </c>
      <c r="AF335" s="1">
        <f>(Table2[[#This Row],[Current Week High]]/Table2[[#This Row],[Close Price]])-1</f>
        <v>2.2553467271548833E-2</v>
      </c>
      <c r="AG335" s="1">
        <f>(Table2[[#This Row],[Close Price]]/Table2[[#This Row],[Current Month Low]])-1</f>
        <v>6.9172539806838795E-3</v>
      </c>
      <c r="AH335" s="1">
        <f>(Table2[[#This Row],[Current Month High]]/Table2[[#This Row],[Close Price]])-1</f>
        <v>3.6422553467271523E-2</v>
      </c>
      <c r="AI335">
        <v>8.0881399870382307</v>
      </c>
      <c r="AJ335">
        <v>48.194391087207002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0.17</v>
      </c>
      <c r="AM335" t="s">
        <v>3183</v>
      </c>
      <c r="AN335">
        <v>1.03</v>
      </c>
      <c r="AO335" t="s">
        <v>3183</v>
      </c>
      <c r="AP335">
        <v>-3.9843116576907998E-2</v>
      </c>
      <c r="AQ335">
        <f>(Table2[[#This Row],[Sharpe Ratio]]-AVERAGE(Table2[Sharpe Ratio]))/_xlfn.STDEV.P(Table2[Sharpe Ratio])</f>
        <v>-1.1262593844659654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270</v>
      </c>
      <c r="AT335">
        <f>_xlfn.RANK.AVG(Table2[[#This Row],[6M Return vs Nifty Z-Score]],Table2[6M Return vs Nifty Z-Score])</f>
        <v>134</v>
      </c>
      <c r="AU335">
        <f>_xlfn.RANK.AVG(Table2[[#This Row],[Sharpe Ratio Z-Score]],Table2[Sharpe Ratio Z-Score])</f>
        <v>643</v>
      </c>
      <c r="AV335">
        <f>(Table2[[#This Row],[Rank 1Y]]+Table2[[#This Row],[Rank 6M]]+Table2[[#This Row],[Rank Sharpe]])/3</f>
        <v>349</v>
      </c>
    </row>
    <row r="336" spans="1:48" x14ac:dyDescent="0.3">
      <c r="A336" t="s">
        <v>1336</v>
      </c>
      <c r="B336" t="s">
        <v>1337</v>
      </c>
      <c r="C336" t="s">
        <v>3151</v>
      </c>
      <c r="D336" t="s">
        <v>278</v>
      </c>
      <c r="E336">
        <v>8570.2010996699992</v>
      </c>
      <c r="F336">
        <v>694.35</v>
      </c>
      <c r="G336">
        <v>5.5414155996543304</v>
      </c>
      <c r="H336">
        <f>(Table2[[#This Row],[1Y Return vs Nifty]]-AVERAGE(Table2[1Y Return vs Nifty]))/_xlfn.STDEV.P(Table2[1Y Return vs Nifty])</f>
        <v>-0.16954062196958958</v>
      </c>
      <c r="I336">
        <v>11.193525441672699</v>
      </c>
      <c r="J336">
        <f>(Table2[[#This Row],[1M Return vs Nifty]]-AVERAGE(Table2[1M Return vs Nifty]))/_xlfn.STDEV.P(Table2[1M Return vs Nifty])</f>
        <v>0.90372668323692384</v>
      </c>
      <c r="K336">
        <v>9.4418129801287307</v>
      </c>
      <c r="L336">
        <f>(Table2[[#This Row],[6M Return vs Nifty]]-AVERAGE(Table2[6M Return vs Nifty]))/_xlfn.STDEV.P(Table2[6M Return vs Nifty])</f>
        <v>0.16727894985147437</v>
      </c>
      <c r="M336">
        <v>1.1434815157109199</v>
      </c>
      <c r="N336">
        <f>(Table2[[#This Row],[1W Return vs Nifty]]-AVERAGE(Table2[1W Return vs Nifty]))/_xlfn.STDEV.P(Table2[1W Return vs Nifty])</f>
        <v>0.34901465667404624</v>
      </c>
      <c r="O336">
        <v>680.53</v>
      </c>
      <c r="P336">
        <v>681.46484835813999</v>
      </c>
      <c r="Q336">
        <v>673.82089947662405</v>
      </c>
      <c r="R336">
        <v>55.522485530858198</v>
      </c>
      <c r="S336" s="1">
        <f>(Table2[[#This Row],[Close Price]]-Table2[[#This Row],[20D EMA]])/Table2[[#This Row],[20D EMA]]</f>
        <v>2.0307701350418129E-2</v>
      </c>
      <c r="T336" s="1">
        <f>(Table2[[#This Row],[Close Price]]-Table2[[#This Row],[50D EMA]])/Table2[[#This Row],[50D EMA]]</f>
        <v>1.8908020968219207E-2</v>
      </c>
      <c r="U336" s="1">
        <f>(Table2[[#This Row],[Close Price]]-Table2[[#This Row],[200D EMA]])/Table2[[#This Row],[200D EMA]]</f>
        <v>3.0466701966830521E-2</v>
      </c>
      <c r="V336">
        <v>0.61718543543800897</v>
      </c>
      <c r="W336">
        <v>690.05</v>
      </c>
      <c r="X336">
        <v>716</v>
      </c>
      <c r="Y336">
        <v>680.8</v>
      </c>
      <c r="Z336">
        <v>721.9</v>
      </c>
      <c r="AA336">
        <v>631</v>
      </c>
      <c r="AB336">
        <v>721.9</v>
      </c>
      <c r="AC336" s="1">
        <f>(Table2[[#This Row],[Close Price]]/Table2[[#This Row],[Day Low]])-1</f>
        <v>6.2314325048911101E-3</v>
      </c>
      <c r="AD336" s="1">
        <f>(Table2[[#This Row],[Day High]]/Table2[[#This Row],[Close Price]])-1</f>
        <v>3.1180240512709734E-2</v>
      </c>
      <c r="AE336" s="1">
        <f>(Table2[[#This Row],[Close Price]]/Table2[[#This Row],[Current Week Low]])-1</f>
        <v>1.9903055229142375E-2</v>
      </c>
      <c r="AF336" s="1">
        <f>(Table2[[#This Row],[Current Week High]]/Table2[[#This Row],[Close Price]])-1</f>
        <v>3.9677396125872955E-2</v>
      </c>
      <c r="AG336" s="1">
        <f>(Table2[[#This Row],[Close Price]]/Table2[[#This Row],[Current Month Low]])-1</f>
        <v>0.10039619651347076</v>
      </c>
      <c r="AH336" s="1">
        <f>(Table2[[#This Row],[Current Month High]]/Table2[[#This Row],[Close Price]])-1</f>
        <v>3.9677396125872955E-2</v>
      </c>
      <c r="AI336">
        <v>20.6452077482537</v>
      </c>
      <c r="AJ336">
        <v>26.4523766162811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0.06</v>
      </c>
      <c r="AM336" t="s">
        <v>3183</v>
      </c>
      <c r="AN336">
        <v>1.24</v>
      </c>
      <c r="AO336" t="s">
        <v>3183</v>
      </c>
      <c r="AP336">
        <v>2.6730558679061999E-2</v>
      </c>
      <c r="AQ336">
        <f>(Table2[[#This Row],[Sharpe Ratio]]-AVERAGE(Table2[Sharpe Ratio]))/_xlfn.STDEV.P(Table2[Sharpe Ratio])</f>
        <v>-0.35605989486897438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365</v>
      </c>
      <c r="AT336">
        <f>_xlfn.RANK.AVG(Table2[[#This Row],[6M Return vs Nifty Z-Score]],Table2[6M Return vs Nifty Z-Score])</f>
        <v>246</v>
      </c>
      <c r="AU336">
        <f>_xlfn.RANK.AVG(Table2[[#This Row],[Sharpe Ratio Z-Score]],Table2[Sharpe Ratio Z-Score])</f>
        <v>438</v>
      </c>
      <c r="AV336">
        <f>(Table2[[#This Row],[Rank 1Y]]+Table2[[#This Row],[Rank 6M]]+Table2[[#This Row],[Rank Sharpe]])/3</f>
        <v>349.66666666666669</v>
      </c>
    </row>
    <row r="337" spans="1:48" x14ac:dyDescent="0.3">
      <c r="A337" t="s">
        <v>264</v>
      </c>
      <c r="B337" t="s">
        <v>265</v>
      </c>
      <c r="C337" t="s">
        <v>3140</v>
      </c>
      <c r="D337" t="s">
        <v>51</v>
      </c>
      <c r="E337">
        <v>95687.821279049997</v>
      </c>
      <c r="F337">
        <v>950.95</v>
      </c>
      <c r="G337">
        <v>28.359047388672401</v>
      </c>
      <c r="H337">
        <f>(Table2[[#This Row],[1Y Return vs Nifty]]-AVERAGE(Table2[1Y Return vs Nifty]))/_xlfn.STDEV.P(Table2[1Y Return vs Nifty])</f>
        <v>0.27941204994451857</v>
      </c>
      <c r="I337">
        <v>-4.6968131354699301</v>
      </c>
      <c r="J337">
        <f>(Table2[[#This Row],[1M Return vs Nifty]]-AVERAGE(Table2[1M Return vs Nifty]))/_xlfn.STDEV.P(Table2[1M Return vs Nifty])</f>
        <v>-0.57102032933975788</v>
      </c>
      <c r="K337">
        <v>-16.014536503021599</v>
      </c>
      <c r="L337">
        <f>(Table2[[#This Row],[6M Return vs Nifty]]-AVERAGE(Table2[6M Return vs Nifty]))/_xlfn.STDEV.P(Table2[6M Return vs Nifty])</f>
        <v>-0.65851433903390733</v>
      </c>
      <c r="M337">
        <v>-2.6940671482826999</v>
      </c>
      <c r="N337">
        <f>(Table2[[#This Row],[1W Return vs Nifty]]-AVERAGE(Table2[1W Return vs Nifty]))/_xlfn.STDEV.P(Table2[1W Return vs Nifty])</f>
        <v>-0.57888004021623685</v>
      </c>
      <c r="O337">
        <v>971.04</v>
      </c>
      <c r="P337">
        <v>1013.45247650167</v>
      </c>
      <c r="Q337">
        <v>993.35243012108594</v>
      </c>
      <c r="R337">
        <v>39.789251673043097</v>
      </c>
      <c r="S337" s="1">
        <f>(Table2[[#This Row],[Close Price]]-Table2[[#This Row],[20D EMA]])/Table2[[#This Row],[20D EMA]]</f>
        <v>-2.0689158016147551E-2</v>
      </c>
      <c r="T337" s="1">
        <f>(Table2[[#This Row],[Close Price]]-Table2[[#This Row],[50D EMA]])/Table2[[#This Row],[50D EMA]]</f>
        <v>-6.1672824282221789E-2</v>
      </c>
      <c r="U337" s="1">
        <f>(Table2[[#This Row],[Close Price]]-Table2[[#This Row],[200D EMA]])/Table2[[#This Row],[200D EMA]]</f>
        <v>-4.2686189548977294E-2</v>
      </c>
      <c r="V337">
        <v>0.52510396583658503</v>
      </c>
      <c r="W337">
        <v>949.4</v>
      </c>
      <c r="X337">
        <v>959.95</v>
      </c>
      <c r="Y337">
        <v>946.2</v>
      </c>
      <c r="Z337">
        <v>969.9</v>
      </c>
      <c r="AA337">
        <v>933</v>
      </c>
      <c r="AB337">
        <v>1013.9</v>
      </c>
      <c r="AC337" s="1">
        <f>(Table2[[#This Row],[Close Price]]/Table2[[#This Row],[Day Low]])-1</f>
        <v>1.6326100695176482E-3</v>
      </c>
      <c r="AD337" s="1">
        <f>(Table2[[#This Row],[Day High]]/Table2[[#This Row],[Close Price]])-1</f>
        <v>9.464219990535705E-3</v>
      </c>
      <c r="AE337" s="1">
        <f>(Table2[[#This Row],[Close Price]]/Table2[[#This Row],[Current Week Low]])-1</f>
        <v>5.020080321285203E-3</v>
      </c>
      <c r="AF337" s="1">
        <f>(Table2[[#This Row],[Current Week High]]/Table2[[#This Row],[Close Price]])-1</f>
        <v>1.9927440980072486E-2</v>
      </c>
      <c r="AG337" s="1">
        <f>(Table2[[#This Row],[Close Price]]/Table2[[#This Row],[Current Month Low]])-1</f>
        <v>1.9239013933547655E-2</v>
      </c>
      <c r="AH337" s="1">
        <f>(Table2[[#This Row],[Current Month High]]/Table2[[#This Row],[Close Price]])-1</f>
        <v>6.6196960933802895E-2</v>
      </c>
      <c r="AI337">
        <v>39.2607392607392</v>
      </c>
      <c r="AJ337">
        <v>51.401050788090998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-0.09</v>
      </c>
      <c r="AM337" t="s">
        <v>3182</v>
      </c>
      <c r="AN337">
        <v>-2.29</v>
      </c>
      <c r="AO337" t="s">
        <v>3182</v>
      </c>
      <c r="AP337">
        <v>8.5732335644995994E-2</v>
      </c>
      <c r="AQ337">
        <f>(Table2[[#This Row],[Sharpe Ratio]]-AVERAGE(Table2[Sharpe Ratio]))/_xlfn.STDEV.P(Table2[Sharpe Ratio])</f>
        <v>0.326539320658078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230</v>
      </c>
      <c r="AT337">
        <f>_xlfn.RANK.AVG(Table2[[#This Row],[6M Return vs Nifty Z-Score]],Table2[6M Return vs Nifty Z-Score])</f>
        <v>555</v>
      </c>
      <c r="AU337">
        <f>_xlfn.RANK.AVG(Table2[[#This Row],[Sharpe Ratio Z-Score]],Table2[Sharpe Ratio Z-Score])</f>
        <v>265</v>
      </c>
      <c r="AV337">
        <f>(Table2[[#This Row],[Rank 1Y]]+Table2[[#This Row],[Rank 6M]]+Table2[[#This Row],[Rank Sharpe]])/3</f>
        <v>350</v>
      </c>
    </row>
    <row r="338" spans="1:48" x14ac:dyDescent="0.3">
      <c r="A338" t="s">
        <v>1240</v>
      </c>
      <c r="B338" t="s">
        <v>1241</v>
      </c>
      <c r="C338" t="s">
        <v>3144</v>
      </c>
      <c r="D338" t="s">
        <v>468</v>
      </c>
      <c r="E338">
        <v>9470.5879341199998</v>
      </c>
      <c r="F338">
        <v>153.19999999999999</v>
      </c>
      <c r="G338">
        <v>3.9103667038505101</v>
      </c>
      <c r="H338">
        <f>(Table2[[#This Row],[1Y Return vs Nifty]]-AVERAGE(Table2[1Y Return vs Nifty]))/_xlfn.STDEV.P(Table2[1Y Return vs Nifty])</f>
        <v>-0.20163263601226131</v>
      </c>
      <c r="I338">
        <v>-16.724807937386601</v>
      </c>
      <c r="J338">
        <f>(Table2[[#This Row],[1M Return vs Nifty]]-AVERAGE(Table2[1M Return vs Nifty]))/_xlfn.STDEV.P(Table2[1M Return vs Nifty])</f>
        <v>-1.6873117988575914</v>
      </c>
      <c r="K338">
        <v>-20.831801451876</v>
      </c>
      <c r="L338">
        <f>(Table2[[#This Row],[6M Return vs Nifty]]-AVERAGE(Table2[6M Return vs Nifty]))/_xlfn.STDEV.P(Table2[6M Return vs Nifty])</f>
        <v>-0.81478439135149683</v>
      </c>
      <c r="M338">
        <v>-4.5381093170313997</v>
      </c>
      <c r="N338">
        <f>(Table2[[#This Row],[1W Return vs Nifty]]-AVERAGE(Table2[1W Return vs Nifty]))/_xlfn.STDEV.P(Table2[1W Return vs Nifty])</f>
        <v>-1.0247576300637384</v>
      </c>
      <c r="O338">
        <v>155.72</v>
      </c>
      <c r="P338">
        <v>174.56263823759201</v>
      </c>
      <c r="Q338">
        <v>173.079646102385</v>
      </c>
      <c r="R338">
        <v>53.9138602205187</v>
      </c>
      <c r="S338" s="1">
        <f>(Table2[[#This Row],[Close Price]]-Table2[[#This Row],[20D EMA]])/Table2[[#This Row],[20D EMA]]</f>
        <v>-1.6182892370922235E-2</v>
      </c>
      <c r="T338" s="1">
        <f>(Table2[[#This Row],[Close Price]]-Table2[[#This Row],[50D EMA]])/Table2[[#This Row],[50D EMA]]</f>
        <v>-0.12237806699802492</v>
      </c>
      <c r="U338" s="1">
        <f>(Table2[[#This Row],[Close Price]]-Table2[[#This Row],[200D EMA]])/Table2[[#This Row],[200D EMA]]</f>
        <v>-0.11485837040956992</v>
      </c>
      <c r="V338">
        <v>0.81955793014322098</v>
      </c>
      <c r="W338">
        <v>143.25</v>
      </c>
      <c r="X338">
        <v>153.69999999999999</v>
      </c>
      <c r="Y338">
        <v>142.41</v>
      </c>
      <c r="Z338">
        <v>153.69999999999999</v>
      </c>
      <c r="AA338">
        <v>140.6</v>
      </c>
      <c r="AB338">
        <v>171.94</v>
      </c>
      <c r="AC338" s="1">
        <f>(Table2[[#This Row],[Close Price]]/Table2[[#This Row],[Day Low]])-1</f>
        <v>6.9458987783594939E-2</v>
      </c>
      <c r="AD338" s="1">
        <f>(Table2[[#This Row],[Day High]]/Table2[[#This Row],[Close Price]])-1</f>
        <v>3.2637075718016106E-3</v>
      </c>
      <c r="AE338" s="1">
        <f>(Table2[[#This Row],[Close Price]]/Table2[[#This Row],[Current Week Low]])-1</f>
        <v>7.5767151183203429E-2</v>
      </c>
      <c r="AF338" s="1">
        <f>(Table2[[#This Row],[Current Week High]]/Table2[[#This Row],[Close Price]])-1</f>
        <v>3.2637075718016106E-3</v>
      </c>
      <c r="AG338" s="1">
        <f>(Table2[[#This Row],[Close Price]]/Table2[[#This Row],[Current Month Low]])-1</f>
        <v>8.9615931721194864E-2</v>
      </c>
      <c r="AH338" s="1">
        <f>(Table2[[#This Row],[Current Month High]]/Table2[[#This Row],[Close Price]])-1</f>
        <v>0.12232375979112287</v>
      </c>
      <c r="AI338">
        <v>54.438642297650098</v>
      </c>
      <c r="AJ338">
        <v>44.528301886792399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-0.21</v>
      </c>
      <c r="AM338" t="s">
        <v>3182</v>
      </c>
      <c r="AN338">
        <v>-8.43</v>
      </c>
      <c r="AO338" t="s">
        <v>3182</v>
      </c>
      <c r="AP338">
        <v>0.16611367169757801</v>
      </c>
      <c r="AQ338">
        <f>(Table2[[#This Row],[Sharpe Ratio]]-AVERAGE(Table2[Sharpe Ratio]))/_xlfn.STDEV.P(Table2[Sharpe Ratio])</f>
        <v>1.2564814300997693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375</v>
      </c>
      <c r="AT338">
        <f>_xlfn.RANK.AVG(Table2[[#This Row],[6M Return vs Nifty Z-Score]],Table2[6M Return vs Nifty Z-Score])</f>
        <v>612</v>
      </c>
      <c r="AU338">
        <f>_xlfn.RANK.AVG(Table2[[#This Row],[Sharpe Ratio Z-Score]],Table2[Sharpe Ratio Z-Score])</f>
        <v>74</v>
      </c>
      <c r="AV338">
        <f>(Table2[[#This Row],[Rank 1Y]]+Table2[[#This Row],[Rank 6M]]+Table2[[#This Row],[Rank Sharpe]])/3</f>
        <v>353.66666666666669</v>
      </c>
    </row>
    <row r="339" spans="1:48" x14ac:dyDescent="0.3">
      <c r="A339" t="s">
        <v>1526</v>
      </c>
      <c r="B339" t="s">
        <v>1527</v>
      </c>
      <c r="C339" t="s">
        <v>572</v>
      </c>
      <c r="D339" t="s">
        <v>448</v>
      </c>
      <c r="E339">
        <v>6615.2929624649996</v>
      </c>
      <c r="F339">
        <v>925.65</v>
      </c>
      <c r="G339">
        <v>-23.618930443324501</v>
      </c>
      <c r="H339">
        <f>(Table2[[#This Row],[1Y Return vs Nifty]]-AVERAGE(Table2[1Y Return vs Nifty]))/_xlfn.STDEV.P(Table2[1Y Return vs Nifty])</f>
        <v>-0.74329057950182653</v>
      </c>
      <c r="I339">
        <v>7.1389448452664697</v>
      </c>
      <c r="J339">
        <f>(Table2[[#This Row],[1M Return vs Nifty]]-AVERAGE(Table2[1M Return vs Nifty]))/_xlfn.STDEV.P(Table2[1M Return vs Nifty])</f>
        <v>0.5274300679840167</v>
      </c>
      <c r="K339">
        <v>1.2728453773553801</v>
      </c>
      <c r="L339">
        <f>(Table2[[#This Row],[6M Return vs Nifty]]-AVERAGE(Table2[6M Return vs Nifty]))/_xlfn.STDEV.P(Table2[6M Return vs Nifty])</f>
        <v>-9.7718929281095837E-2</v>
      </c>
      <c r="M339">
        <v>0.21571377060207</v>
      </c>
      <c r="N339">
        <f>(Table2[[#This Row],[1W Return vs Nifty]]-AVERAGE(Table2[1W Return vs Nifty]))/_xlfn.STDEV.P(Table2[1W Return vs Nifty])</f>
        <v>0.12468635597792538</v>
      </c>
      <c r="O339">
        <v>875.24</v>
      </c>
      <c r="P339">
        <v>894.51391108454902</v>
      </c>
      <c r="Q339">
        <v>869.90834284664697</v>
      </c>
      <c r="R339">
        <v>70.474139647546295</v>
      </c>
      <c r="S339" s="1">
        <f>(Table2[[#This Row],[Close Price]]-Table2[[#This Row],[20D EMA]])/Table2[[#This Row],[20D EMA]]</f>
        <v>5.7595630912663918E-2</v>
      </c>
      <c r="T339" s="1">
        <f>(Table2[[#This Row],[Close Price]]-Table2[[#This Row],[50D EMA]])/Table2[[#This Row],[50D EMA]]</f>
        <v>3.4807830856090495E-2</v>
      </c>
      <c r="U339" s="1">
        <f>(Table2[[#This Row],[Close Price]]-Table2[[#This Row],[200D EMA]])/Table2[[#This Row],[200D EMA]]</f>
        <v>6.4077621064015364E-2</v>
      </c>
      <c r="V339">
        <v>0.98567615728828895</v>
      </c>
      <c r="W339">
        <v>925.85</v>
      </c>
      <c r="X339">
        <v>942</v>
      </c>
      <c r="Y339">
        <v>905.05</v>
      </c>
      <c r="Z339">
        <v>927.2</v>
      </c>
      <c r="AA339">
        <v>877</v>
      </c>
      <c r="AB339">
        <v>927.2</v>
      </c>
      <c r="AC339" s="1">
        <f>(Table2[[#This Row],[Close Price]]/Table2[[#This Row],[Day Low]])-1</f>
        <v>-2.1601771345258758E-4</v>
      </c>
      <c r="AD339" s="1">
        <f>(Table2[[#This Row],[Day High]]/Table2[[#This Row],[Close Price]])-1</f>
        <v>1.7663263652568428E-2</v>
      </c>
      <c r="AE339" s="1">
        <f>(Table2[[#This Row],[Close Price]]/Table2[[#This Row],[Current Week Low]])-1</f>
        <v>2.2761173415833502E-2</v>
      </c>
      <c r="AF339" s="1">
        <f>(Table2[[#This Row],[Current Week High]]/Table2[[#This Row],[Close Price]])-1</f>
        <v>1.6744990007022675E-3</v>
      </c>
      <c r="AG339" s="1">
        <f>(Table2[[#This Row],[Close Price]]/Table2[[#This Row],[Current Month Low]])-1</f>
        <v>5.5473204104903084E-2</v>
      </c>
      <c r="AH339" s="1">
        <f>(Table2[[#This Row],[Current Month High]]/Table2[[#This Row],[Close Price]])-1</f>
        <v>1.6744990007022675E-3</v>
      </c>
      <c r="AI339">
        <v>21.860314373683298</v>
      </c>
      <c r="AJ339">
        <v>34.7968545216251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0.05</v>
      </c>
      <c r="AM339" t="s">
        <v>3183</v>
      </c>
      <c r="AN339">
        <v>3.07</v>
      </c>
      <c r="AO339" t="s">
        <v>3183</v>
      </c>
      <c r="AP339">
        <v>0.12185261475758701</v>
      </c>
      <c r="AQ339">
        <f>(Table2[[#This Row],[Sharpe Ratio]]-AVERAGE(Table2[Sharpe Ratio]))/_xlfn.STDEV.P(Table2[Sharpe Ratio])</f>
        <v>0.74441951774279147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572</v>
      </c>
      <c r="AT339">
        <f>_xlfn.RANK.AVG(Table2[[#This Row],[6M Return vs Nifty Z-Score]],Table2[6M Return vs Nifty Z-Score])</f>
        <v>335</v>
      </c>
      <c r="AU339">
        <f>_xlfn.RANK.AVG(Table2[[#This Row],[Sharpe Ratio Z-Score]],Table2[Sharpe Ratio Z-Score])</f>
        <v>156</v>
      </c>
      <c r="AV339">
        <f>(Table2[[#This Row],[Rank 1Y]]+Table2[[#This Row],[Rank 6M]]+Table2[[#This Row],[Rank Sharpe]])/3</f>
        <v>354.33333333333331</v>
      </c>
    </row>
    <row r="340" spans="1:48" x14ac:dyDescent="0.3">
      <c r="A340" t="s">
        <v>1278</v>
      </c>
      <c r="B340" t="s">
        <v>1279</v>
      </c>
      <c r="C340" t="s">
        <v>3151</v>
      </c>
      <c r="D340" t="s">
        <v>411</v>
      </c>
      <c r="E340">
        <v>9119.9559810999999</v>
      </c>
      <c r="F340">
        <v>165.31</v>
      </c>
      <c r="G340">
        <v>3.86862964011855</v>
      </c>
      <c r="H340">
        <f>(Table2[[#This Row],[1Y Return vs Nifty]]-AVERAGE(Table2[1Y Return vs Nifty]))/_xlfn.STDEV.P(Table2[1Y Return vs Nifty])</f>
        <v>-0.20245384158055044</v>
      </c>
      <c r="I340">
        <v>7.2092472089401296</v>
      </c>
      <c r="J340">
        <f>(Table2[[#This Row],[1M Return vs Nifty]]-AVERAGE(Table2[1M Return vs Nifty]))/_xlfn.STDEV.P(Table2[1M Return vs Nifty])</f>
        <v>0.53395467413394138</v>
      </c>
      <c r="K340">
        <v>-4.9320759519735198</v>
      </c>
      <c r="L340">
        <f>(Table2[[#This Row],[6M Return vs Nifty]]-AVERAGE(Table2[6M Return vs Nifty]))/_xlfn.STDEV.P(Table2[6M Return vs Nifty])</f>
        <v>-0.29900397194650841</v>
      </c>
      <c r="M340">
        <v>2.79103819871324</v>
      </c>
      <c r="N340">
        <f>(Table2[[#This Row],[1W Return vs Nifty]]-AVERAGE(Table2[1W Return vs Nifty]))/_xlfn.STDEV.P(Table2[1W Return vs Nifty])</f>
        <v>0.74738331407448821</v>
      </c>
      <c r="O340">
        <v>160.11000000000001</v>
      </c>
      <c r="P340">
        <v>168.17442185404599</v>
      </c>
      <c r="Q340">
        <v>169.18376735497199</v>
      </c>
      <c r="R340">
        <v>64.032013044097695</v>
      </c>
      <c r="S340" s="1">
        <f>(Table2[[#This Row],[Close Price]]-Table2[[#This Row],[20D EMA]])/Table2[[#This Row],[20D EMA]]</f>
        <v>3.2477671600774395E-2</v>
      </c>
      <c r="T340" s="1">
        <f>(Table2[[#This Row],[Close Price]]-Table2[[#This Row],[50D EMA]])/Table2[[#This Row],[50D EMA]]</f>
        <v>-1.7032446566291395E-2</v>
      </c>
      <c r="U340" s="1">
        <f>(Table2[[#This Row],[Close Price]]-Table2[[#This Row],[200D EMA]])/Table2[[#This Row],[200D EMA]]</f>
        <v>-2.2896802781582851E-2</v>
      </c>
      <c r="V340">
        <v>0.86011759319869496</v>
      </c>
      <c r="W340">
        <v>160.53</v>
      </c>
      <c r="X340">
        <v>166.86</v>
      </c>
      <c r="Y340">
        <v>155.86000000000001</v>
      </c>
      <c r="Z340">
        <v>166.86</v>
      </c>
      <c r="AA340">
        <v>148.55000000000001</v>
      </c>
      <c r="AB340">
        <v>173.4</v>
      </c>
      <c r="AC340" s="1">
        <f>(Table2[[#This Row],[Close Price]]/Table2[[#This Row],[Day Low]])-1</f>
        <v>2.9776365788326098E-2</v>
      </c>
      <c r="AD340" s="1">
        <f>(Table2[[#This Row],[Day High]]/Table2[[#This Row],[Close Price]])-1</f>
        <v>9.3763232714294542E-3</v>
      </c>
      <c r="AE340" s="1">
        <f>(Table2[[#This Row],[Close Price]]/Table2[[#This Row],[Current Week Low]])-1</f>
        <v>6.0631335814192111E-2</v>
      </c>
      <c r="AF340" s="1">
        <f>(Table2[[#This Row],[Current Week High]]/Table2[[#This Row],[Close Price]])-1</f>
        <v>9.3763232714294542E-3</v>
      </c>
      <c r="AG340" s="1">
        <f>(Table2[[#This Row],[Close Price]]/Table2[[#This Row],[Current Month Low]])-1</f>
        <v>0.11282396499495118</v>
      </c>
      <c r="AH340" s="1">
        <f>(Table2[[#This Row],[Current Month High]]/Table2[[#This Row],[Close Price]])-1</f>
        <v>4.8938358236041424E-2</v>
      </c>
      <c r="AI340">
        <v>48.206400096787803</v>
      </c>
      <c r="AJ340">
        <v>39.6199324324324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-0.05</v>
      </c>
      <c r="AM340" t="s">
        <v>3182</v>
      </c>
      <c r="AN340">
        <v>-2.82</v>
      </c>
      <c r="AO340" t="s">
        <v>3182</v>
      </c>
      <c r="AP340">
        <v>8.2831695809328004E-2</v>
      </c>
      <c r="AQ340">
        <f>(Table2[[#This Row],[Sharpe Ratio]]-AVERAGE(Table2[Sharpe Ratio]))/_xlfn.STDEV.P(Table2[Sharpe Ratio])</f>
        <v>0.29298144192678705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376</v>
      </c>
      <c r="AT340">
        <f>_xlfn.RANK.AVG(Table2[[#This Row],[6M Return vs Nifty Z-Score]],Table2[6M Return vs Nifty Z-Score])</f>
        <v>414</v>
      </c>
      <c r="AU340">
        <f>_xlfn.RANK.AVG(Table2[[#This Row],[Sharpe Ratio Z-Score]],Table2[Sharpe Ratio Z-Score])</f>
        <v>275</v>
      </c>
      <c r="AV340">
        <f>(Table2[[#This Row],[Rank 1Y]]+Table2[[#This Row],[Rank 6M]]+Table2[[#This Row],[Rank Sharpe]])/3</f>
        <v>355</v>
      </c>
    </row>
    <row r="341" spans="1:48" x14ac:dyDescent="0.3">
      <c r="A341" t="s">
        <v>801</v>
      </c>
      <c r="B341" t="s">
        <v>802</v>
      </c>
      <c r="C341" t="s">
        <v>3134</v>
      </c>
      <c r="D341" t="s">
        <v>278</v>
      </c>
      <c r="E341">
        <v>19633.090200015999</v>
      </c>
      <c r="F341">
        <v>198.49</v>
      </c>
      <c r="G341">
        <v>17.352449161528199</v>
      </c>
      <c r="H341">
        <f>(Table2[[#This Row],[1Y Return vs Nifty]]-AVERAGE(Table2[1Y Return vs Nifty]))/_xlfn.STDEV.P(Table2[1Y Return vs Nifty])</f>
        <v>6.2849624516137848E-2</v>
      </c>
      <c r="I341">
        <v>-5.0013313661407901</v>
      </c>
      <c r="J341">
        <f>(Table2[[#This Row],[1M Return vs Nifty]]-AVERAGE(Table2[1M Return vs Nifty]))/_xlfn.STDEV.P(Table2[1M Return vs Nifty])</f>
        <v>-0.59928198964213653</v>
      </c>
      <c r="K341">
        <v>-2.0637368290218499</v>
      </c>
      <c r="L341">
        <f>(Table2[[#This Row],[6M Return vs Nifty]]-AVERAGE(Table2[6M Return vs Nifty]))/_xlfn.STDEV.P(Table2[6M Return vs Nifty])</f>
        <v>-0.20595625512643981</v>
      </c>
      <c r="M341">
        <v>5.6821866482815002E-2</v>
      </c>
      <c r="N341">
        <f>(Table2[[#This Row],[1W Return vs Nifty]]-AVERAGE(Table2[1W Return vs Nifty]))/_xlfn.STDEV.P(Table2[1W Return vs Nifty])</f>
        <v>8.6267310873849756E-2</v>
      </c>
      <c r="O341">
        <v>201.36</v>
      </c>
      <c r="P341">
        <v>215.66307100734301</v>
      </c>
      <c r="Q341">
        <v>214.26570161618</v>
      </c>
      <c r="R341">
        <v>50.516618799699899</v>
      </c>
      <c r="S341" s="1">
        <f>(Table2[[#This Row],[Close Price]]-Table2[[#This Row],[20D EMA]])/Table2[[#This Row],[20D EMA]]</f>
        <v>-1.4253079062375867E-2</v>
      </c>
      <c r="T341" s="1">
        <f>(Table2[[#This Row],[Close Price]]-Table2[[#This Row],[50D EMA]])/Table2[[#This Row],[50D EMA]]</f>
        <v>-7.9629168439126416E-2</v>
      </c>
      <c r="U341" s="1">
        <f>(Table2[[#This Row],[Close Price]]-Table2[[#This Row],[200D EMA]])/Table2[[#This Row],[200D EMA]]</f>
        <v>-7.3626817064914252E-2</v>
      </c>
      <c r="V341">
        <v>0.88929713958412104</v>
      </c>
      <c r="W341">
        <v>195.67</v>
      </c>
      <c r="X341">
        <v>199</v>
      </c>
      <c r="Y341">
        <v>192.01</v>
      </c>
      <c r="Z341">
        <v>204.01</v>
      </c>
      <c r="AA341">
        <v>185.07</v>
      </c>
      <c r="AB341">
        <v>219.45</v>
      </c>
      <c r="AC341" s="1">
        <f>(Table2[[#This Row],[Close Price]]/Table2[[#This Row],[Day Low]])-1</f>
        <v>1.4412020238156131E-2</v>
      </c>
      <c r="AD341" s="1">
        <f>(Table2[[#This Row],[Day High]]/Table2[[#This Row],[Close Price]])-1</f>
        <v>2.5693989621642377E-3</v>
      </c>
      <c r="AE341" s="1">
        <f>(Table2[[#This Row],[Close Price]]/Table2[[#This Row],[Current Week Low]])-1</f>
        <v>3.3748242279048046E-2</v>
      </c>
      <c r="AF341" s="1">
        <f>(Table2[[#This Row],[Current Week High]]/Table2[[#This Row],[Close Price]])-1</f>
        <v>2.7809965237543421E-2</v>
      </c>
      <c r="AG341" s="1">
        <f>(Table2[[#This Row],[Close Price]]/Table2[[#This Row],[Current Month Low]])-1</f>
        <v>7.2513103150159575E-2</v>
      </c>
      <c r="AH341" s="1">
        <f>(Table2[[#This Row],[Current Month High]]/Table2[[#This Row],[Close Price]])-1</f>
        <v>0.10559725930777364</v>
      </c>
      <c r="AI341">
        <v>43.281777419517297</v>
      </c>
      <c r="AJ341">
        <v>44.094373865698699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-0.18</v>
      </c>
      <c r="AM341" t="s">
        <v>3182</v>
      </c>
      <c r="AN341">
        <v>-5.99</v>
      </c>
      <c r="AO341" t="s">
        <v>3182</v>
      </c>
      <c r="AP341">
        <v>3.6055207197901E-2</v>
      </c>
      <c r="AQ341">
        <f>(Table2[[#This Row],[Sharpe Ratio]]-AVERAGE(Table2[Sharpe Ratio]))/_xlfn.STDEV.P(Table2[Sharpe Ratio])</f>
        <v>-0.24818182591352636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287</v>
      </c>
      <c r="AT341">
        <f>_xlfn.RANK.AVG(Table2[[#This Row],[6M Return vs Nifty Z-Score]],Table2[6M Return vs Nifty Z-Score])</f>
        <v>368</v>
      </c>
      <c r="AU341">
        <f>_xlfn.RANK.AVG(Table2[[#This Row],[Sharpe Ratio Z-Score]],Table2[Sharpe Ratio Z-Score])</f>
        <v>412</v>
      </c>
      <c r="AV341">
        <f>(Table2[[#This Row],[Rank 1Y]]+Table2[[#This Row],[Rank 6M]]+Table2[[#This Row],[Rank Sharpe]])/3</f>
        <v>355.66666666666669</v>
      </c>
    </row>
    <row r="342" spans="1:48" x14ac:dyDescent="0.3">
      <c r="A342" t="s">
        <v>1322</v>
      </c>
      <c r="B342" t="s">
        <v>1323</v>
      </c>
      <c r="C342" t="s">
        <v>3139</v>
      </c>
      <c r="D342" t="s">
        <v>48</v>
      </c>
      <c r="E342">
        <v>8643.6444519300003</v>
      </c>
      <c r="F342">
        <v>1326.3</v>
      </c>
      <c r="G342">
        <v>31.324544101725401</v>
      </c>
      <c r="H342">
        <f>(Table2[[#This Row],[1Y Return vs Nifty]]-AVERAGE(Table2[1Y Return vs Nifty]))/_xlfn.STDEV.P(Table2[1Y Return vs Nifty])</f>
        <v>0.33776024686469258</v>
      </c>
      <c r="I342">
        <v>0.86284614525817604</v>
      </c>
      <c r="J342">
        <f>(Table2[[#This Row],[1M Return vs Nifty]]-AVERAGE(Table2[1M Return vs Nifty]))/_xlfn.STDEV.P(Table2[1M Return vs Nifty])</f>
        <v>-5.5040705910466392E-2</v>
      </c>
      <c r="K342">
        <v>-18.263124847016599</v>
      </c>
      <c r="L342">
        <f>(Table2[[#This Row],[6M Return vs Nifty]]-AVERAGE(Table2[6M Return vs Nifty]))/_xlfn.STDEV.P(Table2[6M Return vs Nifty])</f>
        <v>-0.73145760079915112</v>
      </c>
      <c r="M342">
        <v>1.6265856997936401</v>
      </c>
      <c r="N342">
        <f>(Table2[[#This Row],[1W Return vs Nifty]]-AVERAGE(Table2[1W Return vs Nifty]))/_xlfn.STDEV.P(Table2[1W Return vs Nifty])</f>
        <v>0.46582615529081228</v>
      </c>
      <c r="O342">
        <v>1309.95</v>
      </c>
      <c r="P342">
        <v>1385.1436036171599</v>
      </c>
      <c r="Q342">
        <v>1349.27147046861</v>
      </c>
      <c r="R342">
        <v>58.238491793600403</v>
      </c>
      <c r="S342" s="1">
        <f>(Table2[[#This Row],[Close Price]]-Table2[[#This Row],[20D EMA]])/Table2[[#This Row],[20D EMA]]</f>
        <v>1.2481392419557929E-2</v>
      </c>
      <c r="T342" s="1">
        <f>(Table2[[#This Row],[Close Price]]-Table2[[#This Row],[50D EMA]])/Table2[[#This Row],[50D EMA]]</f>
        <v>-4.2481951664430986E-2</v>
      </c>
      <c r="U342" s="1">
        <f>(Table2[[#This Row],[Close Price]]-Table2[[#This Row],[200D EMA]])/Table2[[#This Row],[200D EMA]]</f>
        <v>-1.7025091667158664E-2</v>
      </c>
      <c r="V342">
        <v>0.79420695809294495</v>
      </c>
      <c r="W342">
        <v>1319.5</v>
      </c>
      <c r="X342">
        <v>1337.3</v>
      </c>
      <c r="Y342">
        <v>1315</v>
      </c>
      <c r="Z342">
        <v>1362.9</v>
      </c>
      <c r="AA342">
        <v>1177.7</v>
      </c>
      <c r="AB342">
        <v>1415.6</v>
      </c>
      <c r="AC342" s="1">
        <f>(Table2[[#This Row],[Close Price]]/Table2[[#This Row],[Day Low]])-1</f>
        <v>5.1534672224327061E-3</v>
      </c>
      <c r="AD342" s="1">
        <f>(Table2[[#This Row],[Day High]]/Table2[[#This Row],[Close Price]])-1</f>
        <v>8.2937495287642715E-3</v>
      </c>
      <c r="AE342" s="1">
        <f>(Table2[[#This Row],[Close Price]]/Table2[[#This Row],[Current Week Low]])-1</f>
        <v>8.5931558935361529E-3</v>
      </c>
      <c r="AF342" s="1">
        <f>(Table2[[#This Row],[Current Week High]]/Table2[[#This Row],[Close Price]])-1</f>
        <v>2.7595566613888289E-2</v>
      </c>
      <c r="AG342" s="1">
        <f>(Table2[[#This Row],[Close Price]]/Table2[[#This Row],[Current Month Low]])-1</f>
        <v>0.1261781438396874</v>
      </c>
      <c r="AH342" s="1">
        <f>(Table2[[#This Row],[Current Month High]]/Table2[[#This Row],[Close Price]])-1</f>
        <v>6.7330166628967847E-2</v>
      </c>
      <c r="AI342">
        <v>41.740179446580697</v>
      </c>
      <c r="AJ342">
        <v>64.737299714321097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-0.06</v>
      </c>
      <c r="AM342" t="s">
        <v>3182</v>
      </c>
      <c r="AN342">
        <v>0.26</v>
      </c>
      <c r="AO342" t="s">
        <v>3183</v>
      </c>
      <c r="AP342">
        <v>8.2528864663515999E-2</v>
      </c>
      <c r="AQ342">
        <f>(Table2[[#This Row],[Sharpe Ratio]]-AVERAGE(Table2[Sharpe Ratio]))/_xlfn.STDEV.P(Table2[Sharpe Ratio])</f>
        <v>0.28947794909660018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212</v>
      </c>
      <c r="AT342">
        <f>_xlfn.RANK.AVG(Table2[[#This Row],[6M Return vs Nifty Z-Score]],Table2[6M Return vs Nifty Z-Score])</f>
        <v>581</v>
      </c>
      <c r="AU342">
        <f>_xlfn.RANK.AVG(Table2[[#This Row],[Sharpe Ratio Z-Score]],Table2[Sharpe Ratio Z-Score])</f>
        <v>277</v>
      </c>
      <c r="AV342">
        <f>(Table2[[#This Row],[Rank 1Y]]+Table2[[#This Row],[Rank 6M]]+Table2[[#This Row],[Rank Sharpe]])/3</f>
        <v>356.66666666666669</v>
      </c>
    </row>
    <row r="343" spans="1:48" x14ac:dyDescent="0.3">
      <c r="A343" t="s">
        <v>1450</v>
      </c>
      <c r="B343" t="s">
        <v>1451</v>
      </c>
      <c r="C343" t="s">
        <v>3153</v>
      </c>
      <c r="D343" t="s">
        <v>1452</v>
      </c>
      <c r="E343">
        <v>7197.0585848399996</v>
      </c>
      <c r="F343">
        <v>424.85</v>
      </c>
      <c r="G343">
        <v>-12.093554592842301</v>
      </c>
      <c r="H343">
        <f>(Table2[[#This Row],[1Y Return vs Nifty]]-AVERAGE(Table2[1Y Return vs Nifty]))/_xlfn.STDEV.P(Table2[1Y Return vs Nifty])</f>
        <v>-0.51652084587071889</v>
      </c>
      <c r="I343">
        <v>-7.3985504327745701</v>
      </c>
      <c r="J343">
        <f>(Table2[[#This Row],[1M Return vs Nifty]]-AVERAGE(Table2[1M Return vs Nifty]))/_xlfn.STDEV.P(Table2[1M Return vs Nifty])</f>
        <v>-0.82176256422821559</v>
      </c>
      <c r="K343">
        <v>5.8605040977719201</v>
      </c>
      <c r="L343">
        <f>(Table2[[#This Row],[6M Return vs Nifty]]-AVERAGE(Table2[6M Return vs Nifty]))/_xlfn.STDEV.P(Table2[6M Return vs Nifty])</f>
        <v>5.110279339065147E-2</v>
      </c>
      <c r="M343">
        <v>-1.56994816186332</v>
      </c>
      <c r="N343">
        <f>(Table2[[#This Row],[1W Return vs Nifty]]-AVERAGE(Table2[1W Return vs Nifty]))/_xlfn.STDEV.P(Table2[1W Return vs Nifty])</f>
        <v>-0.30707526651813921</v>
      </c>
      <c r="O343">
        <v>426.92</v>
      </c>
      <c r="P343">
        <v>449.348905266472</v>
      </c>
      <c r="Q343">
        <v>442.48188408884602</v>
      </c>
      <c r="R343">
        <v>54.895399822912701</v>
      </c>
      <c r="S343" s="1">
        <f>(Table2[[#This Row],[Close Price]]-Table2[[#This Row],[20D EMA]])/Table2[[#This Row],[20D EMA]]</f>
        <v>-4.8486835941159772E-3</v>
      </c>
      <c r="T343" s="1">
        <f>(Table2[[#This Row],[Close Price]]-Table2[[#This Row],[50D EMA]])/Table2[[#This Row],[50D EMA]]</f>
        <v>-5.4520896744910702E-2</v>
      </c>
      <c r="U343" s="1">
        <f>(Table2[[#This Row],[Close Price]]-Table2[[#This Row],[200D EMA]])/Table2[[#This Row],[200D EMA]]</f>
        <v>-3.9847697098726161E-2</v>
      </c>
      <c r="V343">
        <v>0.50377441517838994</v>
      </c>
      <c r="W343">
        <v>411.95</v>
      </c>
      <c r="X343">
        <v>426.7</v>
      </c>
      <c r="Y343">
        <v>406.75</v>
      </c>
      <c r="Z343">
        <v>426.7</v>
      </c>
      <c r="AA343">
        <v>388.1</v>
      </c>
      <c r="AB343">
        <v>468.35</v>
      </c>
      <c r="AC343" s="1">
        <f>(Table2[[#This Row],[Close Price]]/Table2[[#This Row],[Day Low]])-1</f>
        <v>3.1314479912610826E-2</v>
      </c>
      <c r="AD343" s="1">
        <f>(Table2[[#This Row],[Day High]]/Table2[[#This Row],[Close Price]])-1</f>
        <v>4.3544780510766934E-3</v>
      </c>
      <c r="AE343" s="1">
        <f>(Table2[[#This Row],[Close Price]]/Table2[[#This Row],[Current Week Low]])-1</f>
        <v>4.4499078057775199E-2</v>
      </c>
      <c r="AF343" s="1">
        <f>(Table2[[#This Row],[Current Week High]]/Table2[[#This Row],[Close Price]])-1</f>
        <v>4.3544780510766934E-3</v>
      </c>
      <c r="AG343" s="1">
        <f>(Table2[[#This Row],[Close Price]]/Table2[[#This Row],[Current Month Low]])-1</f>
        <v>9.4692089667611334E-2</v>
      </c>
      <c r="AH343" s="1">
        <f>(Table2[[#This Row],[Current Month High]]/Table2[[#This Row],[Close Price]])-1</f>
        <v>0.10238907849829348</v>
      </c>
      <c r="AI343">
        <v>50.347181358126299</v>
      </c>
      <c r="AJ343">
        <v>33.140081479160102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</v>
      </c>
      <c r="AM343" t="s">
        <v>3181</v>
      </c>
      <c r="AN343">
        <v>-5.74</v>
      </c>
      <c r="AO343" t="s">
        <v>3182</v>
      </c>
      <c r="AP343">
        <v>7.6178318227465999E-2</v>
      </c>
      <c r="AQ343">
        <f>(Table2[[#This Row],[Sharpe Ratio]]-AVERAGE(Table2[Sharpe Ratio]))/_xlfn.STDEV.P(Table2[Sharpe Ratio])</f>
        <v>0.21600765314401071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497</v>
      </c>
      <c r="AT343">
        <f>_xlfn.RANK.AVG(Table2[[#This Row],[6M Return vs Nifty Z-Score]],Table2[6M Return vs Nifty Z-Score])</f>
        <v>284</v>
      </c>
      <c r="AU343">
        <f>_xlfn.RANK.AVG(Table2[[#This Row],[Sharpe Ratio Z-Score]],Table2[Sharpe Ratio Z-Score])</f>
        <v>290</v>
      </c>
      <c r="AV343">
        <f>(Table2[[#This Row],[Rank 1Y]]+Table2[[#This Row],[Rank 6M]]+Table2[[#This Row],[Rank Sharpe]])/3</f>
        <v>357</v>
      </c>
    </row>
    <row r="344" spans="1:48" x14ac:dyDescent="0.3">
      <c r="A344" t="s">
        <v>259</v>
      </c>
      <c r="B344" t="s">
        <v>260</v>
      </c>
      <c r="C344" t="s">
        <v>3141</v>
      </c>
      <c r="D344" t="s">
        <v>100</v>
      </c>
      <c r="E344">
        <v>97424.771538375004</v>
      </c>
      <c r="F344">
        <v>4871.25</v>
      </c>
      <c r="G344">
        <v>11.8572817768429</v>
      </c>
      <c r="H344">
        <f>(Table2[[#This Row],[1Y Return vs Nifty]]-AVERAGE(Table2[1Y Return vs Nifty]))/_xlfn.STDEV.P(Table2[1Y Return vs Nifty])</f>
        <v>-4.5271590813364765E-2</v>
      </c>
      <c r="I344">
        <v>-3.43093110450517</v>
      </c>
      <c r="J344">
        <f>(Table2[[#This Row],[1M Return vs Nifty]]-AVERAGE(Table2[1M Return vs Nifty]))/_xlfn.STDEV.P(Table2[1M Return vs Nifty])</f>
        <v>-0.45353663102982061</v>
      </c>
      <c r="K344">
        <v>-10.0367442816266</v>
      </c>
      <c r="L344">
        <f>(Table2[[#This Row],[6M Return vs Nifty]]-AVERAGE(Table2[6M Return vs Nifty]))/_xlfn.STDEV.P(Table2[6M Return vs Nifty])</f>
        <v>-0.46459726926525619</v>
      </c>
      <c r="M344">
        <v>-1.5905850567928099</v>
      </c>
      <c r="N344">
        <f>(Table2[[#This Row],[1W Return vs Nifty]]-AVERAGE(Table2[1W Return vs Nifty]))/_xlfn.STDEV.P(Table2[1W Return vs Nifty])</f>
        <v>-0.31206513558352011</v>
      </c>
      <c r="O344">
        <v>4865.8999999999996</v>
      </c>
      <c r="P344">
        <v>5098.3080424199798</v>
      </c>
      <c r="Q344">
        <v>4971.1410828936996</v>
      </c>
      <c r="R344">
        <v>57.039250155008403</v>
      </c>
      <c r="S344" s="1">
        <f>(Table2[[#This Row],[Close Price]]-Table2[[#This Row],[20D EMA]])/Table2[[#This Row],[20D EMA]]</f>
        <v>1.0994882755503328E-3</v>
      </c>
      <c r="T344" s="1">
        <f>(Table2[[#This Row],[Close Price]]-Table2[[#This Row],[50D EMA]])/Table2[[#This Row],[50D EMA]]</f>
        <v>-4.4535959877427027E-2</v>
      </c>
      <c r="U344" s="1">
        <f>(Table2[[#This Row],[Close Price]]-Table2[[#This Row],[200D EMA]])/Table2[[#This Row],[200D EMA]]</f>
        <v>-2.0094195925647124E-2</v>
      </c>
      <c r="V344">
        <v>1.13311424582316</v>
      </c>
      <c r="W344">
        <v>4810.6000000000004</v>
      </c>
      <c r="X344">
        <v>4893.3999999999996</v>
      </c>
      <c r="Y344">
        <v>4801.05</v>
      </c>
      <c r="Z344">
        <v>4908.6499999999996</v>
      </c>
      <c r="AA344">
        <v>4467</v>
      </c>
      <c r="AB344">
        <v>5127.5</v>
      </c>
      <c r="AC344" s="1">
        <f>(Table2[[#This Row],[Close Price]]/Table2[[#This Row],[Day Low]])-1</f>
        <v>1.2607574938676924E-2</v>
      </c>
      <c r="AD344" s="1">
        <f>(Table2[[#This Row],[Day High]]/Table2[[#This Row],[Close Price]])-1</f>
        <v>4.5470875032074254E-3</v>
      </c>
      <c r="AE344" s="1">
        <f>(Table2[[#This Row],[Close Price]]/Table2[[#This Row],[Current Week Low]])-1</f>
        <v>1.4621801480926067E-2</v>
      </c>
      <c r="AF344" s="1">
        <f>(Table2[[#This Row],[Current Week High]]/Table2[[#This Row],[Close Price]])-1</f>
        <v>7.6777007954835774E-3</v>
      </c>
      <c r="AG344" s="1">
        <f>(Table2[[#This Row],[Close Price]]/Table2[[#This Row],[Current Month Low]])-1</f>
        <v>9.0496977837474901E-2</v>
      </c>
      <c r="AH344" s="1">
        <f>(Table2[[#This Row],[Current Month High]]/Table2[[#This Row],[Close Price]])-1</f>
        <v>5.2604567616114872E-2</v>
      </c>
      <c r="AI344">
        <v>28.226841159866499</v>
      </c>
      <c r="AJ344">
        <v>37.023389263160801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-0.08</v>
      </c>
      <c r="AM344" t="s">
        <v>3182</v>
      </c>
      <c r="AN344">
        <v>1.1499999999999999</v>
      </c>
      <c r="AO344" t="s">
        <v>3183</v>
      </c>
      <c r="AP344">
        <v>8.3632068023286002E-2</v>
      </c>
      <c r="AQ344">
        <f>(Table2[[#This Row],[Sharpe Ratio]]-AVERAGE(Table2[Sharpe Ratio]))/_xlfn.STDEV.P(Table2[Sharpe Ratio])</f>
        <v>0.30224105194993633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319</v>
      </c>
      <c r="AT344">
        <f>_xlfn.RANK.AVG(Table2[[#This Row],[6M Return vs Nifty Z-Score]],Table2[6M Return vs Nifty Z-Score])</f>
        <v>482</v>
      </c>
      <c r="AU344">
        <f>_xlfn.RANK.AVG(Table2[[#This Row],[Sharpe Ratio Z-Score]],Table2[Sharpe Ratio Z-Score])</f>
        <v>271</v>
      </c>
      <c r="AV344">
        <f>(Table2[[#This Row],[Rank 1Y]]+Table2[[#This Row],[Rank 6M]]+Table2[[#This Row],[Rank Sharpe]])/3</f>
        <v>357.33333333333331</v>
      </c>
    </row>
    <row r="345" spans="1:48" x14ac:dyDescent="0.3">
      <c r="A345" t="s">
        <v>1440</v>
      </c>
      <c r="B345" t="s">
        <v>1441</v>
      </c>
      <c r="C345" t="s">
        <v>3144</v>
      </c>
      <c r="D345" t="s">
        <v>1045</v>
      </c>
      <c r="E345">
        <v>7287.029364</v>
      </c>
      <c r="F345">
        <v>767.5</v>
      </c>
      <c r="G345">
        <v>14.711929540723901</v>
      </c>
      <c r="H345">
        <f>(Table2[[#This Row],[1Y Return vs Nifty]]-AVERAGE(Table2[1Y Return vs Nifty]))/_xlfn.STDEV.P(Table2[1Y Return vs Nifty])</f>
        <v>1.0895576437744673E-2</v>
      </c>
      <c r="I345">
        <v>5.1004728165362998</v>
      </c>
      <c r="J345">
        <f>(Table2[[#This Row],[1M Return vs Nifty]]-AVERAGE(Table2[1M Return vs Nifty]))/_xlfn.STDEV.P(Table2[1M Return vs Nifty])</f>
        <v>0.33824400879486632</v>
      </c>
      <c r="K345">
        <v>-19.239309958050701</v>
      </c>
      <c r="L345">
        <f>(Table2[[#This Row],[6M Return vs Nifty]]-AVERAGE(Table2[6M Return vs Nifty]))/_xlfn.STDEV.P(Table2[6M Return vs Nifty])</f>
        <v>-0.76312463593061697</v>
      </c>
      <c r="M345">
        <v>-2.8265210775329002</v>
      </c>
      <c r="N345">
        <f>(Table2[[#This Row],[1W Return vs Nifty]]-AVERAGE(Table2[1W Return vs Nifty]))/_xlfn.STDEV.P(Table2[1W Return vs Nifty])</f>
        <v>-0.61090655226719792</v>
      </c>
      <c r="O345">
        <v>768.84</v>
      </c>
      <c r="P345">
        <v>798.48113165169605</v>
      </c>
      <c r="Q345">
        <v>765.55619456880697</v>
      </c>
      <c r="R345">
        <v>52.443865750778002</v>
      </c>
      <c r="S345" s="1">
        <f>(Table2[[#This Row],[Close Price]]-Table2[[#This Row],[20D EMA]])/Table2[[#This Row],[20D EMA]]</f>
        <v>-1.7428853857760155E-3</v>
      </c>
      <c r="T345" s="1">
        <f>(Table2[[#This Row],[Close Price]]-Table2[[#This Row],[50D EMA]])/Table2[[#This Row],[50D EMA]]</f>
        <v>-3.8800079831078922E-2</v>
      </c>
      <c r="U345" s="1">
        <f>(Table2[[#This Row],[Close Price]]-Table2[[#This Row],[200D EMA]])/Table2[[#This Row],[200D EMA]]</f>
        <v>2.5390760926281308E-3</v>
      </c>
      <c r="V345">
        <v>0.67077791882346305</v>
      </c>
      <c r="W345">
        <v>761.55</v>
      </c>
      <c r="X345">
        <v>776.25</v>
      </c>
      <c r="Y345">
        <v>752.55</v>
      </c>
      <c r="Z345">
        <v>776.25</v>
      </c>
      <c r="AA345">
        <v>733.15</v>
      </c>
      <c r="AB345">
        <v>823</v>
      </c>
      <c r="AC345" s="1">
        <f>(Table2[[#This Row],[Close Price]]/Table2[[#This Row],[Day Low]])-1</f>
        <v>7.8130129341476007E-3</v>
      </c>
      <c r="AD345" s="1">
        <f>(Table2[[#This Row],[Day High]]/Table2[[#This Row],[Close Price]])-1</f>
        <v>1.1400651465798051E-2</v>
      </c>
      <c r="AE345" s="1">
        <f>(Table2[[#This Row],[Close Price]]/Table2[[#This Row],[Current Week Low]])-1</f>
        <v>1.9865789648528365E-2</v>
      </c>
      <c r="AF345" s="1">
        <f>(Table2[[#This Row],[Current Week High]]/Table2[[#This Row],[Close Price]])-1</f>
        <v>1.1400651465798051E-2</v>
      </c>
      <c r="AG345" s="1">
        <f>(Table2[[#This Row],[Close Price]]/Table2[[#This Row],[Current Month Low]])-1</f>
        <v>4.6852622246470688E-2</v>
      </c>
      <c r="AH345" s="1">
        <f>(Table2[[#This Row],[Current Month High]]/Table2[[#This Row],[Close Price]])-1</f>
        <v>7.2312703583061966E-2</v>
      </c>
      <c r="AI345">
        <v>37.980456026058597</v>
      </c>
      <c r="AJ345">
        <v>50.460693981572199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0</v>
      </c>
      <c r="AM345">
        <v>0</v>
      </c>
      <c r="AN345">
        <v>-3.09</v>
      </c>
      <c r="AO345" t="s">
        <v>3182</v>
      </c>
      <c r="AP345">
        <v>0.115217582231878</v>
      </c>
      <c r="AQ345">
        <f>(Table2[[#This Row],[Sharpe Ratio]]-AVERAGE(Table2[Sharpe Ratio]))/_xlfn.STDEV.P(Table2[Sharpe Ratio])</f>
        <v>0.66765796529564381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299</v>
      </c>
      <c r="AT345">
        <f>_xlfn.RANK.AVG(Table2[[#This Row],[6M Return vs Nifty Z-Score]],Table2[6M Return vs Nifty Z-Score])</f>
        <v>598</v>
      </c>
      <c r="AU345">
        <f>_xlfn.RANK.AVG(Table2[[#This Row],[Sharpe Ratio Z-Score]],Table2[Sharpe Ratio Z-Score])</f>
        <v>176</v>
      </c>
      <c r="AV345">
        <f>(Table2[[#This Row],[Rank 1Y]]+Table2[[#This Row],[Rank 6M]]+Table2[[#This Row],[Rank Sharpe]])/3</f>
        <v>357.66666666666669</v>
      </c>
    </row>
    <row r="346" spans="1:48" x14ac:dyDescent="0.3">
      <c r="A346" t="s">
        <v>1632</v>
      </c>
      <c r="B346" t="s">
        <v>1633</v>
      </c>
      <c r="C346" t="s">
        <v>3140</v>
      </c>
      <c r="D346" t="s">
        <v>160</v>
      </c>
      <c r="E346">
        <v>5686.7820019999999</v>
      </c>
      <c r="F346">
        <v>627.5</v>
      </c>
      <c r="G346">
        <v>31.558469914526899</v>
      </c>
      <c r="H346">
        <f>(Table2[[#This Row],[1Y Return vs Nifty]]-AVERAGE(Table2[1Y Return vs Nifty]))/_xlfn.STDEV.P(Table2[1Y Return vs Nifty])</f>
        <v>0.34236289886898424</v>
      </c>
      <c r="I346">
        <v>2.31687533658899</v>
      </c>
      <c r="J346">
        <f>(Table2[[#This Row],[1M Return vs Nifty]]-AVERAGE(Table2[1M Return vs Nifty]))/_xlfn.STDEV.P(Table2[1M Return vs Nifty])</f>
        <v>7.990451226121556E-2</v>
      </c>
      <c r="K346">
        <v>1.7491609096756999</v>
      </c>
      <c r="L346">
        <f>(Table2[[#This Row],[6M Return vs Nifty]]-AVERAGE(Table2[6M Return vs Nifty]))/_xlfn.STDEV.P(Table2[6M Return vs Nifty])</f>
        <v>-8.2267453403050542E-2</v>
      </c>
      <c r="M346">
        <v>-4.6019091688389802</v>
      </c>
      <c r="N346">
        <f>(Table2[[#This Row],[1W Return vs Nifty]]-AVERAGE(Table2[1W Return vs Nifty]))/_xlfn.STDEV.P(Table2[1W Return vs Nifty])</f>
        <v>-1.0401840257496326</v>
      </c>
      <c r="O346">
        <v>570.04999999999995</v>
      </c>
      <c r="P346">
        <v>634.69130811166701</v>
      </c>
      <c r="Q346">
        <v>582.68853385414798</v>
      </c>
      <c r="R346">
        <v>44.202436696152702</v>
      </c>
      <c r="S346" s="1">
        <f>(Table2[[#This Row],[Close Price]]-Table2[[#This Row],[20D EMA]])/Table2[[#This Row],[20D EMA]]</f>
        <v>0.10078063327778274</v>
      </c>
      <c r="T346" s="1">
        <f>(Table2[[#This Row],[Close Price]]-Table2[[#This Row],[50D EMA]])/Table2[[#This Row],[50D EMA]]</f>
        <v>-1.1330402700901302E-2</v>
      </c>
      <c r="U346" s="1">
        <f>(Table2[[#This Row],[Close Price]]-Table2[[#This Row],[200D EMA]])/Table2[[#This Row],[200D EMA]]</f>
        <v>7.6904664400121392E-2</v>
      </c>
      <c r="V346">
        <v>0.78678534547034895</v>
      </c>
      <c r="W346">
        <v>625</v>
      </c>
      <c r="X346">
        <v>634.20000000000005</v>
      </c>
      <c r="Y346">
        <v>623.20000000000005</v>
      </c>
      <c r="Z346">
        <v>635.5</v>
      </c>
      <c r="AA346">
        <v>623.20000000000005</v>
      </c>
      <c r="AB346">
        <v>662.5</v>
      </c>
      <c r="AC346" s="1">
        <f>(Table2[[#This Row],[Close Price]]/Table2[[#This Row],[Day Low]])-1</f>
        <v>4.0000000000000036E-3</v>
      </c>
      <c r="AD346" s="1">
        <f>(Table2[[#This Row],[Day High]]/Table2[[#This Row],[Close Price]])-1</f>
        <v>1.0677290836653475E-2</v>
      </c>
      <c r="AE346" s="1">
        <f>(Table2[[#This Row],[Close Price]]/Table2[[#This Row],[Current Week Low]])-1</f>
        <v>6.8998716302952623E-3</v>
      </c>
      <c r="AF346" s="1">
        <f>(Table2[[#This Row],[Current Week High]]/Table2[[#This Row],[Close Price]])-1</f>
        <v>1.2749003984063645E-2</v>
      </c>
      <c r="AG346" s="1">
        <f>(Table2[[#This Row],[Close Price]]/Table2[[#This Row],[Current Month Low]])-1</f>
        <v>6.8998716302952623E-3</v>
      </c>
      <c r="AH346" s="1">
        <f>(Table2[[#This Row],[Current Month High]]/Table2[[#This Row],[Close Price]])-1</f>
        <v>5.5776892430278835E-2</v>
      </c>
      <c r="AI346">
        <v>15.011952191235</v>
      </c>
      <c r="AJ346">
        <v>57.051683143536401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-0.05</v>
      </c>
      <c r="AM346" t="s">
        <v>3182</v>
      </c>
      <c r="AN346">
        <v>-8.81</v>
      </c>
      <c r="AO346" t="s">
        <v>3182</v>
      </c>
      <c r="AQ346">
        <f>(Table2[[#This Row],[Sharpe Ratio]]-AVERAGE(Table2[Sharpe Ratio]))/_xlfn.STDEV.P(Table2[Sharpe Ratio])</f>
        <v>-0.66530919757154305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209</v>
      </c>
      <c r="AT346">
        <f>_xlfn.RANK.AVG(Table2[[#This Row],[6M Return vs Nifty Z-Score]],Table2[6M Return vs Nifty Z-Score])</f>
        <v>330</v>
      </c>
      <c r="AU346">
        <f>_xlfn.RANK.AVG(Table2[[#This Row],[Sharpe Ratio Z-Score]],Table2[Sharpe Ratio Z-Score])</f>
        <v>534</v>
      </c>
      <c r="AV346">
        <f>(Table2[[#This Row],[Rank 1Y]]+Table2[[#This Row],[Rank 6M]]+Table2[[#This Row],[Rank Sharpe]])/3</f>
        <v>357.66666666666669</v>
      </c>
    </row>
    <row r="347" spans="1:48" x14ac:dyDescent="0.3">
      <c r="A347" t="s">
        <v>570</v>
      </c>
      <c r="B347" t="s">
        <v>571</v>
      </c>
      <c r="C347" t="s">
        <v>3148</v>
      </c>
      <c r="D347" t="s">
        <v>572</v>
      </c>
      <c r="E347">
        <v>34322.340338440001</v>
      </c>
      <c r="F347">
        <v>1412.95</v>
      </c>
      <c r="G347">
        <v>-21.975693662413502</v>
      </c>
      <c r="H347">
        <f>(Table2[[#This Row],[1Y Return vs Nifty]]-AVERAGE(Table2[1Y Return vs Nifty]))/_xlfn.STDEV.P(Table2[1Y Return vs Nifty])</f>
        <v>-0.71095876039811923</v>
      </c>
      <c r="I347">
        <v>10.1295633928243</v>
      </c>
      <c r="J347">
        <f>(Table2[[#This Row],[1M Return vs Nifty]]-AVERAGE(Table2[1M Return vs Nifty]))/_xlfn.STDEV.P(Table2[1M Return vs Nifty])</f>
        <v>0.80498272977005625</v>
      </c>
      <c r="K347">
        <v>30.425967817528502</v>
      </c>
      <c r="L347">
        <f>(Table2[[#This Row],[6M Return vs Nifty]]-AVERAGE(Table2[6M Return vs Nifty]))/_xlfn.STDEV.P(Table2[6M Return vs Nifty])</f>
        <v>0.84799612216741493</v>
      </c>
      <c r="M347">
        <v>1.27474911630309</v>
      </c>
      <c r="N347">
        <f>(Table2[[#This Row],[1W Return vs Nifty]]-AVERAGE(Table2[1W Return vs Nifty]))/_xlfn.STDEV.P(Table2[1W Return vs Nifty])</f>
        <v>0.38075432205101378</v>
      </c>
      <c r="O347">
        <v>1369.42</v>
      </c>
      <c r="P347">
        <v>1326.8217723232599</v>
      </c>
      <c r="Q347">
        <v>1207.22310146215</v>
      </c>
      <c r="R347">
        <v>63.426919450052701</v>
      </c>
      <c r="S347" s="1">
        <f>(Table2[[#This Row],[Close Price]]-Table2[[#This Row],[20D EMA]])/Table2[[#This Row],[20D EMA]]</f>
        <v>3.1787179974003571E-2</v>
      </c>
      <c r="T347" s="1">
        <f>(Table2[[#This Row],[Close Price]]-Table2[[#This Row],[50D EMA]])/Table2[[#This Row],[50D EMA]]</f>
        <v>6.4913185382788799E-2</v>
      </c>
      <c r="U347" s="1">
        <f>(Table2[[#This Row],[Close Price]]-Table2[[#This Row],[200D EMA]])/Table2[[#This Row],[200D EMA]]</f>
        <v>0.17041332152166422</v>
      </c>
      <c r="V347">
        <v>0.49626339277307402</v>
      </c>
      <c r="W347">
        <v>1405</v>
      </c>
      <c r="X347">
        <v>1438.4</v>
      </c>
      <c r="Y347">
        <v>1396.1</v>
      </c>
      <c r="Z347">
        <v>1474.3</v>
      </c>
      <c r="AA347">
        <v>1289.0999999999999</v>
      </c>
      <c r="AB347">
        <v>1475</v>
      </c>
      <c r="AC347" s="1">
        <f>(Table2[[#This Row],[Close Price]]/Table2[[#This Row],[Day Low]])-1</f>
        <v>5.6583629893238729E-3</v>
      </c>
      <c r="AD347" s="1">
        <f>(Table2[[#This Row],[Day High]]/Table2[[#This Row],[Close Price]])-1</f>
        <v>1.8011960791252335E-2</v>
      </c>
      <c r="AE347" s="1">
        <f>(Table2[[#This Row],[Close Price]]/Table2[[#This Row],[Current Week Low]])-1</f>
        <v>1.2069336007449527E-2</v>
      </c>
      <c r="AF347" s="1">
        <f>(Table2[[#This Row],[Current Week High]]/Table2[[#This Row],[Close Price]])-1</f>
        <v>4.3419795463392141E-2</v>
      </c>
      <c r="AG347" s="1">
        <f>(Table2[[#This Row],[Close Price]]/Table2[[#This Row],[Current Month Low]])-1</f>
        <v>9.6074780854860098E-2</v>
      </c>
      <c r="AH347" s="1">
        <f>(Table2[[#This Row],[Current Month High]]/Table2[[#This Row],[Close Price]])-1</f>
        <v>4.3915212852542629E-2</v>
      </c>
      <c r="AI347">
        <v>5.3045047595456198</v>
      </c>
      <c r="AJ347">
        <v>59.4661700806952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0.19</v>
      </c>
      <c r="AM347" t="s">
        <v>3183</v>
      </c>
      <c r="AN347">
        <v>1.33</v>
      </c>
      <c r="AO347" t="s">
        <v>3183</v>
      </c>
      <c r="AP347">
        <v>3.9553655763227002E-2</v>
      </c>
      <c r="AQ347">
        <f>(Table2[[#This Row],[Sharpe Ratio]]-AVERAGE(Table2[Sharpe Ratio]))/_xlfn.STDEV.P(Table2[Sharpe Ratio])</f>
        <v>-0.20770782039955585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1.1150665931908099</v>
      </c>
      <c r="AS347">
        <f>_xlfn.RANK.AVG(Table2[[#This Row],[1Y Return vs Nifty Z-Score]],Table2[1Y Return vs Nifty Z-Score])</f>
        <v>563</v>
      </c>
      <c r="AT347">
        <f>_xlfn.RANK.AVG(Table2[[#This Row],[6M Return vs Nifty Z-Score]],Table2[6M Return vs Nifty Z-Score])</f>
        <v>110</v>
      </c>
      <c r="AU347">
        <f>_xlfn.RANK.AVG(Table2[[#This Row],[Sharpe Ratio Z-Score]],Table2[Sharpe Ratio Z-Score])</f>
        <v>403</v>
      </c>
      <c r="AV347">
        <f>(Table2[[#This Row],[Rank 1Y]]+Table2[[#This Row],[Rank 6M]]+Table2[[#This Row],[Rank Sharpe]])/3</f>
        <v>358.66666666666669</v>
      </c>
    </row>
    <row r="348" spans="1:48" x14ac:dyDescent="0.3">
      <c r="A348" t="s">
        <v>315</v>
      </c>
      <c r="B348" t="s">
        <v>316</v>
      </c>
      <c r="C348" t="s">
        <v>3142</v>
      </c>
      <c r="D348" t="s">
        <v>166</v>
      </c>
      <c r="E348">
        <v>83363.743846694997</v>
      </c>
      <c r="F348">
        <v>82.99</v>
      </c>
      <c r="G348">
        <v>31.4799464788317</v>
      </c>
      <c r="H348">
        <f>(Table2[[#This Row],[1Y Return vs Nifty]]-AVERAGE(Table2[1Y Return vs Nifty]))/_xlfn.STDEV.P(Table2[1Y Return vs Nifty])</f>
        <v>0.34081789601377099</v>
      </c>
      <c r="I348">
        <v>3.0885552826878202</v>
      </c>
      <c r="J348">
        <f>(Table2[[#This Row],[1M Return vs Nifty]]-AVERAGE(Table2[1M Return vs Nifty]))/_xlfn.STDEV.P(Table2[1M Return vs Nifty])</f>
        <v>0.15152241326752777</v>
      </c>
      <c r="K348">
        <v>-24.729787201297601</v>
      </c>
      <c r="L348">
        <f>(Table2[[#This Row],[6M Return vs Nifty]]-AVERAGE(Table2[6M Return vs Nifty]))/_xlfn.STDEV.P(Table2[6M Return vs Nifty])</f>
        <v>-0.94123341241690284</v>
      </c>
      <c r="M348">
        <v>-1.1043121876305599</v>
      </c>
      <c r="N348">
        <f>(Table2[[#This Row],[1W Return vs Nifty]]-AVERAGE(Table2[1W Return vs Nifty]))/_xlfn.STDEV.P(Table2[1W Return vs Nifty])</f>
        <v>-0.19448746920216048</v>
      </c>
      <c r="O348">
        <v>81.599999999999994</v>
      </c>
      <c r="P348">
        <v>85.779384476687795</v>
      </c>
      <c r="Q348">
        <v>87.672631753210197</v>
      </c>
      <c r="R348">
        <v>60.064087253333099</v>
      </c>
      <c r="S348" s="1">
        <f>(Table2[[#This Row],[Close Price]]-Table2[[#This Row],[20D EMA]])/Table2[[#This Row],[20D EMA]]</f>
        <v>1.7034313725490205E-2</v>
      </c>
      <c r="T348" s="1">
        <f>(Table2[[#This Row],[Close Price]]-Table2[[#This Row],[50D EMA]])/Table2[[#This Row],[50D EMA]]</f>
        <v>-3.2518121850662961E-2</v>
      </c>
      <c r="U348" s="1">
        <f>(Table2[[#This Row],[Close Price]]-Table2[[#This Row],[200D EMA]])/Table2[[#This Row],[200D EMA]]</f>
        <v>-5.3410416221921435E-2</v>
      </c>
      <c r="V348">
        <v>0.87419985354496499</v>
      </c>
      <c r="W348">
        <v>80.83</v>
      </c>
      <c r="X348">
        <v>83.4</v>
      </c>
      <c r="Y348">
        <v>80.83</v>
      </c>
      <c r="Z348">
        <v>83.6</v>
      </c>
      <c r="AA348">
        <v>76.41</v>
      </c>
      <c r="AB348">
        <v>85.59</v>
      </c>
      <c r="AC348" s="1">
        <f>(Table2[[#This Row],[Close Price]]/Table2[[#This Row],[Day Low]])-1</f>
        <v>2.6722751453668092E-2</v>
      </c>
      <c r="AD348" s="1">
        <f>(Table2[[#This Row],[Day High]]/Table2[[#This Row],[Close Price]])-1</f>
        <v>4.9403542595494176E-3</v>
      </c>
      <c r="AE348" s="1">
        <f>(Table2[[#This Row],[Close Price]]/Table2[[#This Row],[Current Week Low]])-1</f>
        <v>2.6722751453668092E-2</v>
      </c>
      <c r="AF348" s="1">
        <f>(Table2[[#This Row],[Current Week High]]/Table2[[#This Row],[Close Price]])-1</f>
        <v>7.3502831666465429E-3</v>
      </c>
      <c r="AG348" s="1">
        <f>(Table2[[#This Row],[Close Price]]/Table2[[#This Row],[Current Month Low]])-1</f>
        <v>8.6114382934170841E-2</v>
      </c>
      <c r="AH348" s="1">
        <f>(Table2[[#This Row],[Current Month High]]/Table2[[#This Row],[Close Price]])-1</f>
        <v>3.1329075792264183E-2</v>
      </c>
      <c r="AI348">
        <v>42.667791300156601</v>
      </c>
      <c r="AJ348">
        <v>54.687791239515299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-0.02</v>
      </c>
      <c r="AM348" t="s">
        <v>3182</v>
      </c>
      <c r="AN348">
        <v>-1.81</v>
      </c>
      <c r="AO348" t="s">
        <v>3182</v>
      </c>
      <c r="AP348">
        <v>0.10593534269054</v>
      </c>
      <c r="AQ348">
        <f>(Table2[[#This Row],[Sharpe Ratio]]-AVERAGE(Table2[Sharpe Ratio]))/_xlfn.STDEV.P(Table2[Sharpe Ratio])</f>
        <v>0.5602705313051427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210</v>
      </c>
      <c r="AT348">
        <f>_xlfn.RANK.AVG(Table2[[#This Row],[6M Return vs Nifty Z-Score]],Table2[6M Return vs Nifty Z-Score])</f>
        <v>659</v>
      </c>
      <c r="AU348">
        <f>_xlfn.RANK.AVG(Table2[[#This Row],[Sharpe Ratio Z-Score]],Table2[Sharpe Ratio Z-Score])</f>
        <v>208</v>
      </c>
      <c r="AV348">
        <f>(Table2[[#This Row],[Rank 1Y]]+Table2[[#This Row],[Rank 6M]]+Table2[[#This Row],[Rank Sharpe]])/3</f>
        <v>359</v>
      </c>
    </row>
    <row r="349" spans="1:48" x14ac:dyDescent="0.3">
      <c r="A349" t="s">
        <v>633</v>
      </c>
      <c r="B349" t="s">
        <v>634</v>
      </c>
      <c r="C349" t="s">
        <v>3138</v>
      </c>
      <c r="D349" t="s">
        <v>188</v>
      </c>
      <c r="E349">
        <v>28837.372500000001</v>
      </c>
      <c r="F349">
        <v>660.65</v>
      </c>
      <c r="G349">
        <v>9.2426068247893198</v>
      </c>
      <c r="H349">
        <f>(Table2[[#This Row],[1Y Return vs Nifty]]-AVERAGE(Table2[1Y Return vs Nifty]))/_xlfn.STDEV.P(Table2[1Y Return vs Nifty])</f>
        <v>-9.671712717600861E-2</v>
      </c>
      <c r="I349">
        <v>2.49096067094841</v>
      </c>
      <c r="J349">
        <f>(Table2[[#This Row],[1M Return vs Nifty]]-AVERAGE(Table2[1M Return vs Nifty]))/_xlfn.STDEV.P(Table2[1M Return vs Nifty])</f>
        <v>9.6060985298817292E-2</v>
      </c>
      <c r="K349">
        <v>18.848054881137401</v>
      </c>
      <c r="L349">
        <f>(Table2[[#This Row],[6M Return vs Nifty]]-AVERAGE(Table2[6M Return vs Nifty]))/_xlfn.STDEV.P(Table2[6M Return vs Nifty])</f>
        <v>0.47241348772489766</v>
      </c>
      <c r="M349">
        <v>-0.57641577294554103</v>
      </c>
      <c r="N349">
        <f>(Table2[[#This Row],[1W Return vs Nifty]]-AVERAGE(Table2[1W Return vs Nifty]))/_xlfn.STDEV.P(Table2[1W Return vs Nifty])</f>
        <v>-6.6845496009859826E-2</v>
      </c>
      <c r="O349">
        <v>665.66</v>
      </c>
      <c r="P349">
        <v>697.96059312194404</v>
      </c>
      <c r="Q349">
        <v>659.85386472401399</v>
      </c>
      <c r="R349">
        <v>50.463318860411903</v>
      </c>
      <c r="S349" s="1">
        <f>(Table2[[#This Row],[Close Price]]-Table2[[#This Row],[20D EMA]])/Table2[[#This Row],[20D EMA]]</f>
        <v>-7.5263648108643919E-3</v>
      </c>
      <c r="T349" s="1">
        <f>(Table2[[#This Row],[Close Price]]-Table2[[#This Row],[50D EMA]])/Table2[[#This Row],[50D EMA]]</f>
        <v>-5.3456589798366101E-2</v>
      </c>
      <c r="U349" s="1">
        <f>(Table2[[#This Row],[Close Price]]-Table2[[#This Row],[200D EMA]])/Table2[[#This Row],[200D EMA]]</f>
        <v>1.2065327166326067E-3</v>
      </c>
      <c r="V349">
        <v>1.3667609968505601</v>
      </c>
      <c r="W349">
        <v>651.5</v>
      </c>
      <c r="X349">
        <v>666</v>
      </c>
      <c r="Y349">
        <v>648.9</v>
      </c>
      <c r="Z349">
        <v>743</v>
      </c>
      <c r="AA349">
        <v>611.29999999999995</v>
      </c>
      <c r="AB349">
        <v>743</v>
      </c>
      <c r="AC349" s="1">
        <f>(Table2[[#This Row],[Close Price]]/Table2[[#This Row],[Day Low]])-1</f>
        <v>1.4044512663085262E-2</v>
      </c>
      <c r="AD349" s="1">
        <f>(Table2[[#This Row],[Day High]]/Table2[[#This Row],[Close Price]])-1</f>
        <v>8.09808521910238E-3</v>
      </c>
      <c r="AE349" s="1">
        <f>(Table2[[#This Row],[Close Price]]/Table2[[#This Row],[Current Week Low]])-1</f>
        <v>1.8107566651256013E-2</v>
      </c>
      <c r="AF349" s="1">
        <f>(Table2[[#This Row],[Current Week High]]/Table2[[#This Row],[Close Price]])-1</f>
        <v>0.12464996594263233</v>
      </c>
      <c r="AG349" s="1">
        <f>(Table2[[#This Row],[Close Price]]/Table2[[#This Row],[Current Month Low]])-1</f>
        <v>8.0729592671356265E-2</v>
      </c>
      <c r="AH349" s="1">
        <f>(Table2[[#This Row],[Current Month High]]/Table2[[#This Row],[Close Price]])-1</f>
        <v>0.12464996594263233</v>
      </c>
      <c r="AI349">
        <v>30.174827821085199</v>
      </c>
      <c r="AJ349">
        <v>58.3912730760009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-0.14000000000000001</v>
      </c>
      <c r="AM349" t="s">
        <v>3182</v>
      </c>
      <c r="AN349">
        <v>-1.56</v>
      </c>
      <c r="AO349" t="s">
        <v>3182</v>
      </c>
      <c r="AP349">
        <v>-4.5623219784599999E-3</v>
      </c>
      <c r="AQ349">
        <f>(Table2[[#This Row],[Sharpe Ratio]]-AVERAGE(Table2[Sharpe Ratio]))/_xlfn.STDEV.P(Table2[Sharpe Ratio])</f>
        <v>-0.71809129268160554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341</v>
      </c>
      <c r="AT349">
        <f>_xlfn.RANK.AVG(Table2[[#This Row],[6M Return vs Nifty Z-Score]],Table2[6M Return vs Nifty Z-Score])</f>
        <v>171</v>
      </c>
      <c r="AU349">
        <f>_xlfn.RANK.AVG(Table2[[#This Row],[Sharpe Ratio Z-Score]],Table2[Sharpe Ratio Z-Score])</f>
        <v>566</v>
      </c>
      <c r="AV349">
        <f>(Table2[[#This Row],[Rank 1Y]]+Table2[[#This Row],[Rank 6M]]+Table2[[#This Row],[Rank Sharpe]])/3</f>
        <v>359.33333333333331</v>
      </c>
    </row>
    <row r="350" spans="1:48" x14ac:dyDescent="0.3">
      <c r="A350" t="s">
        <v>1144</v>
      </c>
      <c r="B350" t="s">
        <v>1145</v>
      </c>
      <c r="C350" t="s">
        <v>3147</v>
      </c>
      <c r="D350" t="s">
        <v>455</v>
      </c>
      <c r="E350">
        <v>10743.188366639901</v>
      </c>
      <c r="F350">
        <v>224.75</v>
      </c>
      <c r="G350">
        <v>39.348650837786799</v>
      </c>
      <c r="H350">
        <f>(Table2[[#This Row],[1Y Return vs Nifty]]-AVERAGE(Table2[1Y Return vs Nifty]))/_xlfn.STDEV.P(Table2[1Y Return vs Nifty])</f>
        <v>0.49564009137215731</v>
      </c>
      <c r="I350">
        <v>9.56681696516379</v>
      </c>
      <c r="J350">
        <f>(Table2[[#This Row],[1M Return vs Nifty]]-AVERAGE(Table2[1M Return vs Nifty]))/_xlfn.STDEV.P(Table2[1M Return vs Nifty])</f>
        <v>0.75275548432770212</v>
      </c>
      <c r="K350">
        <v>-19.111361437704399</v>
      </c>
      <c r="L350">
        <f>(Table2[[#This Row],[6M Return vs Nifty]]-AVERAGE(Table2[6M Return vs Nifty]))/_xlfn.STDEV.P(Table2[6M Return vs Nifty])</f>
        <v>-0.75897403965228072</v>
      </c>
      <c r="M350">
        <v>4.8366931065723904</v>
      </c>
      <c r="N350">
        <f>(Table2[[#This Row],[1W Return vs Nifty]]-AVERAGE(Table2[1W Return vs Nifty]))/_xlfn.STDEV.P(Table2[1W Return vs Nifty])</f>
        <v>1.2420095734050312</v>
      </c>
      <c r="O350">
        <v>220.07</v>
      </c>
      <c r="P350">
        <v>230.37707966947499</v>
      </c>
      <c r="Q350">
        <v>230.05621807787</v>
      </c>
      <c r="R350">
        <v>66.325279423335203</v>
      </c>
      <c r="S350" s="1">
        <f>(Table2[[#This Row],[Close Price]]-Table2[[#This Row],[20D EMA]])/Table2[[#This Row],[20D EMA]]</f>
        <v>2.1265960830644828E-2</v>
      </c>
      <c r="T350" s="1">
        <f>(Table2[[#This Row],[Close Price]]-Table2[[#This Row],[50D EMA]])/Table2[[#This Row],[50D EMA]]</f>
        <v>-2.442551870849409E-2</v>
      </c>
      <c r="U350" s="1">
        <f>(Table2[[#This Row],[Close Price]]-Table2[[#This Row],[200D EMA]])/Table2[[#This Row],[200D EMA]]</f>
        <v>-2.3064875716916889E-2</v>
      </c>
      <c r="V350">
        <v>1.1535844465542699</v>
      </c>
      <c r="W350">
        <v>224.33</v>
      </c>
      <c r="X350">
        <v>232.05</v>
      </c>
      <c r="Y350">
        <v>221.01</v>
      </c>
      <c r="Z350">
        <v>232.05</v>
      </c>
      <c r="AA350">
        <v>203.65</v>
      </c>
      <c r="AB350">
        <v>243.65</v>
      </c>
      <c r="AC350" s="1">
        <f>(Table2[[#This Row],[Close Price]]/Table2[[#This Row],[Day Low]])-1</f>
        <v>1.8722417866534613E-3</v>
      </c>
      <c r="AD350" s="1">
        <f>(Table2[[#This Row],[Day High]]/Table2[[#This Row],[Close Price]])-1</f>
        <v>3.2480533926585231E-2</v>
      </c>
      <c r="AE350" s="1">
        <f>(Table2[[#This Row],[Close Price]]/Table2[[#This Row],[Current Week Low]])-1</f>
        <v>1.6922311207637764E-2</v>
      </c>
      <c r="AF350" s="1">
        <f>(Table2[[#This Row],[Current Week High]]/Table2[[#This Row],[Close Price]])-1</f>
        <v>3.2480533926585231E-2</v>
      </c>
      <c r="AG350" s="1">
        <f>(Table2[[#This Row],[Close Price]]/Table2[[#This Row],[Current Month Low]])-1</f>
        <v>0.10360913331696531</v>
      </c>
      <c r="AH350" s="1">
        <f>(Table2[[#This Row],[Current Month High]]/Table2[[#This Row],[Close Price]])-1</f>
        <v>8.4093437152391592E-2</v>
      </c>
      <c r="AI350">
        <v>70.945494994438207</v>
      </c>
      <c r="AJ350">
        <v>67.661320402834704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-0.05</v>
      </c>
      <c r="AM350" t="s">
        <v>3182</v>
      </c>
      <c r="AN350">
        <v>4.26</v>
      </c>
      <c r="AO350" t="s">
        <v>3183</v>
      </c>
      <c r="AP350">
        <v>6.5444374193475E-2</v>
      </c>
      <c r="AQ350">
        <f>(Table2[[#This Row],[Sharpe Ratio]]-AVERAGE(Table2[Sharpe Ratio]))/_xlfn.STDEV.P(Table2[Sharpe Ratio])</f>
        <v>9.1825261462079866E-2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167</v>
      </c>
      <c r="AT350">
        <f>_xlfn.RANK.AVG(Table2[[#This Row],[6M Return vs Nifty Z-Score]],Table2[6M Return vs Nifty Z-Score])</f>
        <v>593</v>
      </c>
      <c r="AU350">
        <f>_xlfn.RANK.AVG(Table2[[#This Row],[Sharpe Ratio Z-Score]],Table2[Sharpe Ratio Z-Score])</f>
        <v>322</v>
      </c>
      <c r="AV350">
        <f>(Table2[[#This Row],[Rank 1Y]]+Table2[[#This Row],[Rank 6M]]+Table2[[#This Row],[Rank Sharpe]])/3</f>
        <v>360.66666666666669</v>
      </c>
    </row>
    <row r="351" spans="1:48" x14ac:dyDescent="0.3">
      <c r="A351" t="s">
        <v>481</v>
      </c>
      <c r="B351" t="s">
        <v>482</v>
      </c>
      <c r="C351" t="s">
        <v>3142</v>
      </c>
      <c r="D351" t="s">
        <v>166</v>
      </c>
      <c r="E351">
        <v>44673.9115494</v>
      </c>
      <c r="F351">
        <v>113.68</v>
      </c>
      <c r="G351">
        <v>12.138453088169999</v>
      </c>
      <c r="H351">
        <f>(Table2[[#This Row],[1Y Return vs Nifty]]-AVERAGE(Table2[1Y Return vs Nifty]))/_xlfn.STDEV.P(Table2[1Y Return vs Nifty])</f>
        <v>-3.9739350980015818E-2</v>
      </c>
      <c r="I351">
        <v>4.3060324648680801</v>
      </c>
      <c r="J351">
        <f>(Table2[[#This Row],[1M Return vs Nifty]]-AVERAGE(Table2[1M Return vs Nifty]))/_xlfn.STDEV.P(Table2[1M Return vs Nifty])</f>
        <v>0.26451376512476887</v>
      </c>
      <c r="K351">
        <v>-27.1826515970128</v>
      </c>
      <c r="L351">
        <f>(Table2[[#This Row],[6M Return vs Nifty]]-AVERAGE(Table2[6M Return vs Nifty]))/_xlfn.STDEV.P(Table2[6M Return vs Nifty])</f>
        <v>-1.0208033035306399</v>
      </c>
      <c r="M351">
        <v>4.1591415707462103</v>
      </c>
      <c r="N351">
        <f>(Table2[[#This Row],[1W Return vs Nifty]]-AVERAGE(Table2[1W Return vs Nifty]))/_xlfn.STDEV.P(Table2[1W Return vs Nifty])</f>
        <v>1.0781819500938745</v>
      </c>
      <c r="O351">
        <v>110.85</v>
      </c>
      <c r="P351">
        <v>116.81423345221501</v>
      </c>
      <c r="Q351">
        <v>119.34523842698999</v>
      </c>
      <c r="R351">
        <v>63.377468822693601</v>
      </c>
      <c r="S351" s="1">
        <f>(Table2[[#This Row],[Close Price]]-Table2[[#This Row],[20D EMA]])/Table2[[#This Row],[20D EMA]]</f>
        <v>2.5529995489400204E-2</v>
      </c>
      <c r="T351" s="1">
        <f>(Table2[[#This Row],[Close Price]]-Table2[[#This Row],[50D EMA]])/Table2[[#This Row],[50D EMA]]</f>
        <v>-2.6830920852612666E-2</v>
      </c>
      <c r="U351" s="1">
        <f>(Table2[[#This Row],[Close Price]]-Table2[[#This Row],[200D EMA]])/Table2[[#This Row],[200D EMA]]</f>
        <v>-4.7469329331104593E-2</v>
      </c>
      <c r="V351">
        <v>1.02356443306531</v>
      </c>
      <c r="W351">
        <v>111.56</v>
      </c>
      <c r="X351">
        <v>114.16</v>
      </c>
      <c r="Y351">
        <v>109.75</v>
      </c>
      <c r="Z351">
        <v>114.21</v>
      </c>
      <c r="AA351">
        <v>101.7</v>
      </c>
      <c r="AB351">
        <v>117.4</v>
      </c>
      <c r="AC351" s="1">
        <f>(Table2[[#This Row],[Close Price]]/Table2[[#This Row],[Day Low]])-1</f>
        <v>1.9003226963069331E-2</v>
      </c>
      <c r="AD351" s="1">
        <f>(Table2[[#This Row],[Day High]]/Table2[[#This Row],[Close Price]])-1</f>
        <v>4.2223786066148961E-3</v>
      </c>
      <c r="AE351" s="1">
        <f>(Table2[[#This Row],[Close Price]]/Table2[[#This Row],[Current Week Low]])-1</f>
        <v>3.5808656036446562E-2</v>
      </c>
      <c r="AF351" s="1">
        <f>(Table2[[#This Row],[Current Week High]]/Table2[[#This Row],[Close Price]])-1</f>
        <v>4.6622097114705774E-3</v>
      </c>
      <c r="AG351" s="1">
        <f>(Table2[[#This Row],[Close Price]]/Table2[[#This Row],[Current Month Low]])-1</f>
        <v>0.11779744346116039</v>
      </c>
      <c r="AH351" s="1">
        <f>(Table2[[#This Row],[Current Month High]]/Table2[[#This Row],[Close Price]])-1</f>
        <v>3.2723434201266777E-2</v>
      </c>
      <c r="AI351">
        <v>49.982406755805698</v>
      </c>
      <c r="AJ351">
        <v>40.259099321406502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-0.01</v>
      </c>
      <c r="AM351" t="s">
        <v>3182</v>
      </c>
      <c r="AN351">
        <v>-1.1200000000000001</v>
      </c>
      <c r="AO351" t="s">
        <v>3182</v>
      </c>
      <c r="AP351">
        <v>0.15746214760229499</v>
      </c>
      <c r="AQ351">
        <f>(Table2[[#This Row],[Sharpe Ratio]]-AVERAGE(Table2[Sharpe Ratio]))/_xlfn.STDEV.P(Table2[Sharpe Ratio])</f>
        <v>1.1563908249648889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315</v>
      </c>
      <c r="AT351">
        <f>_xlfn.RANK.AVG(Table2[[#This Row],[6M Return vs Nifty Z-Score]],Table2[6M Return vs Nifty Z-Score])</f>
        <v>677</v>
      </c>
      <c r="AU351">
        <f>_xlfn.RANK.AVG(Table2[[#This Row],[Sharpe Ratio Z-Score]],Table2[Sharpe Ratio Z-Score])</f>
        <v>91</v>
      </c>
      <c r="AV351">
        <f>(Table2[[#This Row],[Rank 1Y]]+Table2[[#This Row],[Rank 6M]]+Table2[[#This Row],[Rank Sharpe]])/3</f>
        <v>361</v>
      </c>
    </row>
    <row r="352" spans="1:48" x14ac:dyDescent="0.3">
      <c r="A352" t="s">
        <v>657</v>
      </c>
      <c r="B352" t="s">
        <v>658</v>
      </c>
      <c r="C352" t="s">
        <v>3140</v>
      </c>
      <c r="D352" t="s">
        <v>51</v>
      </c>
      <c r="E352">
        <v>27233.220181379998</v>
      </c>
      <c r="F352">
        <v>1752.35</v>
      </c>
      <c r="G352">
        <v>2.9913098667181099</v>
      </c>
      <c r="H352">
        <f>(Table2[[#This Row],[1Y Return vs Nifty]]-AVERAGE(Table2[1Y Return vs Nifty]))/_xlfn.STDEV.P(Table2[1Y Return vs Nifty])</f>
        <v>-0.21971571433023587</v>
      </c>
      <c r="I352">
        <v>-6.6217347890620903</v>
      </c>
      <c r="J352">
        <f>(Table2[[#This Row],[1M Return vs Nifty]]-AVERAGE(Table2[1M Return vs Nifty]))/_xlfn.STDEV.P(Table2[1M Return vs Nifty])</f>
        <v>-0.7496680305386878</v>
      </c>
      <c r="K352">
        <v>-7.5205517778725399</v>
      </c>
      <c r="L352">
        <f>(Table2[[#This Row],[6M Return vs Nifty]]-AVERAGE(Table2[6M Return vs Nifty]))/_xlfn.STDEV.P(Table2[6M Return vs Nifty])</f>
        <v>-0.3829730409162877</v>
      </c>
      <c r="M352">
        <v>1.24350998372509</v>
      </c>
      <c r="N352">
        <f>(Table2[[#This Row],[1W Return vs Nifty]]-AVERAGE(Table2[1W Return vs Nifty]))/_xlfn.STDEV.P(Table2[1W Return vs Nifty])</f>
        <v>0.37320089980348636</v>
      </c>
      <c r="O352">
        <v>1777.6</v>
      </c>
      <c r="P352">
        <v>1821.52462449666</v>
      </c>
      <c r="Q352">
        <v>1764.8949035010801</v>
      </c>
      <c r="R352">
        <v>47.106489989563997</v>
      </c>
      <c r="S352" s="1">
        <f>(Table2[[#This Row],[Close Price]]-Table2[[#This Row],[20D EMA]])/Table2[[#This Row],[20D EMA]]</f>
        <v>-1.4204545454545456E-2</v>
      </c>
      <c r="T352" s="1">
        <f>(Table2[[#This Row],[Close Price]]-Table2[[#This Row],[50D EMA]])/Table2[[#This Row],[50D EMA]]</f>
        <v>-3.7976222537082084E-2</v>
      </c>
      <c r="U352" s="1">
        <f>(Table2[[#This Row],[Close Price]]-Table2[[#This Row],[200D EMA]])/Table2[[#This Row],[200D EMA]]</f>
        <v>-7.1080172967775213E-3</v>
      </c>
      <c r="V352">
        <v>0.56184900257895698</v>
      </c>
      <c r="W352">
        <v>1734.05</v>
      </c>
      <c r="X352">
        <v>1769.4</v>
      </c>
      <c r="Y352">
        <v>1734.05</v>
      </c>
      <c r="Z352">
        <v>1820</v>
      </c>
      <c r="AA352">
        <v>1655.25</v>
      </c>
      <c r="AB352">
        <v>1984</v>
      </c>
      <c r="AC352" s="1">
        <f>(Table2[[#This Row],[Close Price]]/Table2[[#This Row],[Day Low]])-1</f>
        <v>1.0553328912084492E-2</v>
      </c>
      <c r="AD352" s="1">
        <f>(Table2[[#This Row],[Day High]]/Table2[[#This Row],[Close Price]])-1</f>
        <v>9.7297914229463878E-3</v>
      </c>
      <c r="AE352" s="1">
        <f>(Table2[[#This Row],[Close Price]]/Table2[[#This Row],[Current Week Low]])-1</f>
        <v>1.0553328912084492E-2</v>
      </c>
      <c r="AF352" s="1">
        <f>(Table2[[#This Row],[Current Week High]]/Table2[[#This Row],[Close Price]])-1</f>
        <v>3.8605301452335539E-2</v>
      </c>
      <c r="AG352" s="1">
        <f>(Table2[[#This Row],[Close Price]]/Table2[[#This Row],[Current Month Low]])-1</f>
        <v>5.866183355988519E-2</v>
      </c>
      <c r="AH352" s="1">
        <f>(Table2[[#This Row],[Current Month High]]/Table2[[#This Row],[Close Price]])-1</f>
        <v>0.13219391103375466</v>
      </c>
      <c r="AI352">
        <v>15.8444374696835</v>
      </c>
      <c r="AJ352">
        <v>27.815463165572499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-0.04</v>
      </c>
      <c r="AM352" t="s">
        <v>3182</v>
      </c>
      <c r="AN352">
        <v>-5.77</v>
      </c>
      <c r="AO352" t="s">
        <v>3182</v>
      </c>
      <c r="AP352">
        <v>8.8137655919238E-2</v>
      </c>
      <c r="AQ352">
        <f>(Table2[[#This Row],[Sharpe Ratio]]-AVERAGE(Table2[Sharpe Ratio]))/_xlfn.STDEV.P(Table2[Sharpe Ratio])</f>
        <v>0.35436678309597847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379</v>
      </c>
      <c r="AT352">
        <f>_xlfn.RANK.AVG(Table2[[#This Row],[6M Return vs Nifty Z-Score]],Table2[6M Return vs Nifty Z-Score])</f>
        <v>446</v>
      </c>
      <c r="AU352">
        <f>_xlfn.RANK.AVG(Table2[[#This Row],[Sharpe Ratio Z-Score]],Table2[Sharpe Ratio Z-Score])</f>
        <v>258</v>
      </c>
      <c r="AV352">
        <f>(Table2[[#This Row],[Rank 1Y]]+Table2[[#This Row],[Rank 6M]]+Table2[[#This Row],[Rank Sharpe]])/3</f>
        <v>361</v>
      </c>
    </row>
    <row r="353" spans="1:48" x14ac:dyDescent="0.3">
      <c r="A353" t="s">
        <v>76</v>
      </c>
      <c r="B353" t="s">
        <v>77</v>
      </c>
      <c r="C353" t="s">
        <v>3135</v>
      </c>
      <c r="D353" t="s">
        <v>21</v>
      </c>
      <c r="E353">
        <v>304631.79747797898</v>
      </c>
      <c r="F353">
        <v>582.9</v>
      </c>
      <c r="G353">
        <v>25.7854668903266</v>
      </c>
      <c r="H353">
        <f>(Table2[[#This Row],[1Y Return vs Nifty]]-AVERAGE(Table2[1Y Return vs Nifty]))/_xlfn.STDEV.P(Table2[1Y Return vs Nifty])</f>
        <v>0.22877507535390915</v>
      </c>
      <c r="I353">
        <v>7.7040763915688997</v>
      </c>
      <c r="J353">
        <f>(Table2[[#This Row],[1M Return vs Nifty]]-AVERAGE(Table2[1M Return vs Nifty]))/_xlfn.STDEV.P(Table2[1M Return vs Nifty])</f>
        <v>0.57987867098742829</v>
      </c>
      <c r="K353">
        <v>22.977983254914001</v>
      </c>
      <c r="L353">
        <f>(Table2[[#This Row],[6M Return vs Nifty]]-AVERAGE(Table2[6M Return vs Nifty]))/_xlfn.STDEV.P(Table2[6M Return vs Nifty])</f>
        <v>0.60638663013871619</v>
      </c>
      <c r="M353">
        <v>1.1239324947307401</v>
      </c>
      <c r="N353">
        <f>(Table2[[#This Row],[1W Return vs Nifty]]-AVERAGE(Table2[1W Return vs Nifty]))/_xlfn.STDEV.P(Table2[1W Return vs Nifty])</f>
        <v>0.34428782856445073</v>
      </c>
      <c r="O353">
        <v>565.35</v>
      </c>
      <c r="P353">
        <v>551.37082914176096</v>
      </c>
      <c r="Q353">
        <v>510.860637220473</v>
      </c>
      <c r="R353">
        <v>63.843475431153301</v>
      </c>
      <c r="S353" s="1">
        <f>(Table2[[#This Row],[Close Price]]-Table2[[#This Row],[20D EMA]])/Table2[[#This Row],[20D EMA]]</f>
        <v>3.1042716901034675E-2</v>
      </c>
      <c r="T353" s="1">
        <f>(Table2[[#This Row],[Close Price]]-Table2[[#This Row],[50D EMA]])/Table2[[#This Row],[50D EMA]]</f>
        <v>5.718324073712043E-2</v>
      </c>
      <c r="U353" s="1">
        <f>(Table2[[#This Row],[Close Price]]-Table2[[#This Row],[200D EMA]])/Table2[[#This Row],[200D EMA]]</f>
        <v>0.14101568516118973</v>
      </c>
      <c r="V353">
        <v>0.90361103775659901</v>
      </c>
      <c r="W353">
        <v>581.9</v>
      </c>
      <c r="X353">
        <v>596</v>
      </c>
      <c r="Y353">
        <v>573.9</v>
      </c>
      <c r="Z353">
        <v>596</v>
      </c>
      <c r="AA353">
        <v>534.20000000000005</v>
      </c>
      <c r="AB353">
        <v>596</v>
      </c>
      <c r="AC353" s="1">
        <f>(Table2[[#This Row],[Close Price]]/Table2[[#This Row],[Day Low]])-1</f>
        <v>1.7185083347655006E-3</v>
      </c>
      <c r="AD353" s="1">
        <f>(Table2[[#This Row],[Day High]]/Table2[[#This Row],[Close Price]])-1</f>
        <v>2.2473837708011812E-2</v>
      </c>
      <c r="AE353" s="1">
        <f>(Table2[[#This Row],[Close Price]]/Table2[[#This Row],[Current Week Low]])-1</f>
        <v>1.5682174594877196E-2</v>
      </c>
      <c r="AF353" s="1">
        <f>(Table2[[#This Row],[Current Week High]]/Table2[[#This Row],[Close Price]])-1</f>
        <v>2.2473837708011812E-2</v>
      </c>
      <c r="AG353" s="1">
        <f>(Table2[[#This Row],[Close Price]]/Table2[[#This Row],[Current Month Low]])-1</f>
        <v>9.116435791838251E-2</v>
      </c>
      <c r="AH353" s="1">
        <f>(Table2[[#This Row],[Current Month High]]/Table2[[#This Row],[Close Price]])-1</f>
        <v>2.2473837708011812E-2</v>
      </c>
      <c r="AI353">
        <v>2.2473837708011799</v>
      </c>
      <c r="AJ353">
        <v>48.282879674382997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7.0000000000000007E-2</v>
      </c>
      <c r="AM353" t="s">
        <v>3183</v>
      </c>
      <c r="AN353">
        <v>3.46</v>
      </c>
      <c r="AO353" t="s">
        <v>3183</v>
      </c>
      <c r="AP353">
        <v>-8.0168336510089006E-2</v>
      </c>
      <c r="AQ353">
        <f>(Table2[[#This Row],[Sharpe Ratio]]-AVERAGE(Table2[Sharpe Ratio]))/_xlfn.STDEV.P(Table2[Sharpe Ratio])</f>
        <v>-1.5927870876610395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0.16654111738346478</v>
      </c>
      <c r="AS353">
        <f>_xlfn.RANK.AVG(Table2[[#This Row],[1Y Return vs Nifty Z-Score]],Table2[1Y Return vs Nifty Z-Score])</f>
        <v>240</v>
      </c>
      <c r="AT353">
        <f>_xlfn.RANK.AVG(Table2[[#This Row],[6M Return vs Nifty Z-Score]],Table2[6M Return vs Nifty Z-Score])</f>
        <v>149</v>
      </c>
      <c r="AU353">
        <f>_xlfn.RANK.AVG(Table2[[#This Row],[Sharpe Ratio Z-Score]],Table2[Sharpe Ratio Z-Score])</f>
        <v>695</v>
      </c>
      <c r="AV353">
        <f>(Table2[[#This Row],[Rank 1Y]]+Table2[[#This Row],[Rank 6M]]+Table2[[#This Row],[Rank Sharpe]])/3</f>
        <v>361.33333333333331</v>
      </c>
    </row>
    <row r="354" spans="1:48" x14ac:dyDescent="0.3">
      <c r="A354" t="s">
        <v>674</v>
      </c>
      <c r="B354" t="s">
        <v>675</v>
      </c>
      <c r="C354" t="s">
        <v>3136</v>
      </c>
      <c r="D354" t="s">
        <v>418</v>
      </c>
      <c r="E354">
        <v>26727.659673220001</v>
      </c>
      <c r="F354">
        <v>1190.3</v>
      </c>
      <c r="G354">
        <v>9.2779316544396604</v>
      </c>
      <c r="H354">
        <f>(Table2[[#This Row],[1Y Return vs Nifty]]-AVERAGE(Table2[1Y Return vs Nifty]))/_xlfn.STDEV.P(Table2[1Y Return vs Nifty])</f>
        <v>-9.6022086743983409E-2</v>
      </c>
      <c r="I354">
        <v>13.4871967057248</v>
      </c>
      <c r="J354">
        <f>(Table2[[#This Row],[1M Return vs Nifty]]-AVERAGE(Table2[1M Return vs Nifty]))/_xlfn.STDEV.P(Table2[1M Return vs Nifty])</f>
        <v>1.1165972163644859</v>
      </c>
      <c r="K354">
        <v>37.659451294726097</v>
      </c>
      <c r="L354">
        <f>(Table2[[#This Row],[6M Return vs Nifty]]-AVERAGE(Table2[6M Return vs Nifty]))/_xlfn.STDEV.P(Table2[6M Return vs Nifty])</f>
        <v>1.0826472890476806</v>
      </c>
      <c r="M354">
        <v>10.4818536610492</v>
      </c>
      <c r="N354">
        <f>(Table2[[#This Row],[1W Return vs Nifty]]-AVERAGE(Table2[1W Return vs Nifty]))/_xlfn.STDEV.P(Table2[1W Return vs Nifty])</f>
        <v>2.6069732521045723</v>
      </c>
      <c r="O354">
        <v>1085</v>
      </c>
      <c r="P354">
        <v>1063.1255056549501</v>
      </c>
      <c r="Q354">
        <v>991.946662201761</v>
      </c>
      <c r="R354">
        <v>80.283376750854799</v>
      </c>
      <c r="S354" s="1">
        <f>(Table2[[#This Row],[Close Price]]-Table2[[#This Row],[20D EMA]])/Table2[[#This Row],[20D EMA]]</f>
        <v>9.7050691244239595E-2</v>
      </c>
      <c r="T354" s="1">
        <f>(Table2[[#This Row],[Close Price]]-Table2[[#This Row],[50D EMA]])/Table2[[#This Row],[50D EMA]]</f>
        <v>0.11962321820762135</v>
      </c>
      <c r="U354" s="1">
        <f>(Table2[[#This Row],[Close Price]]-Table2[[#This Row],[200D EMA]])/Table2[[#This Row],[200D EMA]]</f>
        <v>0.19996371312744443</v>
      </c>
      <c r="V354">
        <v>1.4322174921197799</v>
      </c>
      <c r="W354">
        <v>1184</v>
      </c>
      <c r="X354">
        <v>1224.75</v>
      </c>
      <c r="Y354">
        <v>1088.3499999999999</v>
      </c>
      <c r="Z354">
        <v>1224.75</v>
      </c>
      <c r="AA354">
        <v>994.05</v>
      </c>
      <c r="AB354">
        <v>1224.75</v>
      </c>
      <c r="AC354" s="1">
        <f>(Table2[[#This Row],[Close Price]]/Table2[[#This Row],[Day Low]])-1</f>
        <v>5.3209459459460096E-3</v>
      </c>
      <c r="AD354" s="1">
        <f>(Table2[[#This Row],[Day High]]/Table2[[#This Row],[Close Price]])-1</f>
        <v>2.8942283457951801E-2</v>
      </c>
      <c r="AE354" s="1">
        <f>(Table2[[#This Row],[Close Price]]/Table2[[#This Row],[Current Week Low]])-1</f>
        <v>9.3673910047319398E-2</v>
      </c>
      <c r="AF354" s="1">
        <f>(Table2[[#This Row],[Current Week High]]/Table2[[#This Row],[Close Price]])-1</f>
        <v>2.8942283457951801E-2</v>
      </c>
      <c r="AG354" s="1">
        <f>(Table2[[#This Row],[Close Price]]/Table2[[#This Row],[Current Month Low]])-1</f>
        <v>0.19742467682712128</v>
      </c>
      <c r="AH354" s="1">
        <f>(Table2[[#This Row],[Current Month High]]/Table2[[#This Row],[Close Price]])-1</f>
        <v>2.8942283457951801E-2</v>
      </c>
      <c r="AI354">
        <v>2.8942283457951801</v>
      </c>
      <c r="AJ354">
        <v>61.593809394515297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</v>
      </c>
      <c r="AM354" t="s">
        <v>3183</v>
      </c>
      <c r="AN354">
        <v>11.57</v>
      </c>
      <c r="AO354" t="s">
        <v>3183</v>
      </c>
      <c r="AP354">
        <v>-4.4835746669516001E-2</v>
      </c>
      <c r="AQ354">
        <f>(Table2[[#This Row],[Sharpe Ratio]]-AVERAGE(Table2[Sharpe Ratio]))/_xlfn.STDEV.P(Table2[Sharpe Ratio])</f>
        <v>-1.1840197699980595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3.526175900774696</v>
      </c>
      <c r="AS354">
        <f>_xlfn.RANK.AVG(Table2[[#This Row],[1Y Return vs Nifty Z-Score]],Table2[1Y Return vs Nifty Z-Score])</f>
        <v>340</v>
      </c>
      <c r="AT354">
        <f>_xlfn.RANK.AVG(Table2[[#This Row],[6M Return vs Nifty Z-Score]],Table2[6M Return vs Nifty Z-Score])</f>
        <v>90</v>
      </c>
      <c r="AU354">
        <f>_xlfn.RANK.AVG(Table2[[#This Row],[Sharpe Ratio Z-Score]],Table2[Sharpe Ratio Z-Score])</f>
        <v>654</v>
      </c>
      <c r="AV354">
        <f>(Table2[[#This Row],[Rank 1Y]]+Table2[[#This Row],[Rank 6M]]+Table2[[#This Row],[Rank Sharpe]])/3</f>
        <v>361.33333333333331</v>
      </c>
    </row>
    <row r="355" spans="1:48" x14ac:dyDescent="0.3">
      <c r="A355" t="s">
        <v>1708</v>
      </c>
      <c r="B355" t="s">
        <v>1709</v>
      </c>
      <c r="C355" t="s">
        <v>3145</v>
      </c>
      <c r="D355" t="s">
        <v>271</v>
      </c>
      <c r="E355">
        <v>5043.3651643200001</v>
      </c>
      <c r="F355">
        <v>1854.8</v>
      </c>
      <c r="G355">
        <v>32.471287219800899</v>
      </c>
      <c r="H355">
        <f>(Table2[[#This Row],[1Y Return vs Nifty]]-AVERAGE(Table2[1Y Return vs Nifty]))/_xlfn.STDEV.P(Table2[1Y Return vs Nifty])</f>
        <v>0.36032321008627</v>
      </c>
      <c r="I355">
        <v>-8.15964188539993</v>
      </c>
      <c r="J355">
        <f>(Table2[[#This Row],[1M Return vs Nifty]]-AVERAGE(Table2[1M Return vs Nifty]))/_xlfn.STDEV.P(Table2[1M Return vs Nifty])</f>
        <v>-0.89239777068451043</v>
      </c>
      <c r="K355">
        <v>4.2297526178317701</v>
      </c>
      <c r="L355">
        <f>(Table2[[#This Row],[6M Return vs Nifty]]-AVERAGE(Table2[6M Return vs Nifty]))/_xlfn.STDEV.P(Table2[6M Return vs Nifty])</f>
        <v>-1.7980999155880033E-3</v>
      </c>
      <c r="M355">
        <v>-4.71080395232977</v>
      </c>
      <c r="N355">
        <f>(Table2[[#This Row],[1W Return vs Nifty]]-AVERAGE(Table2[1W Return vs Nifty]))/_xlfn.STDEV.P(Table2[1W Return vs Nifty])</f>
        <v>-1.0665140871943692</v>
      </c>
      <c r="O355">
        <v>1629.81</v>
      </c>
      <c r="P355">
        <v>2058.7220909192902</v>
      </c>
      <c r="Q355">
        <v>1810.4920300885401</v>
      </c>
      <c r="R355">
        <v>34.276287858517897</v>
      </c>
      <c r="S355" s="1">
        <f>(Table2[[#This Row],[Close Price]]-Table2[[#This Row],[20D EMA]])/Table2[[#This Row],[20D EMA]]</f>
        <v>0.13804676618746972</v>
      </c>
      <c r="T355" s="1">
        <f>(Table2[[#This Row],[Close Price]]-Table2[[#This Row],[50D EMA]])/Table2[[#This Row],[50D EMA]]</f>
        <v>-9.9052753073743907E-2</v>
      </c>
      <c r="U355" s="1">
        <f>(Table2[[#This Row],[Close Price]]-Table2[[#This Row],[200D EMA]])/Table2[[#This Row],[200D EMA]]</f>
        <v>2.4472888681698873E-2</v>
      </c>
      <c r="V355">
        <v>0.40189914268089</v>
      </c>
      <c r="W355">
        <v>1840.2</v>
      </c>
      <c r="X355">
        <v>1895.05</v>
      </c>
      <c r="Y355">
        <v>1825</v>
      </c>
      <c r="Z355">
        <v>1868.65</v>
      </c>
      <c r="AA355">
        <v>1817.5</v>
      </c>
      <c r="AB355">
        <v>1882</v>
      </c>
      <c r="AC355" s="1">
        <f>(Table2[[#This Row],[Close Price]]/Table2[[#This Row],[Day Low]])-1</f>
        <v>7.9339202260624297E-3</v>
      </c>
      <c r="AD355" s="1">
        <f>(Table2[[#This Row],[Day High]]/Table2[[#This Row],[Close Price]])-1</f>
        <v>2.1700452879016563E-2</v>
      </c>
      <c r="AE355" s="1">
        <f>(Table2[[#This Row],[Close Price]]/Table2[[#This Row],[Current Week Low]])-1</f>
        <v>1.632876712328768E-2</v>
      </c>
      <c r="AF355" s="1">
        <f>(Table2[[#This Row],[Current Week High]]/Table2[[#This Row],[Close Price]])-1</f>
        <v>7.4671123571274922E-3</v>
      </c>
      <c r="AG355" s="1">
        <f>(Table2[[#This Row],[Close Price]]/Table2[[#This Row],[Current Month Low]])-1</f>
        <v>2.0522696011004093E-2</v>
      </c>
      <c r="AH355" s="1">
        <f>(Table2[[#This Row],[Current Month High]]/Table2[[#This Row],[Close Price]])-1</f>
        <v>1.4664653871037325E-2</v>
      </c>
      <c r="AI355">
        <v>41.260513262885397</v>
      </c>
      <c r="AJ355">
        <v>94.965049666263695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-0.09</v>
      </c>
      <c r="AM355" t="s">
        <v>3182</v>
      </c>
      <c r="AN355">
        <v>-8.6300000000000008</v>
      </c>
      <c r="AO355" t="s">
        <v>3182</v>
      </c>
      <c r="AP355">
        <v>-1.0496244770804001E-2</v>
      </c>
      <c r="AQ355">
        <f>(Table2[[#This Row],[Sharpe Ratio]]-AVERAGE(Table2[Sharpe Ratio]))/_xlfn.STDEV.P(Table2[Sharpe Ratio])</f>
        <v>-0.78674161562680689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201</v>
      </c>
      <c r="AT355">
        <f>_xlfn.RANK.AVG(Table2[[#This Row],[6M Return vs Nifty Z-Score]],Table2[6M Return vs Nifty Z-Score])</f>
        <v>302</v>
      </c>
      <c r="AU355">
        <f>_xlfn.RANK.AVG(Table2[[#This Row],[Sharpe Ratio Z-Score]],Table2[Sharpe Ratio Z-Score])</f>
        <v>583</v>
      </c>
      <c r="AV355">
        <f>(Table2[[#This Row],[Rank 1Y]]+Table2[[#This Row],[Rank 6M]]+Table2[[#This Row],[Rank Sharpe]])/3</f>
        <v>362</v>
      </c>
    </row>
    <row r="356" spans="1:48" x14ac:dyDescent="0.3">
      <c r="A356" t="s">
        <v>192</v>
      </c>
      <c r="B356" t="s">
        <v>193</v>
      </c>
      <c r="C356" t="s">
        <v>3149</v>
      </c>
      <c r="D356" t="s">
        <v>134</v>
      </c>
      <c r="E356">
        <v>127778.543030905</v>
      </c>
      <c r="F356">
        <v>1281.95</v>
      </c>
      <c r="G356">
        <v>24.123425612561501</v>
      </c>
      <c r="H356">
        <f>(Table2[[#This Row],[1Y Return vs Nifty]]-AVERAGE(Table2[1Y Return vs Nifty]))/_xlfn.STDEV.P(Table2[1Y Return vs Nifty])</f>
        <v>0.19607326478111745</v>
      </c>
      <c r="I356">
        <v>14.3687060936662</v>
      </c>
      <c r="J356">
        <f>(Table2[[#This Row],[1M Return vs Nifty]]-AVERAGE(Table2[1M Return vs Nifty]))/_xlfn.STDEV.P(Table2[1M Return vs Nifty])</f>
        <v>1.1984081438103529</v>
      </c>
      <c r="K356">
        <v>-10.8559697411087</v>
      </c>
      <c r="L356">
        <f>(Table2[[#This Row],[6M Return vs Nifty]]-AVERAGE(Table2[6M Return vs Nifty]))/_xlfn.STDEV.P(Table2[6M Return vs Nifty])</f>
        <v>-0.49117259920296569</v>
      </c>
      <c r="M356">
        <v>-2.28682347907244</v>
      </c>
      <c r="N356">
        <f>(Table2[[#This Row],[1W Return vs Nifty]]-AVERAGE(Table2[1W Return vs Nifty]))/_xlfn.STDEV.P(Table2[1W Return vs Nifty])</f>
        <v>-0.48041112839556077</v>
      </c>
      <c r="O356">
        <v>1223.07</v>
      </c>
      <c r="P356">
        <v>1222.0989514641799</v>
      </c>
      <c r="Q356">
        <v>1196.6800762125999</v>
      </c>
      <c r="R356">
        <v>65.380130005189201</v>
      </c>
      <c r="S356" s="1">
        <f>(Table2[[#This Row],[Close Price]]-Table2[[#This Row],[20D EMA]])/Table2[[#This Row],[20D EMA]]</f>
        <v>4.8141153000237198E-2</v>
      </c>
      <c r="T356" s="1">
        <f>(Table2[[#This Row],[Close Price]]-Table2[[#This Row],[50D EMA]])/Table2[[#This Row],[50D EMA]]</f>
        <v>4.8973979123469041E-2</v>
      </c>
      <c r="U356" s="1">
        <f>(Table2[[#This Row],[Close Price]]-Table2[[#This Row],[200D EMA]])/Table2[[#This Row],[200D EMA]]</f>
        <v>7.1255405251897261E-2</v>
      </c>
      <c r="V356">
        <v>1.4359122463382801</v>
      </c>
      <c r="W356">
        <v>1267.05</v>
      </c>
      <c r="X356">
        <v>1309.1500000000001</v>
      </c>
      <c r="Y356">
        <v>1212.1500000000001</v>
      </c>
      <c r="Z356">
        <v>1324.95</v>
      </c>
      <c r="AA356">
        <v>1152.05</v>
      </c>
      <c r="AB356">
        <v>1324.95</v>
      </c>
      <c r="AC356" s="1">
        <f>(Table2[[#This Row],[Close Price]]/Table2[[#This Row],[Day Low]])-1</f>
        <v>1.1759599068702942E-2</v>
      </c>
      <c r="AD356" s="1">
        <f>(Table2[[#This Row],[Day High]]/Table2[[#This Row],[Close Price]])-1</f>
        <v>2.1217676196419566E-2</v>
      </c>
      <c r="AE356" s="1">
        <f>(Table2[[#This Row],[Close Price]]/Table2[[#This Row],[Current Week Low]])-1</f>
        <v>5.7583632388730654E-2</v>
      </c>
      <c r="AF356" s="1">
        <f>(Table2[[#This Row],[Current Week High]]/Table2[[#This Row],[Close Price]])-1</f>
        <v>3.3542649869339636E-2</v>
      </c>
      <c r="AG356" s="1">
        <f>(Table2[[#This Row],[Close Price]]/Table2[[#This Row],[Current Month Low]])-1</f>
        <v>0.1127555227637691</v>
      </c>
      <c r="AH356" s="1">
        <f>(Table2[[#This Row],[Current Month High]]/Table2[[#This Row],[Close Price]])-1</f>
        <v>3.3542649869339636E-2</v>
      </c>
      <c r="AI356">
        <v>28.706267795155799</v>
      </c>
      <c r="AJ356">
        <v>51.844832691738198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0.09</v>
      </c>
      <c r="AM356" t="s">
        <v>3183</v>
      </c>
      <c r="AN356">
        <v>5.31</v>
      </c>
      <c r="AO356" t="s">
        <v>3183</v>
      </c>
      <c r="AP356">
        <v>6.0248989978977999E-2</v>
      </c>
      <c r="AQ356">
        <f>(Table2[[#This Row],[Sharpe Ratio]]-AVERAGE(Table2[Sharpe Ratio]))/_xlfn.STDEV.P(Table2[Sharpe Ratio])</f>
        <v>3.1719187178506039E-2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0.45461686817144997</v>
      </c>
      <c r="AS356">
        <f>_xlfn.RANK.AVG(Table2[[#This Row],[1Y Return vs Nifty Z-Score]],Table2[1Y Return vs Nifty Z-Score])</f>
        <v>249</v>
      </c>
      <c r="AT356">
        <f>_xlfn.RANK.AVG(Table2[[#This Row],[6M Return vs Nifty Z-Score]],Table2[6M Return vs Nifty Z-Score])</f>
        <v>492</v>
      </c>
      <c r="AU356">
        <f>_xlfn.RANK.AVG(Table2[[#This Row],[Sharpe Ratio Z-Score]],Table2[Sharpe Ratio Z-Score])</f>
        <v>347</v>
      </c>
      <c r="AV356">
        <f>(Table2[[#This Row],[Rank 1Y]]+Table2[[#This Row],[Rank 6M]]+Table2[[#This Row],[Rank Sharpe]])/3</f>
        <v>362.66666666666669</v>
      </c>
    </row>
    <row r="357" spans="1:48" x14ac:dyDescent="0.3">
      <c r="A357" t="s">
        <v>1039</v>
      </c>
      <c r="B357" t="s">
        <v>1040</v>
      </c>
      <c r="C357" t="s">
        <v>3136</v>
      </c>
      <c r="D357" t="s">
        <v>24</v>
      </c>
      <c r="E357">
        <v>13211.034651485999</v>
      </c>
      <c r="F357">
        <v>178.29</v>
      </c>
      <c r="G357">
        <v>-1.06616696509069</v>
      </c>
      <c r="H357">
        <f>(Table2[[#This Row],[1Y Return vs Nifty]]-AVERAGE(Table2[1Y Return vs Nifty]))/_xlfn.STDEV.P(Table2[1Y Return vs Nifty])</f>
        <v>-0.29954937462038389</v>
      </c>
      <c r="I357">
        <v>3.5433347910217101</v>
      </c>
      <c r="J357">
        <f>(Table2[[#This Row],[1M Return vs Nifty]]-AVERAGE(Table2[1M Return vs Nifty]))/_xlfn.STDEV.P(Table2[1M Return vs Nifty])</f>
        <v>0.19372948884622182</v>
      </c>
      <c r="K357">
        <v>18.152988541395398</v>
      </c>
      <c r="L357">
        <f>(Table2[[#This Row],[6M Return vs Nifty]]-AVERAGE(Table2[6M Return vs Nifty]))/_xlfn.STDEV.P(Table2[6M Return vs Nifty])</f>
        <v>0.44986582750091336</v>
      </c>
      <c r="M357">
        <v>1.88058268473616</v>
      </c>
      <c r="N357">
        <f>(Table2[[#This Row],[1W Return vs Nifty]]-AVERAGE(Table2[1W Return vs Nifty]))/_xlfn.STDEV.P(Table2[1W Return vs Nifty])</f>
        <v>0.5272410000237564</v>
      </c>
      <c r="O357">
        <v>173.19</v>
      </c>
      <c r="P357">
        <v>169.58719071549601</v>
      </c>
      <c r="Q357">
        <v>159.66231897091899</v>
      </c>
      <c r="R357">
        <v>65.983538877943403</v>
      </c>
      <c r="S357" s="1">
        <f>(Table2[[#This Row],[Close Price]]-Table2[[#This Row],[20D EMA]])/Table2[[#This Row],[20D EMA]]</f>
        <v>2.9447427680581988E-2</v>
      </c>
      <c r="T357" s="1">
        <f>(Table2[[#This Row],[Close Price]]-Table2[[#This Row],[50D EMA]])/Table2[[#This Row],[50D EMA]]</f>
        <v>5.1317609825284799E-2</v>
      </c>
      <c r="U357" s="1">
        <f>(Table2[[#This Row],[Close Price]]-Table2[[#This Row],[200D EMA]])/Table2[[#This Row],[200D EMA]]</f>
        <v>0.1166692376081163</v>
      </c>
      <c r="V357">
        <v>0.60684975985295597</v>
      </c>
      <c r="W357">
        <v>177.05</v>
      </c>
      <c r="X357">
        <v>181.78</v>
      </c>
      <c r="Y357">
        <v>172.52</v>
      </c>
      <c r="Z357">
        <v>181.78</v>
      </c>
      <c r="AA357">
        <v>166.72</v>
      </c>
      <c r="AB357">
        <v>182.24</v>
      </c>
      <c r="AC357" s="1">
        <f>(Table2[[#This Row],[Close Price]]/Table2[[#This Row],[Day Low]])-1</f>
        <v>7.0036712792995726E-3</v>
      </c>
      <c r="AD357" s="1">
        <f>(Table2[[#This Row],[Day High]]/Table2[[#This Row],[Close Price]])-1</f>
        <v>1.957484996354264E-2</v>
      </c>
      <c r="AE357" s="1">
        <f>(Table2[[#This Row],[Close Price]]/Table2[[#This Row],[Current Week Low]])-1</f>
        <v>3.3445397635056606E-2</v>
      </c>
      <c r="AF357" s="1">
        <f>(Table2[[#This Row],[Current Week High]]/Table2[[#This Row],[Close Price]])-1</f>
        <v>1.957484996354264E-2</v>
      </c>
      <c r="AG357" s="1">
        <f>(Table2[[#This Row],[Close Price]]/Table2[[#This Row],[Current Month Low]])-1</f>
        <v>6.9397792706333838E-2</v>
      </c>
      <c r="AH357" s="1">
        <f>(Table2[[#This Row],[Current Month High]]/Table2[[#This Row],[Close Price]])-1</f>
        <v>2.2154916147849146E-2</v>
      </c>
      <c r="AI357">
        <v>2.2154916147849102</v>
      </c>
      <c r="AJ357">
        <v>42.1770334928229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3183</v>
      </c>
      <c r="AN357">
        <v>-1.45</v>
      </c>
      <c r="AO357" t="s">
        <v>3182</v>
      </c>
      <c r="AP357">
        <v>3.8852279815990002E-3</v>
      </c>
      <c r="AQ357">
        <f>(Table2[[#This Row],[Sharpe Ratio]]-AVERAGE(Table2[Sharpe Ratio]))/_xlfn.STDEV.P(Table2[Sharpe Ratio])</f>
        <v>-0.62036049079082256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0.25092645095968519</v>
      </c>
      <c r="AS357">
        <f>_xlfn.RANK.AVG(Table2[[#This Row],[1Y Return vs Nifty Z-Score]],Table2[1Y Return vs Nifty Z-Score])</f>
        <v>411</v>
      </c>
      <c r="AT357">
        <f>_xlfn.RANK.AVG(Table2[[#This Row],[6M Return vs Nifty Z-Score]],Table2[6M Return vs Nifty Z-Score])</f>
        <v>176</v>
      </c>
      <c r="AU357">
        <f>_xlfn.RANK.AVG(Table2[[#This Row],[Sharpe Ratio Z-Score]],Table2[Sharpe Ratio Z-Score])</f>
        <v>501</v>
      </c>
      <c r="AV357">
        <f>(Table2[[#This Row],[Rank 1Y]]+Table2[[#This Row],[Rank 6M]]+Table2[[#This Row],[Rank Sharpe]])/3</f>
        <v>362.66666666666669</v>
      </c>
    </row>
    <row r="358" spans="1:48" x14ac:dyDescent="0.3">
      <c r="A358" t="s">
        <v>369</v>
      </c>
      <c r="B358" t="s">
        <v>370</v>
      </c>
      <c r="C358" t="s">
        <v>3147</v>
      </c>
      <c r="D358" t="s">
        <v>94</v>
      </c>
      <c r="E358">
        <v>64153.203907039999</v>
      </c>
      <c r="F358">
        <v>309.7</v>
      </c>
      <c r="G358">
        <v>24.8234826753825</v>
      </c>
      <c r="H358">
        <f>(Table2[[#This Row],[1Y Return vs Nifty]]-AVERAGE(Table2[1Y Return vs Nifty]))/_xlfn.STDEV.P(Table2[1Y Return vs Nifty])</f>
        <v>0.20984737121564656</v>
      </c>
      <c r="I358">
        <v>8.3126523088617308</v>
      </c>
      <c r="J358">
        <f>(Table2[[#This Row],[1M Return vs Nifty]]-AVERAGE(Table2[1M Return vs Nifty]))/_xlfn.STDEV.P(Table2[1M Return vs Nifty])</f>
        <v>0.63635924952240763</v>
      </c>
      <c r="K358">
        <v>3.5034127589389099</v>
      </c>
      <c r="L358">
        <f>(Table2[[#This Row],[6M Return vs Nifty]]-AVERAGE(Table2[6M Return vs Nifty]))/_xlfn.STDEV.P(Table2[6M Return vs Nifty])</f>
        <v>-2.5360259970025254E-2</v>
      </c>
      <c r="M358">
        <v>0.56631440135326205</v>
      </c>
      <c r="N358">
        <f>(Table2[[#This Row],[1W Return vs Nifty]]-AVERAGE(Table2[1W Return vs Nifty]))/_xlfn.STDEV.P(Table2[1W Return vs Nifty])</f>
        <v>0.20945934375858544</v>
      </c>
      <c r="O358">
        <v>305.55</v>
      </c>
      <c r="P358">
        <v>311.61283803269902</v>
      </c>
      <c r="Q358">
        <v>285.21976801310001</v>
      </c>
      <c r="R358">
        <v>60.117986238947999</v>
      </c>
      <c r="S358" s="1">
        <f>(Table2[[#This Row],[Close Price]]-Table2[[#This Row],[20D EMA]])/Table2[[#This Row],[20D EMA]]</f>
        <v>1.3582065128456807E-2</v>
      </c>
      <c r="T358" s="1">
        <f>(Table2[[#This Row],[Close Price]]-Table2[[#This Row],[50D EMA]])/Table2[[#This Row],[50D EMA]]</f>
        <v>-6.1385084285208585E-3</v>
      </c>
      <c r="U358" s="1">
        <f>(Table2[[#This Row],[Close Price]]-Table2[[#This Row],[200D EMA]])/Table2[[#This Row],[200D EMA]]</f>
        <v>8.5829366447614575E-2</v>
      </c>
      <c r="V358">
        <v>0.56428094903024395</v>
      </c>
      <c r="W358">
        <v>307.05</v>
      </c>
      <c r="X358">
        <v>313.14999999999998</v>
      </c>
      <c r="Y358">
        <v>303</v>
      </c>
      <c r="Z358">
        <v>313.14999999999998</v>
      </c>
      <c r="AA358">
        <v>286.60000000000002</v>
      </c>
      <c r="AB358">
        <v>323.39999999999998</v>
      </c>
      <c r="AC358" s="1">
        <f>(Table2[[#This Row],[Close Price]]/Table2[[#This Row],[Day Low]])-1</f>
        <v>8.6305162025728244E-3</v>
      </c>
      <c r="AD358" s="1">
        <f>(Table2[[#This Row],[Day High]]/Table2[[#This Row],[Close Price]])-1</f>
        <v>1.1139812721989051E-2</v>
      </c>
      <c r="AE358" s="1">
        <f>(Table2[[#This Row],[Close Price]]/Table2[[#This Row],[Current Week Low]])-1</f>
        <v>2.2112211221122058E-2</v>
      </c>
      <c r="AF358" s="1">
        <f>(Table2[[#This Row],[Current Week High]]/Table2[[#This Row],[Close Price]])-1</f>
        <v>1.1139812721989051E-2</v>
      </c>
      <c r="AG358" s="1">
        <f>(Table2[[#This Row],[Close Price]]/Table2[[#This Row],[Current Month Low]])-1</f>
        <v>8.0600139567341023E-2</v>
      </c>
      <c r="AH358" s="1">
        <f>(Table2[[#This Row],[Current Month High]]/Table2[[#This Row],[Close Price]])-1</f>
        <v>4.4236357765579548E-2</v>
      </c>
      <c r="AI358">
        <v>16.548272521795202</v>
      </c>
      <c r="AJ358">
        <v>53.316831683168303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0.06</v>
      </c>
      <c r="AM358" t="s">
        <v>3183</v>
      </c>
      <c r="AN358">
        <v>-1.65</v>
      </c>
      <c r="AO358" t="s">
        <v>3182</v>
      </c>
      <c r="AQ358">
        <f>(Table2[[#This Row],[Sharpe Ratio]]-AVERAGE(Table2[Sharpe Ratio]))/_xlfn.STDEV.P(Table2[Sharpe Ratio])</f>
        <v>-0.66530919757154305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245</v>
      </c>
      <c r="AT358">
        <f>_xlfn.RANK.AVG(Table2[[#This Row],[6M Return vs Nifty Z-Score]],Table2[6M Return vs Nifty Z-Score])</f>
        <v>311</v>
      </c>
      <c r="AU358">
        <f>_xlfn.RANK.AVG(Table2[[#This Row],[Sharpe Ratio Z-Score]],Table2[Sharpe Ratio Z-Score])</f>
        <v>534</v>
      </c>
      <c r="AV358">
        <f>(Table2[[#This Row],[Rank 1Y]]+Table2[[#This Row],[Rank 6M]]+Table2[[#This Row],[Rank Sharpe]])/3</f>
        <v>363.33333333333331</v>
      </c>
    </row>
    <row r="359" spans="1:48" x14ac:dyDescent="0.3">
      <c r="A359" t="s">
        <v>1417</v>
      </c>
      <c r="B359" t="s">
        <v>1418</v>
      </c>
      <c r="C359" t="s">
        <v>3154</v>
      </c>
      <c r="D359" t="s">
        <v>1419</v>
      </c>
      <c r="E359">
        <v>7583.7456911999998</v>
      </c>
      <c r="F359">
        <v>990.8</v>
      </c>
      <c r="G359">
        <v>2.11623058883763</v>
      </c>
      <c r="H359">
        <f>(Table2[[#This Row],[1Y Return vs Nifty]]-AVERAGE(Table2[1Y Return vs Nifty]))/_xlfn.STDEV.P(Table2[1Y Return vs Nifty])</f>
        <v>-0.23693350378243463</v>
      </c>
      <c r="I359">
        <v>16.1313161125757</v>
      </c>
      <c r="J359">
        <f>(Table2[[#This Row],[1M Return vs Nifty]]-AVERAGE(Table2[1M Return vs Nifty]))/_xlfn.STDEV.P(Table2[1M Return vs Nifty])</f>
        <v>1.3619920628757158</v>
      </c>
      <c r="K359">
        <v>41.465969992202801</v>
      </c>
      <c r="L359">
        <f>(Table2[[#This Row],[6M Return vs Nifty]]-AVERAGE(Table2[6M Return vs Nifty]))/_xlfn.STDEV.P(Table2[6M Return vs Nifty])</f>
        <v>1.2061291573522313</v>
      </c>
      <c r="M359">
        <v>4.6030725604518503</v>
      </c>
      <c r="N359">
        <f>(Table2[[#This Row],[1W Return vs Nifty]]-AVERAGE(Table2[1W Return vs Nifty]))/_xlfn.STDEV.P(Table2[1W Return vs Nifty])</f>
        <v>1.1855216211182529</v>
      </c>
      <c r="O359">
        <v>933.76</v>
      </c>
      <c r="P359">
        <v>932.61490576385199</v>
      </c>
      <c r="Q359">
        <v>869.68249787872503</v>
      </c>
      <c r="R359">
        <v>71.823996885500094</v>
      </c>
      <c r="S359" s="1">
        <f>(Table2[[#This Row],[Close Price]]-Table2[[#This Row],[20D EMA]])/Table2[[#This Row],[20D EMA]]</f>
        <v>6.1086360520904694E-2</v>
      </c>
      <c r="T359" s="1">
        <f>(Table2[[#This Row],[Close Price]]-Table2[[#This Row],[50D EMA]])/Table2[[#This Row],[50D EMA]]</f>
        <v>6.2389196094278433E-2</v>
      </c>
      <c r="U359" s="1">
        <f>(Table2[[#This Row],[Close Price]]-Table2[[#This Row],[200D EMA]])/Table2[[#This Row],[200D EMA]]</f>
        <v>0.13926634423102355</v>
      </c>
      <c r="V359">
        <v>0.56982776152612302</v>
      </c>
      <c r="W359">
        <v>985.6</v>
      </c>
      <c r="X359">
        <v>1022</v>
      </c>
      <c r="Y359">
        <v>920</v>
      </c>
      <c r="Z359">
        <v>1022</v>
      </c>
      <c r="AA359">
        <v>872.15</v>
      </c>
      <c r="AB359">
        <v>1022</v>
      </c>
      <c r="AC359" s="1">
        <f>(Table2[[#This Row],[Close Price]]/Table2[[#This Row],[Day Low]])-1</f>
        <v>5.2759740259740173E-3</v>
      </c>
      <c r="AD359" s="1">
        <f>(Table2[[#This Row],[Day High]]/Table2[[#This Row],[Close Price]])-1</f>
        <v>3.1489705288655578E-2</v>
      </c>
      <c r="AE359" s="1">
        <f>(Table2[[#This Row],[Close Price]]/Table2[[#This Row],[Current Week Low]])-1</f>
        <v>7.6956521739130368E-2</v>
      </c>
      <c r="AF359" s="1">
        <f>(Table2[[#This Row],[Current Week High]]/Table2[[#This Row],[Close Price]])-1</f>
        <v>3.1489705288655578E-2</v>
      </c>
      <c r="AG359" s="1">
        <f>(Table2[[#This Row],[Close Price]]/Table2[[#This Row],[Current Month Low]])-1</f>
        <v>0.13604311185002582</v>
      </c>
      <c r="AH359" s="1">
        <f>(Table2[[#This Row],[Current Month High]]/Table2[[#This Row],[Close Price]])-1</f>
        <v>3.1489705288655578E-2</v>
      </c>
      <c r="AI359">
        <v>12.7371820750908</v>
      </c>
      <c r="AJ359">
        <v>67.506339814032103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3183</v>
      </c>
      <c r="AN359">
        <v>5.94</v>
      </c>
      <c r="AO359" t="s">
        <v>3183</v>
      </c>
      <c r="AP359">
        <v>-3.2155971237779003E-2</v>
      </c>
      <c r="AQ359">
        <f>(Table2[[#This Row],[Sharpe Ratio]]-AVERAGE(Table2[Sharpe Ratio]))/_xlfn.STDEV.P(Table2[Sharpe Ratio])</f>
        <v>-1.0373258023272189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2.4793835352365461</v>
      </c>
      <c r="AS359">
        <f>_xlfn.RANK.AVG(Table2[[#This Row],[1Y Return vs Nifty Z-Score]],Table2[1Y Return vs Nifty Z-Score])</f>
        <v>389</v>
      </c>
      <c r="AT359">
        <f>_xlfn.RANK.AVG(Table2[[#This Row],[6M Return vs Nifty Z-Score]],Table2[6M Return vs Nifty Z-Score])</f>
        <v>78</v>
      </c>
      <c r="AU359">
        <f>_xlfn.RANK.AVG(Table2[[#This Row],[Sharpe Ratio Z-Score]],Table2[Sharpe Ratio Z-Score])</f>
        <v>624</v>
      </c>
      <c r="AV359">
        <f>(Table2[[#This Row],[Rank 1Y]]+Table2[[#This Row],[Rank 6M]]+Table2[[#This Row],[Rank Sharpe]])/3</f>
        <v>363.66666666666669</v>
      </c>
    </row>
    <row r="360" spans="1:48" x14ac:dyDescent="0.3">
      <c r="A360" t="s">
        <v>67</v>
      </c>
      <c r="B360" t="s">
        <v>68</v>
      </c>
      <c r="C360" t="s">
        <v>3143</v>
      </c>
      <c r="D360" t="s">
        <v>69</v>
      </c>
      <c r="E360">
        <v>321056.93875292997</v>
      </c>
      <c r="F360">
        <v>11139.9</v>
      </c>
      <c r="G360">
        <v>4.8066505208480796</v>
      </c>
      <c r="H360">
        <f>(Table2[[#This Row],[1Y Return vs Nifty]]-AVERAGE(Table2[1Y Return vs Nifty]))/_xlfn.STDEV.P(Table2[1Y Return vs Nifty])</f>
        <v>-0.18399763260107907</v>
      </c>
      <c r="I360">
        <v>0.67868547431358495</v>
      </c>
      <c r="J360">
        <f>(Table2[[#This Row],[1M Return vs Nifty]]-AVERAGE(Table2[1M Return vs Nifty]))/_xlfn.STDEV.P(Table2[1M Return vs Nifty])</f>
        <v>-7.2132248547595645E-2</v>
      </c>
      <c r="K360">
        <v>3.0884181335051499</v>
      </c>
      <c r="L360">
        <f>(Table2[[#This Row],[6M Return vs Nifty]]-AVERAGE(Table2[6M Return vs Nifty]))/_xlfn.STDEV.P(Table2[6M Return vs Nifty])</f>
        <v>-3.8822511375456982E-2</v>
      </c>
      <c r="M360">
        <v>1.3939327039815399</v>
      </c>
      <c r="N360">
        <f>(Table2[[#This Row],[1W Return vs Nifty]]-AVERAGE(Table2[1W Return vs Nifty]))/_xlfn.STDEV.P(Table2[1W Return vs Nifty])</f>
        <v>0.40957215047383416</v>
      </c>
      <c r="O360">
        <v>11074.24</v>
      </c>
      <c r="P360">
        <v>11175.561054911101</v>
      </c>
      <c r="Q360">
        <v>10703.5420092685</v>
      </c>
      <c r="R360">
        <v>53.6222588892864</v>
      </c>
      <c r="S360" s="1">
        <f>(Table2[[#This Row],[Close Price]]-Table2[[#This Row],[20D EMA]])/Table2[[#This Row],[20D EMA]]</f>
        <v>5.9290750426214218E-3</v>
      </c>
      <c r="T360" s="1">
        <f>(Table2[[#This Row],[Close Price]]-Table2[[#This Row],[50D EMA]])/Table2[[#This Row],[50D EMA]]</f>
        <v>-3.1909856459000569E-3</v>
      </c>
      <c r="U360" s="1">
        <f>(Table2[[#This Row],[Close Price]]-Table2[[#This Row],[200D EMA]])/Table2[[#This Row],[200D EMA]]</f>
        <v>4.076762536678466E-2</v>
      </c>
      <c r="V360">
        <v>1.0460183303427</v>
      </c>
      <c r="W360">
        <v>10960</v>
      </c>
      <c r="X360">
        <v>11188.95</v>
      </c>
      <c r="Y360">
        <v>10960</v>
      </c>
      <c r="Z360">
        <v>11690</v>
      </c>
      <c r="AA360">
        <v>10542.5</v>
      </c>
      <c r="AB360">
        <v>11690</v>
      </c>
      <c r="AC360" s="1">
        <f>(Table2[[#This Row],[Close Price]]/Table2[[#This Row],[Day Low]])-1</f>
        <v>1.6414233576642401E-2</v>
      </c>
      <c r="AD360" s="1">
        <f>(Table2[[#This Row],[Day High]]/Table2[[#This Row],[Close Price]])-1</f>
        <v>4.4030915896910994E-3</v>
      </c>
      <c r="AE360" s="1">
        <f>(Table2[[#This Row],[Close Price]]/Table2[[#This Row],[Current Week Low]])-1</f>
        <v>1.6414233576642401E-2</v>
      </c>
      <c r="AF360" s="1">
        <f>(Table2[[#This Row],[Current Week High]]/Table2[[#This Row],[Close Price]])-1</f>
        <v>4.9381053689889542E-2</v>
      </c>
      <c r="AG360" s="1">
        <f>(Table2[[#This Row],[Close Price]]/Table2[[#This Row],[Current Month Low]])-1</f>
        <v>5.6665876215318933E-2</v>
      </c>
      <c r="AH360" s="1">
        <f>(Table2[[#This Row],[Current Month High]]/Table2[[#This Row],[Close Price]])-1</f>
        <v>4.9381053689889542E-2</v>
      </c>
      <c r="AI360">
        <v>8.9596854549861291</v>
      </c>
      <c r="AJ360">
        <v>29.710942275783701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0.03</v>
      </c>
      <c r="AM360" t="s">
        <v>3183</v>
      </c>
      <c r="AN360">
        <v>0.81</v>
      </c>
      <c r="AO360" t="s">
        <v>3183</v>
      </c>
      <c r="AP360">
        <v>3.8672692298253E-2</v>
      </c>
      <c r="AQ360">
        <f>(Table2[[#This Row],[Sharpe Ratio]]-AVERAGE(Table2[Sharpe Ratio]))/_xlfn.STDEV.P(Table2[Sharpe Ratio])</f>
        <v>-0.21789980106560339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370</v>
      </c>
      <c r="AT360">
        <f>_xlfn.RANK.AVG(Table2[[#This Row],[6M Return vs Nifty Z-Score]],Table2[6M Return vs Nifty Z-Score])</f>
        <v>315</v>
      </c>
      <c r="AU360">
        <f>_xlfn.RANK.AVG(Table2[[#This Row],[Sharpe Ratio Z-Score]],Table2[Sharpe Ratio Z-Score])</f>
        <v>407</v>
      </c>
      <c r="AV360">
        <f>(Table2[[#This Row],[Rank 1Y]]+Table2[[#This Row],[Rank 6M]]+Table2[[#This Row],[Rank Sharpe]])/3</f>
        <v>364</v>
      </c>
    </row>
    <row r="361" spans="1:48" x14ac:dyDescent="0.3">
      <c r="A361" t="s">
        <v>2014</v>
      </c>
      <c r="B361" t="s">
        <v>2015</v>
      </c>
      <c r="C361" t="s">
        <v>3144</v>
      </c>
      <c r="D361" t="s">
        <v>117</v>
      </c>
      <c r="E361">
        <v>3335.4627174000002</v>
      </c>
      <c r="F361">
        <v>1643.4</v>
      </c>
      <c r="G361">
        <v>1.8919439910408</v>
      </c>
      <c r="H361">
        <f>(Table2[[#This Row],[1Y Return vs Nifty]]-AVERAGE(Table2[1Y Return vs Nifty]))/_xlfn.STDEV.P(Table2[1Y Return vs Nifty])</f>
        <v>-0.24134649757103083</v>
      </c>
      <c r="I361">
        <v>-9.6853473758555104</v>
      </c>
      <c r="J361">
        <f>(Table2[[#This Row],[1M Return vs Nifty]]-AVERAGE(Table2[1M Return vs Nifty]))/_xlfn.STDEV.P(Table2[1M Return vs Nifty])</f>
        <v>-1.0339951069022391</v>
      </c>
      <c r="K361">
        <v>-29.0433876005009</v>
      </c>
      <c r="L361">
        <f>(Table2[[#This Row],[6M Return vs Nifty]]-AVERAGE(Table2[6M Return vs Nifty]))/_xlfn.STDEV.P(Table2[6M Return vs Nifty])</f>
        <v>-1.0811647982172581</v>
      </c>
      <c r="M361">
        <v>-1.3080276204321699</v>
      </c>
      <c r="N361">
        <f>(Table2[[#This Row],[1W Return vs Nifty]]-AVERAGE(Table2[1W Return vs Nifty]))/_xlfn.STDEV.P(Table2[1W Return vs Nifty])</f>
        <v>-0.24374455655714108</v>
      </c>
      <c r="O361">
        <v>1918.22</v>
      </c>
      <c r="P361">
        <v>1898.0482606979599</v>
      </c>
      <c r="Q361">
        <v>1907.1158726834201</v>
      </c>
      <c r="R361">
        <v>30.824529795348599</v>
      </c>
      <c r="S361" s="1">
        <f>(Table2[[#This Row],[Close Price]]-Table2[[#This Row],[20D EMA]])/Table2[[#This Row],[20D EMA]]</f>
        <v>-0.14326823826255589</v>
      </c>
      <c r="T361" s="1">
        <f>(Table2[[#This Row],[Close Price]]-Table2[[#This Row],[50D EMA]])/Table2[[#This Row],[50D EMA]]</f>
        <v>-0.13416321701130995</v>
      </c>
      <c r="U361" s="1">
        <f>(Table2[[#This Row],[Close Price]]-Table2[[#This Row],[200D EMA]])/Table2[[#This Row],[200D EMA]]</f>
        <v>-0.13827994222100246</v>
      </c>
      <c r="V361">
        <v>1.71600533808554</v>
      </c>
      <c r="W361">
        <v>1663.2</v>
      </c>
      <c r="X361">
        <v>1705.2</v>
      </c>
      <c r="Y361">
        <v>1637</v>
      </c>
      <c r="Z361">
        <v>1680.95</v>
      </c>
      <c r="AA361">
        <v>1637</v>
      </c>
      <c r="AB361">
        <v>1708</v>
      </c>
      <c r="AC361" s="1">
        <f>(Table2[[#This Row],[Close Price]]/Table2[[#This Row],[Day Low]])-1</f>
        <v>-1.1904761904761862E-2</v>
      </c>
      <c r="AD361" s="1">
        <f>(Table2[[#This Row],[Day High]]/Table2[[#This Row],[Close Price]])-1</f>
        <v>3.7604965315808592E-2</v>
      </c>
      <c r="AE361" s="1">
        <f>(Table2[[#This Row],[Close Price]]/Table2[[#This Row],[Current Week Low]])-1</f>
        <v>3.9095907147221887E-3</v>
      </c>
      <c r="AF361" s="1">
        <f>(Table2[[#This Row],[Current Week High]]/Table2[[#This Row],[Close Price]])-1</f>
        <v>2.2848971644152227E-2</v>
      </c>
      <c r="AG361" s="1">
        <f>(Table2[[#This Row],[Close Price]]/Table2[[#This Row],[Current Month Low]])-1</f>
        <v>3.9095907147221887E-3</v>
      </c>
      <c r="AH361" s="1">
        <f>(Table2[[#This Row],[Current Month High]]/Table2[[#This Row],[Close Price]])-1</f>
        <v>3.930875015212365E-2</v>
      </c>
      <c r="AI361">
        <v>49.1024704880126</v>
      </c>
      <c r="AJ361">
        <v>27.3756006820647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-0.25</v>
      </c>
      <c r="AM361" t="s">
        <v>3182</v>
      </c>
      <c r="AN361">
        <v>-13.68</v>
      </c>
      <c r="AO361" t="s">
        <v>3182</v>
      </c>
      <c r="AP361">
        <v>0.21872018571944901</v>
      </c>
      <c r="AQ361">
        <f>(Table2[[#This Row],[Sharpe Ratio]]-AVERAGE(Table2[Sharpe Ratio]))/_xlfn.STDEV.P(Table2[Sharpe Ratio])</f>
        <v>1.8650930185892989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392</v>
      </c>
      <c r="AT361">
        <f>_xlfn.RANK.AVG(Table2[[#This Row],[6M Return vs Nifty Z-Score]],Table2[6M Return vs Nifty Z-Score])</f>
        <v>684</v>
      </c>
      <c r="AU361">
        <f>_xlfn.RANK.AVG(Table2[[#This Row],[Sharpe Ratio Z-Score]],Table2[Sharpe Ratio Z-Score])</f>
        <v>17</v>
      </c>
      <c r="AV361">
        <f>(Table2[[#This Row],[Rank 1Y]]+Table2[[#This Row],[Rank 6M]]+Table2[[#This Row],[Rank Sharpe]])/3</f>
        <v>364.33333333333331</v>
      </c>
    </row>
    <row r="362" spans="1:48" x14ac:dyDescent="0.3">
      <c r="A362" t="s">
        <v>30</v>
      </c>
      <c r="B362" t="s">
        <v>31</v>
      </c>
      <c r="C362" t="s">
        <v>3135</v>
      </c>
      <c r="D362" t="s">
        <v>21</v>
      </c>
      <c r="E362">
        <v>797129.75887455</v>
      </c>
      <c r="F362">
        <v>1924.5</v>
      </c>
      <c r="G362">
        <v>10.738125153025299</v>
      </c>
      <c r="H362">
        <f>(Table2[[#This Row],[1Y Return vs Nifty]]-AVERAGE(Table2[1Y Return vs Nifty]))/_xlfn.STDEV.P(Table2[1Y Return vs Nifty])</f>
        <v>-6.7291770698777245E-2</v>
      </c>
      <c r="I362">
        <v>2.09280614694767</v>
      </c>
      <c r="J362">
        <f>(Table2[[#This Row],[1M Return vs Nifty]]-AVERAGE(Table2[1M Return vs Nifty]))/_xlfn.STDEV.P(Table2[1M Return vs Nifty])</f>
        <v>5.9109148686688456E-2</v>
      </c>
      <c r="K362">
        <v>24.944314634479198</v>
      </c>
      <c r="L362">
        <f>(Table2[[#This Row],[6M Return vs Nifty]]-AVERAGE(Table2[6M Return vs Nifty]))/_xlfn.STDEV.P(Table2[6M Return vs Nifty])</f>
        <v>0.67017359448898417</v>
      </c>
      <c r="M362">
        <v>0.118842459126351</v>
      </c>
      <c r="N362">
        <f>(Table2[[#This Row],[1W Return vs Nifty]]-AVERAGE(Table2[1W Return vs Nifty]))/_xlfn.STDEV.P(Table2[1W Return vs Nifty])</f>
        <v>0.10126349308565798</v>
      </c>
      <c r="O362">
        <v>1863.54</v>
      </c>
      <c r="P362">
        <v>1859.7961191127199</v>
      </c>
      <c r="Q362">
        <v>1728.8081181886801</v>
      </c>
      <c r="R362">
        <v>69.199605276539302</v>
      </c>
      <c r="S362" s="1">
        <f>(Table2[[#This Row],[Close Price]]-Table2[[#This Row],[20D EMA]])/Table2[[#This Row],[20D EMA]]</f>
        <v>3.2711935348852202E-2</v>
      </c>
      <c r="T362" s="1">
        <f>(Table2[[#This Row],[Close Price]]-Table2[[#This Row],[50D EMA]])/Table2[[#This Row],[50D EMA]]</f>
        <v>3.4790846277359323E-2</v>
      </c>
      <c r="U362" s="1">
        <f>(Table2[[#This Row],[Close Price]]-Table2[[#This Row],[200D EMA]])/Table2[[#This Row],[200D EMA]]</f>
        <v>0.11319468005295563</v>
      </c>
      <c r="V362">
        <v>1.0000847601190701</v>
      </c>
      <c r="W362">
        <v>1911.75</v>
      </c>
      <c r="X362">
        <v>1941.4</v>
      </c>
      <c r="Y362">
        <v>1882</v>
      </c>
      <c r="Z362">
        <v>1941.4</v>
      </c>
      <c r="AA362">
        <v>1718</v>
      </c>
      <c r="AB362">
        <v>1941.4</v>
      </c>
      <c r="AC362" s="1">
        <f>(Table2[[#This Row],[Close Price]]/Table2[[#This Row],[Day Low]])-1</f>
        <v>6.6692820714004952E-3</v>
      </c>
      <c r="AD362" s="1">
        <f>(Table2[[#This Row],[Day High]]/Table2[[#This Row],[Close Price]])-1</f>
        <v>8.7815016887504704E-3</v>
      </c>
      <c r="AE362" s="1">
        <f>(Table2[[#This Row],[Close Price]]/Table2[[#This Row],[Current Week Low]])-1</f>
        <v>2.2582359192348633E-2</v>
      </c>
      <c r="AF362" s="1">
        <f>(Table2[[#This Row],[Current Week High]]/Table2[[#This Row],[Close Price]])-1</f>
        <v>8.7815016887504704E-3</v>
      </c>
      <c r="AG362" s="1">
        <f>(Table2[[#This Row],[Close Price]]/Table2[[#This Row],[Current Month Low]])-1</f>
        <v>0.12019790454016288</v>
      </c>
      <c r="AH362" s="1">
        <f>(Table2[[#This Row],[Current Month High]]/Table2[[#This Row],[Close Price]])-1</f>
        <v>8.7815016887504704E-3</v>
      </c>
      <c r="AI362">
        <v>3.4788256690049399</v>
      </c>
      <c r="AJ362">
        <v>41.679243199469902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-0.03</v>
      </c>
      <c r="AM362" t="s">
        <v>3182</v>
      </c>
      <c r="AN362">
        <v>6.74</v>
      </c>
      <c r="AO362" t="s">
        <v>3183</v>
      </c>
      <c r="AP362">
        <v>-3.2862099907071E-2</v>
      </c>
      <c r="AQ362">
        <f>(Table2[[#This Row],[Sharpe Ratio]]-AVERAGE(Table2[Sharpe Ratio]))/_xlfn.STDEV.P(Table2[Sharpe Ratio])</f>
        <v>-1.0454950965503094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-0.28224063098775609</v>
      </c>
      <c r="AS362">
        <f>_xlfn.RANK.AVG(Table2[[#This Row],[1Y Return vs Nifty Z-Score]],Table2[1Y Return vs Nifty Z-Score])</f>
        <v>326</v>
      </c>
      <c r="AT362">
        <f>_xlfn.RANK.AVG(Table2[[#This Row],[6M Return vs Nifty Z-Score]],Table2[6M Return vs Nifty Z-Score])</f>
        <v>141</v>
      </c>
      <c r="AU362">
        <f>_xlfn.RANK.AVG(Table2[[#This Row],[Sharpe Ratio Z-Score]],Table2[Sharpe Ratio Z-Score])</f>
        <v>628</v>
      </c>
      <c r="AV362">
        <f>(Table2[[#This Row],[Rank 1Y]]+Table2[[#This Row],[Rank 6M]]+Table2[[#This Row],[Rank Sharpe]])/3</f>
        <v>365</v>
      </c>
    </row>
    <row r="363" spans="1:48" x14ac:dyDescent="0.3">
      <c r="A363" t="s">
        <v>2037</v>
      </c>
      <c r="B363" t="s">
        <v>2038</v>
      </c>
      <c r="C363" t="s">
        <v>3144</v>
      </c>
      <c r="D363" t="s">
        <v>117</v>
      </c>
      <c r="E363">
        <v>3219.4987379999998</v>
      </c>
      <c r="F363">
        <v>558.9</v>
      </c>
      <c r="G363">
        <v>-20.973166034878201</v>
      </c>
      <c r="H363">
        <f>(Table2[[#This Row],[1Y Return vs Nifty]]-AVERAGE(Table2[1Y Return vs Nifty]))/_xlfn.STDEV.P(Table2[1Y Return vs Nifty])</f>
        <v>-0.69123333660254771</v>
      </c>
      <c r="I363">
        <v>-10.769829906663</v>
      </c>
      <c r="J363">
        <f>(Table2[[#This Row],[1M Return vs Nifty]]-AVERAGE(Table2[1M Return vs Nifty]))/_xlfn.STDEV.P(Table2[1M Return vs Nifty])</f>
        <v>-1.1346435207000736</v>
      </c>
      <c r="K363">
        <v>6.7140439569862602</v>
      </c>
      <c r="L363">
        <f>(Table2[[#This Row],[6M Return vs Nifty]]-AVERAGE(Table2[6M Return vs Nifty]))/_xlfn.STDEV.P(Table2[6M Return vs Nifty])</f>
        <v>7.8791268048100577E-2</v>
      </c>
      <c r="M363">
        <v>-8.2420411570875096</v>
      </c>
      <c r="N363">
        <f>(Table2[[#This Row],[1W Return vs Nifty]]-AVERAGE(Table2[1W Return vs Nifty]))/_xlfn.STDEV.P(Table2[1W Return vs Nifty])</f>
        <v>-1.9203446344131501</v>
      </c>
      <c r="O363">
        <v>579.70000000000005</v>
      </c>
      <c r="P363">
        <v>614.40029641396097</v>
      </c>
      <c r="Q363">
        <v>590.15509524985305</v>
      </c>
      <c r="R363">
        <v>27.555044729062502</v>
      </c>
      <c r="S363" s="1">
        <f>(Table2[[#This Row],[Close Price]]-Table2[[#This Row],[20D EMA]])/Table2[[#This Row],[20D EMA]]</f>
        <v>-3.5880627910988554E-2</v>
      </c>
      <c r="T363" s="1">
        <f>(Table2[[#This Row],[Close Price]]-Table2[[#This Row],[50D EMA]])/Table2[[#This Row],[50D EMA]]</f>
        <v>-9.0332470114185756E-2</v>
      </c>
      <c r="U363" s="1">
        <f>(Table2[[#This Row],[Close Price]]-Table2[[#This Row],[200D EMA]])/Table2[[#This Row],[200D EMA]]</f>
        <v>-5.2960815726958432E-2</v>
      </c>
      <c r="V363">
        <v>0.73531534978695601</v>
      </c>
      <c r="W363">
        <v>557.6</v>
      </c>
      <c r="X363">
        <v>574.75</v>
      </c>
      <c r="Y363">
        <v>552.4</v>
      </c>
      <c r="Z363">
        <v>567</v>
      </c>
      <c r="AA363">
        <v>533.1</v>
      </c>
      <c r="AB363">
        <v>588.29999999999995</v>
      </c>
      <c r="AC363" s="1">
        <f>(Table2[[#This Row],[Close Price]]/Table2[[#This Row],[Day Low]])-1</f>
        <v>2.3314203730271377E-3</v>
      </c>
      <c r="AD363" s="1">
        <f>(Table2[[#This Row],[Day High]]/Table2[[#This Row],[Close Price]])-1</f>
        <v>2.8359277151547735E-2</v>
      </c>
      <c r="AE363" s="1">
        <f>(Table2[[#This Row],[Close Price]]/Table2[[#This Row],[Current Week Low]])-1</f>
        <v>1.1766835626357608E-2</v>
      </c>
      <c r="AF363" s="1">
        <f>(Table2[[#This Row],[Current Week High]]/Table2[[#This Row],[Close Price]])-1</f>
        <v>1.449275362318847E-2</v>
      </c>
      <c r="AG363" s="1">
        <f>(Table2[[#This Row],[Close Price]]/Table2[[#This Row],[Current Month Low]])-1</f>
        <v>4.8396173325830016E-2</v>
      </c>
      <c r="AH363" s="1">
        <f>(Table2[[#This Row],[Current Month High]]/Table2[[#This Row],[Close Price]])-1</f>
        <v>5.2603327965646818E-2</v>
      </c>
      <c r="AI363">
        <v>30.577920916085102</v>
      </c>
      <c r="AJ363">
        <v>21.499999999999901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0.02</v>
      </c>
      <c r="AM363" t="s">
        <v>3183</v>
      </c>
      <c r="AN363">
        <v>-10.88</v>
      </c>
      <c r="AO363" t="s">
        <v>3182</v>
      </c>
      <c r="AP363">
        <v>8.4541910964989003E-2</v>
      </c>
      <c r="AQ363">
        <f>(Table2[[#This Row],[Sharpe Ratio]]-AVERAGE(Table2[Sharpe Ratio]))/_xlfn.STDEV.P(Table2[Sharpe Ratio])</f>
        <v>0.31276714303051301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552</v>
      </c>
      <c r="AT363">
        <f>_xlfn.RANK.AVG(Table2[[#This Row],[6M Return vs Nifty Z-Score]],Table2[6M Return vs Nifty Z-Score])</f>
        <v>274</v>
      </c>
      <c r="AU363">
        <f>_xlfn.RANK.AVG(Table2[[#This Row],[Sharpe Ratio Z-Score]],Table2[Sharpe Ratio Z-Score])</f>
        <v>269</v>
      </c>
      <c r="AV363">
        <f>(Table2[[#This Row],[Rank 1Y]]+Table2[[#This Row],[Rank 6M]]+Table2[[#This Row],[Rank Sharpe]])/3</f>
        <v>365</v>
      </c>
    </row>
    <row r="364" spans="1:48" x14ac:dyDescent="0.3">
      <c r="A364" t="s">
        <v>671</v>
      </c>
      <c r="B364" t="s">
        <v>672</v>
      </c>
      <c r="C364" t="s">
        <v>3146</v>
      </c>
      <c r="D364" t="s">
        <v>673</v>
      </c>
      <c r="E364">
        <v>26820.411194699998</v>
      </c>
      <c r="F364">
        <v>277.35000000000002</v>
      </c>
      <c r="G364">
        <v>42.986111653670797</v>
      </c>
      <c r="H364">
        <f>(Table2[[#This Row],[1Y Return vs Nifty]]-AVERAGE(Table2[1Y Return vs Nifty]))/_xlfn.STDEV.P(Table2[1Y Return vs Nifty])</f>
        <v>0.56720964632746007</v>
      </c>
      <c r="I364">
        <v>2.4637840392486301</v>
      </c>
      <c r="J364">
        <f>(Table2[[#This Row],[1M Return vs Nifty]]-AVERAGE(Table2[1M Return vs Nifty]))/_xlfn.STDEV.P(Table2[1M Return vs Nifty])</f>
        <v>9.3538782501401879E-2</v>
      </c>
      <c r="K364">
        <v>-30.568915587184399</v>
      </c>
      <c r="L364">
        <f>(Table2[[#This Row],[6M Return vs Nifty]]-AVERAGE(Table2[6M Return vs Nifty]))/_xlfn.STDEV.P(Table2[6M Return vs Nifty])</f>
        <v>-1.1306522855824011</v>
      </c>
      <c r="M364">
        <v>3.6493659591548799</v>
      </c>
      <c r="N364">
        <f>(Table2[[#This Row],[1W Return vs Nifty]]-AVERAGE(Table2[1W Return vs Nifty]))/_xlfn.STDEV.P(Table2[1W Return vs Nifty])</f>
        <v>0.95492147107043956</v>
      </c>
      <c r="O364">
        <v>279.47000000000003</v>
      </c>
      <c r="P364">
        <v>296.170828637005</v>
      </c>
      <c r="Q364">
        <v>294.90337394367799</v>
      </c>
      <c r="R364">
        <v>53.187229250599998</v>
      </c>
      <c r="S364" s="1">
        <f>(Table2[[#This Row],[Close Price]]-Table2[[#This Row],[20D EMA]])/Table2[[#This Row],[20D EMA]]</f>
        <v>-7.5857873832611885E-3</v>
      </c>
      <c r="T364" s="1">
        <f>(Table2[[#This Row],[Close Price]]-Table2[[#This Row],[50D EMA]])/Table2[[#This Row],[50D EMA]]</f>
        <v>-6.3547205927131659E-2</v>
      </c>
      <c r="U364" s="1">
        <f>(Table2[[#This Row],[Close Price]]-Table2[[#This Row],[200D EMA]])/Table2[[#This Row],[200D EMA]]</f>
        <v>-5.952245886149269E-2</v>
      </c>
      <c r="V364">
        <v>0.667299609218032</v>
      </c>
      <c r="W364">
        <v>274.10000000000002</v>
      </c>
      <c r="X364">
        <v>280.89999999999998</v>
      </c>
      <c r="Y364">
        <v>266.5</v>
      </c>
      <c r="Z364">
        <v>281.89999999999998</v>
      </c>
      <c r="AA364">
        <v>259.05</v>
      </c>
      <c r="AB364">
        <v>302.35000000000002</v>
      </c>
      <c r="AC364" s="1">
        <f>(Table2[[#This Row],[Close Price]]/Table2[[#This Row],[Day Low]])-1</f>
        <v>1.1856986501276978E-2</v>
      </c>
      <c r="AD364" s="1">
        <f>(Table2[[#This Row],[Day High]]/Table2[[#This Row],[Close Price]])-1</f>
        <v>1.2799711555795845E-2</v>
      </c>
      <c r="AE364" s="1">
        <f>(Table2[[#This Row],[Close Price]]/Table2[[#This Row],[Current Week Low]])-1</f>
        <v>4.0712945590994476E-2</v>
      </c>
      <c r="AF364" s="1">
        <f>(Table2[[#This Row],[Current Week High]]/Table2[[#This Row],[Close Price]])-1</f>
        <v>1.6405264106724271E-2</v>
      </c>
      <c r="AG364" s="1">
        <f>(Table2[[#This Row],[Close Price]]/Table2[[#This Row],[Current Month Low]])-1</f>
        <v>7.0642733063115193E-2</v>
      </c>
      <c r="AH364" s="1">
        <f>(Table2[[#This Row],[Current Month High]]/Table2[[#This Row],[Close Price]])-1</f>
        <v>9.0138813773210646E-2</v>
      </c>
      <c r="AI364">
        <v>49.918875067604098</v>
      </c>
      <c r="AJ364">
        <v>69.219035997559502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-0.09</v>
      </c>
      <c r="AM364" t="s">
        <v>3182</v>
      </c>
      <c r="AN364">
        <v>-4.76</v>
      </c>
      <c r="AO364" t="s">
        <v>3182</v>
      </c>
      <c r="AP364">
        <v>9.0395927398745995E-2</v>
      </c>
      <c r="AQ364">
        <f>(Table2[[#This Row],[Sharpe Ratio]]-AVERAGE(Table2[Sharpe Ratio]))/_xlfn.STDEV.P(Table2[Sharpe Ratio])</f>
        <v>0.38049301894221899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154</v>
      </c>
      <c r="AT364">
        <f>_xlfn.RANK.AVG(Table2[[#This Row],[6M Return vs Nifty Z-Score]],Table2[6M Return vs Nifty Z-Score])</f>
        <v>692</v>
      </c>
      <c r="AU364">
        <f>_xlfn.RANK.AVG(Table2[[#This Row],[Sharpe Ratio Z-Score]],Table2[Sharpe Ratio Z-Score])</f>
        <v>252</v>
      </c>
      <c r="AV364">
        <f>(Table2[[#This Row],[Rank 1Y]]+Table2[[#This Row],[Rank 6M]]+Table2[[#This Row],[Rank Sharpe]])/3</f>
        <v>366</v>
      </c>
    </row>
    <row r="365" spans="1:48" x14ac:dyDescent="0.3">
      <c r="A365" t="s">
        <v>629</v>
      </c>
      <c r="B365" t="s">
        <v>630</v>
      </c>
      <c r="C365" t="s">
        <v>3140</v>
      </c>
      <c r="D365" t="s">
        <v>250</v>
      </c>
      <c r="E365">
        <v>28914.774609209999</v>
      </c>
      <c r="F365">
        <v>1076.55</v>
      </c>
      <c r="G365">
        <v>-2.9200694954496398</v>
      </c>
      <c r="H365">
        <f>(Table2[[#This Row],[1Y Return vs Nifty]]-AVERAGE(Table2[1Y Return vs Nifty]))/_xlfn.STDEV.P(Table2[1Y Return vs Nifty])</f>
        <v>-0.33602618790972633</v>
      </c>
      <c r="I365">
        <v>3.4010455549096599</v>
      </c>
      <c r="J365">
        <f>(Table2[[#This Row],[1M Return vs Nifty]]-AVERAGE(Table2[1M Return vs Nifty]))/_xlfn.STDEV.P(Table2[1M Return vs Nifty])</f>
        <v>0.18052394103115457</v>
      </c>
      <c r="K365">
        <v>-17.8429770013637</v>
      </c>
      <c r="L365">
        <f>(Table2[[#This Row],[6M Return vs Nifty]]-AVERAGE(Table2[6M Return vs Nifty]))/_xlfn.STDEV.P(Table2[6M Return vs Nifty])</f>
        <v>-0.71782818109349122</v>
      </c>
      <c r="M365">
        <v>-0.72409554451986602</v>
      </c>
      <c r="N365">
        <f>(Table2[[#This Row],[1W Return vs Nifty]]-AVERAGE(Table2[1W Return vs Nifty]))/_xlfn.STDEV.P(Table2[1W Return vs Nifty])</f>
        <v>-0.10255351925071178</v>
      </c>
      <c r="O365">
        <v>1078.8</v>
      </c>
      <c r="P365">
        <v>1081.8092366427099</v>
      </c>
      <c r="Q365">
        <v>1108.3139586403199</v>
      </c>
      <c r="R365">
        <v>47.564725810731503</v>
      </c>
      <c r="S365" s="1">
        <f>(Table2[[#This Row],[Close Price]]-Table2[[#This Row],[20D EMA]])/Table2[[#This Row],[20D EMA]]</f>
        <v>-2.0856507230255839E-3</v>
      </c>
      <c r="T365" s="1">
        <f>(Table2[[#This Row],[Close Price]]-Table2[[#This Row],[50D EMA]])/Table2[[#This Row],[50D EMA]]</f>
        <v>-4.8615194477646759E-3</v>
      </c>
      <c r="U365" s="1">
        <f>(Table2[[#This Row],[Close Price]]-Table2[[#This Row],[200D EMA]])/Table2[[#This Row],[200D EMA]]</f>
        <v>-2.8659711801598178E-2</v>
      </c>
      <c r="V365">
        <v>0.45431019381091903</v>
      </c>
      <c r="W365">
        <v>1074</v>
      </c>
      <c r="X365">
        <v>1102.95</v>
      </c>
      <c r="Y365">
        <v>1074</v>
      </c>
      <c r="Z365">
        <v>1134.25</v>
      </c>
      <c r="AA365">
        <v>1016.6</v>
      </c>
      <c r="AB365">
        <v>1134.25</v>
      </c>
      <c r="AC365" s="1">
        <f>(Table2[[#This Row],[Close Price]]/Table2[[#This Row],[Day Low]])-1</f>
        <v>2.3743016759776303E-3</v>
      </c>
      <c r="AD365" s="1">
        <f>(Table2[[#This Row],[Day High]]/Table2[[#This Row],[Close Price]])-1</f>
        <v>2.4522781106312008E-2</v>
      </c>
      <c r="AE365" s="1">
        <f>(Table2[[#This Row],[Close Price]]/Table2[[#This Row],[Current Week Low]])-1</f>
        <v>2.3743016759776303E-3</v>
      </c>
      <c r="AF365" s="1">
        <f>(Table2[[#This Row],[Current Week High]]/Table2[[#This Row],[Close Price]])-1</f>
        <v>5.3597139008870975E-2</v>
      </c>
      <c r="AG365" s="1">
        <f>(Table2[[#This Row],[Close Price]]/Table2[[#This Row],[Current Month Low]])-1</f>
        <v>5.89710800708243E-2</v>
      </c>
      <c r="AH365" s="1">
        <f>(Table2[[#This Row],[Current Month High]]/Table2[[#This Row],[Close Price]])-1</f>
        <v>5.3597139008870975E-2</v>
      </c>
      <c r="AI365">
        <v>40.6251451395662</v>
      </c>
      <c r="AJ365">
        <v>19.483906770255199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0.02</v>
      </c>
      <c r="AM365" t="s">
        <v>3183</v>
      </c>
      <c r="AN365">
        <v>-0.78</v>
      </c>
      <c r="AO365" t="s">
        <v>3182</v>
      </c>
      <c r="AP365">
        <v>0.156665183175734</v>
      </c>
      <c r="AQ365">
        <f>(Table2[[#This Row],[Sharpe Ratio]]-AVERAGE(Table2[Sharpe Ratio]))/_xlfn.STDEV.P(Table2[Sharpe Ratio])</f>
        <v>1.1471706400764305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429</v>
      </c>
      <c r="AT365">
        <f>_xlfn.RANK.AVG(Table2[[#This Row],[6M Return vs Nifty Z-Score]],Table2[6M Return vs Nifty Z-Score])</f>
        <v>576</v>
      </c>
      <c r="AU365">
        <f>_xlfn.RANK.AVG(Table2[[#This Row],[Sharpe Ratio Z-Score]],Table2[Sharpe Ratio Z-Score])</f>
        <v>94</v>
      </c>
      <c r="AV365">
        <f>(Table2[[#This Row],[Rank 1Y]]+Table2[[#This Row],[Rank 6M]]+Table2[[#This Row],[Rank Sharpe]])/3</f>
        <v>366.33333333333331</v>
      </c>
    </row>
    <row r="366" spans="1:48" x14ac:dyDescent="0.3">
      <c r="A366" t="s">
        <v>784</v>
      </c>
      <c r="B366" t="s">
        <v>785</v>
      </c>
      <c r="C366" t="s">
        <v>3144</v>
      </c>
      <c r="D366" t="s">
        <v>263</v>
      </c>
      <c r="E366">
        <v>20143.542639859999</v>
      </c>
      <c r="F366">
        <v>636.70000000000005</v>
      </c>
      <c r="G366">
        <v>2.8393629723227098</v>
      </c>
      <c r="H366">
        <f>(Table2[[#This Row],[1Y Return vs Nifty]]-AVERAGE(Table2[1Y Return vs Nifty]))/_xlfn.STDEV.P(Table2[1Y Return vs Nifty])</f>
        <v>-0.22270537446931737</v>
      </c>
      <c r="I366">
        <v>7.98355821580276</v>
      </c>
      <c r="J366">
        <f>(Table2[[#This Row],[1M Return vs Nifty]]-AVERAGE(Table2[1M Return vs Nifty]))/_xlfn.STDEV.P(Table2[1M Return vs Nifty])</f>
        <v>0.60581675804312163</v>
      </c>
      <c r="K366">
        <v>-5.6623316285811303</v>
      </c>
      <c r="L366">
        <f>(Table2[[#This Row],[6M Return vs Nifty]]-AVERAGE(Table2[6M Return vs Nifty]))/_xlfn.STDEV.P(Table2[6M Return vs Nifty])</f>
        <v>-0.32269315948347915</v>
      </c>
      <c r="M366">
        <v>15.1772154826748</v>
      </c>
      <c r="N366">
        <f>(Table2[[#This Row],[1W Return vs Nifty]]-AVERAGE(Table2[1W Return vs Nifty]))/_xlfn.STDEV.P(Table2[1W Return vs Nifty])</f>
        <v>3.7422816783261967</v>
      </c>
      <c r="O366">
        <v>614.91</v>
      </c>
      <c r="P366">
        <v>640.565683095807</v>
      </c>
      <c r="Q366">
        <v>638.70775791046799</v>
      </c>
      <c r="R366">
        <v>60.130287176923098</v>
      </c>
      <c r="S366" s="1">
        <f>(Table2[[#This Row],[Close Price]]-Table2[[#This Row],[20D EMA]])/Table2[[#This Row],[20D EMA]]</f>
        <v>3.543608007675933E-2</v>
      </c>
      <c r="T366" s="1">
        <f>(Table2[[#This Row],[Close Price]]-Table2[[#This Row],[50D EMA]])/Table2[[#This Row],[50D EMA]]</f>
        <v>-6.0347958028666082E-3</v>
      </c>
      <c r="U366" s="1">
        <f>(Table2[[#This Row],[Close Price]]-Table2[[#This Row],[200D EMA]])/Table2[[#This Row],[200D EMA]]</f>
        <v>-3.1434688018137169E-3</v>
      </c>
      <c r="V366">
        <v>3.31898294730629</v>
      </c>
      <c r="W366">
        <v>630.9</v>
      </c>
      <c r="X366">
        <v>645.79999999999995</v>
      </c>
      <c r="Y366">
        <v>569</v>
      </c>
      <c r="Z366">
        <v>673.9</v>
      </c>
      <c r="AA366">
        <v>546.79999999999995</v>
      </c>
      <c r="AB366">
        <v>673.9</v>
      </c>
      <c r="AC366" s="1">
        <f>(Table2[[#This Row],[Close Price]]/Table2[[#This Row],[Day Low]])-1</f>
        <v>9.1932160405769903E-3</v>
      </c>
      <c r="AD366" s="1">
        <f>(Table2[[#This Row],[Day High]]/Table2[[#This Row],[Close Price]])-1</f>
        <v>1.4292445421705491E-2</v>
      </c>
      <c r="AE366" s="1">
        <f>(Table2[[#This Row],[Close Price]]/Table2[[#This Row],[Current Week Low]])-1</f>
        <v>0.11898066783831296</v>
      </c>
      <c r="AF366" s="1">
        <f>(Table2[[#This Row],[Current Week High]]/Table2[[#This Row],[Close Price]])-1</f>
        <v>5.842626040521437E-2</v>
      </c>
      <c r="AG366" s="1">
        <f>(Table2[[#This Row],[Close Price]]/Table2[[#This Row],[Current Month Low]])-1</f>
        <v>0.16441111923921015</v>
      </c>
      <c r="AH366" s="1">
        <f>(Table2[[#This Row],[Current Month High]]/Table2[[#This Row],[Close Price]])-1</f>
        <v>5.842626040521437E-2</v>
      </c>
      <c r="AI366">
        <v>25.482959007381801</v>
      </c>
      <c r="AJ366">
        <v>26.555356787914899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-0.06</v>
      </c>
      <c r="AM366" t="s">
        <v>3182</v>
      </c>
      <c r="AN366">
        <v>-2.2200000000000002</v>
      </c>
      <c r="AO366" t="s">
        <v>3182</v>
      </c>
      <c r="AP366">
        <v>7.5267064199804001E-2</v>
      </c>
      <c r="AQ366">
        <f>(Table2[[#This Row],[Sharpe Ratio]]-AVERAGE(Table2[Sharpe Ratio]))/_xlfn.STDEV.P(Table2[Sharpe Ratio])</f>
        <v>0.20546523702683031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380</v>
      </c>
      <c r="AT366">
        <f>_xlfn.RANK.AVG(Table2[[#This Row],[6M Return vs Nifty Z-Score]],Table2[6M Return vs Nifty Z-Score])</f>
        <v>429</v>
      </c>
      <c r="AU366">
        <f>_xlfn.RANK.AVG(Table2[[#This Row],[Sharpe Ratio Z-Score]],Table2[Sharpe Ratio Z-Score])</f>
        <v>295</v>
      </c>
      <c r="AV366">
        <f>(Table2[[#This Row],[Rank 1Y]]+Table2[[#This Row],[Rank 6M]]+Table2[[#This Row],[Rank Sharpe]])/3</f>
        <v>368</v>
      </c>
    </row>
    <row r="367" spans="1:48" x14ac:dyDescent="0.3">
      <c r="A367" t="s">
        <v>1316</v>
      </c>
      <c r="B367" t="s">
        <v>1317</v>
      </c>
      <c r="C367" t="s">
        <v>3138</v>
      </c>
      <c r="D367" t="s">
        <v>983</v>
      </c>
      <c r="E367">
        <v>8694.6272889600004</v>
      </c>
      <c r="F367">
        <v>397.2</v>
      </c>
      <c r="G367">
        <v>-17.900305435559702</v>
      </c>
      <c r="H367">
        <f>(Table2[[#This Row],[1Y Return vs Nifty]]-AVERAGE(Table2[1Y Return vs Nifty]))/_xlfn.STDEV.P(Table2[1Y Return vs Nifty])</f>
        <v>-0.63077268103409379</v>
      </c>
      <c r="I367">
        <v>-7.0233494315617095E-2</v>
      </c>
      <c r="J367">
        <f>(Table2[[#This Row],[1M Return vs Nifty]]-AVERAGE(Table2[1M Return vs Nifty]))/_xlfn.STDEV.P(Table2[1M Return vs Nifty])</f>
        <v>-0.1416377538133323</v>
      </c>
      <c r="K367">
        <v>10.0322825681836</v>
      </c>
      <c r="L367">
        <f>(Table2[[#This Row],[6M Return vs Nifty]]-AVERAGE(Table2[6M Return vs Nifty]))/_xlfn.STDEV.P(Table2[6M Return vs Nifty])</f>
        <v>0.18643353536772742</v>
      </c>
      <c r="M367">
        <v>3.6316345781443</v>
      </c>
      <c r="N367">
        <f>(Table2[[#This Row],[1W Return vs Nifty]]-AVERAGE(Table2[1W Return vs Nifty]))/_xlfn.STDEV.P(Table2[1W Return vs Nifty])</f>
        <v>0.95063413666797847</v>
      </c>
      <c r="O367">
        <v>392.66</v>
      </c>
      <c r="P367">
        <v>411.266283671613</v>
      </c>
      <c r="Q367">
        <v>394.83090598551303</v>
      </c>
      <c r="R367">
        <v>59.839741446004297</v>
      </c>
      <c r="S367" s="1">
        <f>(Table2[[#This Row],[Close Price]]-Table2[[#This Row],[20D EMA]])/Table2[[#This Row],[20D EMA]]</f>
        <v>1.156216574135375E-2</v>
      </c>
      <c r="T367" s="1">
        <f>(Table2[[#This Row],[Close Price]]-Table2[[#This Row],[50D EMA]])/Table2[[#This Row],[50D EMA]]</f>
        <v>-3.4202375030686016E-2</v>
      </c>
      <c r="U367" s="1">
        <f>(Table2[[#This Row],[Close Price]]-Table2[[#This Row],[200D EMA]])/Table2[[#This Row],[200D EMA]]</f>
        <v>6.0002750001892889E-3</v>
      </c>
      <c r="V367">
        <v>0.33972294633577699</v>
      </c>
      <c r="W367">
        <v>391.3</v>
      </c>
      <c r="X367">
        <v>406.6</v>
      </c>
      <c r="Y367">
        <v>376.9</v>
      </c>
      <c r="Z367">
        <v>406.6</v>
      </c>
      <c r="AA367">
        <v>356.55</v>
      </c>
      <c r="AB367">
        <v>423</v>
      </c>
      <c r="AC367" s="1">
        <f>(Table2[[#This Row],[Close Price]]/Table2[[#This Row],[Day Low]])-1</f>
        <v>1.5077945310503438E-2</v>
      </c>
      <c r="AD367" s="1">
        <f>(Table2[[#This Row],[Day High]]/Table2[[#This Row],[Close Price]])-1</f>
        <v>2.3665659617321255E-2</v>
      </c>
      <c r="AE367" s="1">
        <f>(Table2[[#This Row],[Close Price]]/Table2[[#This Row],[Current Week Low]])-1</f>
        <v>5.3860440435128609E-2</v>
      </c>
      <c r="AF367" s="1">
        <f>(Table2[[#This Row],[Current Week High]]/Table2[[#This Row],[Close Price]])-1</f>
        <v>2.3665659617321255E-2</v>
      </c>
      <c r="AG367" s="1">
        <f>(Table2[[#This Row],[Close Price]]/Table2[[#This Row],[Current Month Low]])-1</f>
        <v>0.11400925536390405</v>
      </c>
      <c r="AH367" s="1">
        <f>(Table2[[#This Row],[Current Month High]]/Table2[[#This Row],[Close Price]])-1</f>
        <v>6.4954682779456263E-2</v>
      </c>
      <c r="AI367">
        <v>30.412890231621301</v>
      </c>
      <c r="AJ367">
        <v>48.485981308411198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-0.06</v>
      </c>
      <c r="AM367" t="s">
        <v>3182</v>
      </c>
      <c r="AN367">
        <v>-2.92</v>
      </c>
      <c r="AO367" t="s">
        <v>3182</v>
      </c>
      <c r="AP367">
        <v>6.3113964827319E-2</v>
      </c>
      <c r="AQ367">
        <f>(Table2[[#This Row],[Sharpe Ratio]]-AVERAGE(Table2[Sharpe Ratio]))/_xlfn.STDEV.P(Table2[Sharpe Ratio])</f>
        <v>6.4864453042471973E-2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530</v>
      </c>
      <c r="AT367">
        <f>_xlfn.RANK.AVG(Table2[[#This Row],[6M Return vs Nifty Z-Score]],Table2[6M Return vs Nifty Z-Score])</f>
        <v>241</v>
      </c>
      <c r="AU367">
        <f>_xlfn.RANK.AVG(Table2[[#This Row],[Sharpe Ratio Z-Score]],Table2[Sharpe Ratio Z-Score])</f>
        <v>333</v>
      </c>
      <c r="AV367">
        <f>(Table2[[#This Row],[Rank 1Y]]+Table2[[#This Row],[Rank 6M]]+Table2[[#This Row],[Rank Sharpe]])/3</f>
        <v>368</v>
      </c>
    </row>
    <row r="368" spans="1:48" x14ac:dyDescent="0.3">
      <c r="A368" t="s">
        <v>1393</v>
      </c>
      <c r="B368" t="s">
        <v>1394</v>
      </c>
      <c r="C368" t="s">
        <v>3138</v>
      </c>
      <c r="D368" t="s">
        <v>375</v>
      </c>
      <c r="E368">
        <v>7885.2158362500004</v>
      </c>
      <c r="F368">
        <v>578.75</v>
      </c>
      <c r="G368">
        <v>25.891967609936501</v>
      </c>
      <c r="H368">
        <f>(Table2[[#This Row],[1Y Return vs Nifty]]-AVERAGE(Table2[1Y Return vs Nifty]))/_xlfn.STDEV.P(Table2[1Y Return vs Nifty])</f>
        <v>0.23087055060181164</v>
      </c>
      <c r="I368">
        <v>5.0626038499261004</v>
      </c>
      <c r="J368">
        <f>(Table2[[#This Row],[1M Return vs Nifty]]-AVERAGE(Table2[1M Return vs Nifty]))/_xlfn.STDEV.P(Table2[1M Return vs Nifty])</f>
        <v>0.33472947415442195</v>
      </c>
      <c r="K368">
        <v>6.2024655940393503</v>
      </c>
      <c r="L368">
        <f>(Table2[[#This Row],[6M Return vs Nifty]]-AVERAGE(Table2[6M Return vs Nifty]))/_xlfn.STDEV.P(Table2[6M Return vs Nifty])</f>
        <v>6.2195880750320308E-2</v>
      </c>
      <c r="M368">
        <v>-8.6170012254114106</v>
      </c>
      <c r="N368">
        <f>(Table2[[#This Row],[1W Return vs Nifty]]-AVERAGE(Table2[1W Return vs Nifty]))/_xlfn.STDEV.P(Table2[1W Return vs Nifty])</f>
        <v>-2.011007578236589</v>
      </c>
      <c r="O368">
        <v>589.97</v>
      </c>
      <c r="P368">
        <v>605.65614639836599</v>
      </c>
      <c r="Q368">
        <v>582.96796987866605</v>
      </c>
      <c r="R368">
        <v>43.966573154057798</v>
      </c>
      <c r="S368" s="1">
        <f>(Table2[[#This Row],[Close Price]]-Table2[[#This Row],[20D EMA]])/Table2[[#This Row],[20D EMA]]</f>
        <v>-1.9017916165228785E-2</v>
      </c>
      <c r="T368" s="1">
        <f>(Table2[[#This Row],[Close Price]]-Table2[[#This Row],[50D EMA]])/Table2[[#This Row],[50D EMA]]</f>
        <v>-4.442478881518469E-2</v>
      </c>
      <c r="U368" s="1">
        <f>(Table2[[#This Row],[Close Price]]-Table2[[#This Row],[200D EMA]])/Table2[[#This Row],[200D EMA]]</f>
        <v>-7.2353372682618326E-3</v>
      </c>
      <c r="V368">
        <v>2.0233419203119798</v>
      </c>
      <c r="W368">
        <v>572.25</v>
      </c>
      <c r="X368">
        <v>591.9</v>
      </c>
      <c r="Y368">
        <v>572.25</v>
      </c>
      <c r="Z368">
        <v>609.85</v>
      </c>
      <c r="AA368">
        <v>562.79999999999995</v>
      </c>
      <c r="AB368">
        <v>628.65</v>
      </c>
      <c r="AC368" s="1">
        <f>(Table2[[#This Row],[Close Price]]/Table2[[#This Row],[Day Low]])-1</f>
        <v>1.1358671909130535E-2</v>
      </c>
      <c r="AD368" s="1">
        <f>(Table2[[#This Row],[Day High]]/Table2[[#This Row],[Close Price]])-1</f>
        <v>2.2721382289416781E-2</v>
      </c>
      <c r="AE368" s="1">
        <f>(Table2[[#This Row],[Close Price]]/Table2[[#This Row],[Current Week Low]])-1</f>
        <v>1.1358671909130535E-2</v>
      </c>
      <c r="AF368" s="1">
        <f>(Table2[[#This Row],[Current Week High]]/Table2[[#This Row],[Close Price]])-1</f>
        <v>5.3736501079913568E-2</v>
      </c>
      <c r="AG368" s="1">
        <f>(Table2[[#This Row],[Close Price]]/Table2[[#This Row],[Current Month Low]])-1</f>
        <v>2.8340440653873644E-2</v>
      </c>
      <c r="AH368" s="1">
        <f>(Table2[[#This Row],[Current Month High]]/Table2[[#This Row],[Close Price]])-1</f>
        <v>8.622030237580991E-2</v>
      </c>
      <c r="AI368">
        <v>37.019438444924397</v>
      </c>
      <c r="AJ368">
        <v>49.721898848790502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-0.05</v>
      </c>
      <c r="AM368" t="s">
        <v>3182</v>
      </c>
      <c r="AN368">
        <v>-2.78</v>
      </c>
      <c r="AO368" t="s">
        <v>3182</v>
      </c>
      <c r="AP368">
        <v>-1.1719966022565E-2</v>
      </c>
      <c r="AQ368">
        <f>(Table2[[#This Row],[Sharpe Ratio]]-AVERAGE(Table2[Sharpe Ratio]))/_xlfn.STDEV.P(Table2[Sharpe Ratio])</f>
        <v>-0.80089900561453764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239</v>
      </c>
      <c r="AT368">
        <f>_xlfn.RANK.AVG(Table2[[#This Row],[6M Return vs Nifty Z-Score]],Table2[6M Return vs Nifty Z-Score])</f>
        <v>279</v>
      </c>
      <c r="AU368">
        <f>_xlfn.RANK.AVG(Table2[[#This Row],[Sharpe Ratio Z-Score]],Table2[Sharpe Ratio Z-Score])</f>
        <v>586</v>
      </c>
      <c r="AV368">
        <f>(Table2[[#This Row],[Rank 1Y]]+Table2[[#This Row],[Rank 6M]]+Table2[[#This Row],[Rank Sharpe]])/3</f>
        <v>368</v>
      </c>
    </row>
    <row r="369" spans="1:48" x14ac:dyDescent="0.3">
      <c r="A369" t="s">
        <v>519</v>
      </c>
      <c r="B369" t="s">
        <v>520</v>
      </c>
      <c r="C369" t="s">
        <v>3140</v>
      </c>
      <c r="D369" t="s">
        <v>51</v>
      </c>
      <c r="E369">
        <v>40410.96238053</v>
      </c>
      <c r="F369">
        <v>2385.4499999999998</v>
      </c>
      <c r="G369">
        <v>22.965817274296299</v>
      </c>
      <c r="H369">
        <f>(Table2[[#This Row],[1Y Return vs Nifty]]-AVERAGE(Table2[1Y Return vs Nifty]))/_xlfn.STDEV.P(Table2[1Y Return vs Nifty])</f>
        <v>0.1732965208446873</v>
      </c>
      <c r="I369">
        <v>-7.9202496144333496</v>
      </c>
      <c r="J369">
        <f>(Table2[[#This Row],[1M Return vs Nifty]]-AVERAGE(Table2[1M Return vs Nifty]))/_xlfn.STDEV.P(Table2[1M Return vs Nifty])</f>
        <v>-0.87018030598242124</v>
      </c>
      <c r="K369">
        <v>-4.4710432673067801</v>
      </c>
      <c r="L369">
        <f>(Table2[[#This Row],[6M Return vs Nifty]]-AVERAGE(Table2[6M Return vs Nifty]))/_xlfn.STDEV.P(Table2[6M Return vs Nifty])</f>
        <v>-0.28404826522954163</v>
      </c>
      <c r="M369">
        <v>-5.0654995559675102</v>
      </c>
      <c r="N369">
        <f>(Table2[[#This Row],[1W Return vs Nifty]]-AVERAGE(Table2[1W Return vs Nifty]))/_xlfn.STDEV.P(Table2[1W Return vs Nifty])</f>
        <v>-1.1522772132007641</v>
      </c>
      <c r="O369">
        <v>2493.9499999999998</v>
      </c>
      <c r="P369">
        <v>2594.9403301440602</v>
      </c>
      <c r="Q369">
        <v>2444.75628350637</v>
      </c>
      <c r="R369">
        <v>36.697362463969498</v>
      </c>
      <c r="S369" s="1">
        <f>(Table2[[#This Row],[Close Price]]-Table2[[#This Row],[20D EMA]])/Table2[[#This Row],[20D EMA]]</f>
        <v>-4.3505282784338101E-2</v>
      </c>
      <c r="T369" s="1">
        <f>(Table2[[#This Row],[Close Price]]-Table2[[#This Row],[50D EMA]])/Table2[[#This Row],[50D EMA]]</f>
        <v>-8.073030724850247E-2</v>
      </c>
      <c r="U369" s="1">
        <f>(Table2[[#This Row],[Close Price]]-Table2[[#This Row],[200D EMA]])/Table2[[#This Row],[200D EMA]]</f>
        <v>-2.4258566756319225E-2</v>
      </c>
      <c r="V369">
        <v>1.3118946470849899</v>
      </c>
      <c r="W369">
        <v>2361.6</v>
      </c>
      <c r="X369">
        <v>2413.4</v>
      </c>
      <c r="Y369">
        <v>2307</v>
      </c>
      <c r="Z369">
        <v>2486.85</v>
      </c>
      <c r="AA369">
        <v>2307</v>
      </c>
      <c r="AB369">
        <v>2742.95</v>
      </c>
      <c r="AC369" s="1">
        <f>(Table2[[#This Row],[Close Price]]/Table2[[#This Row],[Day Low]])-1</f>
        <v>1.0099085365853577E-2</v>
      </c>
      <c r="AD369" s="1">
        <f>(Table2[[#This Row],[Day High]]/Table2[[#This Row],[Close Price]])-1</f>
        <v>1.1716866838542117E-2</v>
      </c>
      <c r="AE369" s="1">
        <f>(Table2[[#This Row],[Close Price]]/Table2[[#This Row],[Current Week Low]])-1</f>
        <v>3.4005201560468157E-2</v>
      </c>
      <c r="AF369" s="1">
        <f>(Table2[[#This Row],[Current Week High]]/Table2[[#This Row],[Close Price]])-1</f>
        <v>4.25077029491292E-2</v>
      </c>
      <c r="AG369" s="1">
        <f>(Table2[[#This Row],[Close Price]]/Table2[[#This Row],[Current Month Low]])-1</f>
        <v>3.4005201560468157E-2</v>
      </c>
      <c r="AH369" s="1">
        <f>(Table2[[#This Row],[Current Month High]]/Table2[[#This Row],[Close Price]])-1</f>
        <v>0.14986690142321146</v>
      </c>
      <c r="AI369">
        <v>29.4514661803852</v>
      </c>
      <c r="AJ369">
        <v>47.532314923619197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-0.11</v>
      </c>
      <c r="AM369" t="s">
        <v>3182</v>
      </c>
      <c r="AN369">
        <v>-8.66</v>
      </c>
      <c r="AO369" t="s">
        <v>3182</v>
      </c>
      <c r="AP369">
        <v>2.0878479536026999E-2</v>
      </c>
      <c r="AQ369">
        <f>(Table2[[#This Row],[Sharpe Ratio]]-AVERAGE(Table2[Sharpe Ratio]))/_xlfn.STDEV.P(Table2[Sharpe Ratio])</f>
        <v>-0.42376335801287773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254</v>
      </c>
      <c r="AT369">
        <f>_xlfn.RANK.AVG(Table2[[#This Row],[6M Return vs Nifty Z-Score]],Table2[6M Return vs Nifty Z-Score])</f>
        <v>403</v>
      </c>
      <c r="AU369">
        <f>_xlfn.RANK.AVG(Table2[[#This Row],[Sharpe Ratio Z-Score]],Table2[Sharpe Ratio Z-Score])</f>
        <v>450</v>
      </c>
      <c r="AV369">
        <f>(Table2[[#This Row],[Rank 1Y]]+Table2[[#This Row],[Rank 6M]]+Table2[[#This Row],[Rank Sharpe]])/3</f>
        <v>369</v>
      </c>
    </row>
    <row r="370" spans="1:48" x14ac:dyDescent="0.3">
      <c r="A370" t="s">
        <v>1202</v>
      </c>
      <c r="B370" t="s">
        <v>1203</v>
      </c>
      <c r="C370" t="s">
        <v>3144</v>
      </c>
      <c r="D370" t="s">
        <v>120</v>
      </c>
      <c r="E370">
        <v>10048.1118768</v>
      </c>
      <c r="F370">
        <v>564</v>
      </c>
      <c r="G370">
        <v>-24.898123911181099</v>
      </c>
      <c r="H370">
        <f>(Table2[[#This Row],[1Y Return vs Nifty]]-AVERAGE(Table2[1Y Return vs Nifty]))/_xlfn.STDEV.P(Table2[1Y Return vs Nifty])</f>
        <v>-0.76845959487552951</v>
      </c>
      <c r="I370">
        <v>38.871052357951001</v>
      </c>
      <c r="J370">
        <f>(Table2[[#This Row],[1M Return vs Nifty]]-AVERAGE(Table2[1M Return vs Nifty]))/_xlfn.STDEV.P(Table2[1M Return vs Nifty])</f>
        <v>3.4724164526296053</v>
      </c>
      <c r="K370">
        <v>12.7206502769116</v>
      </c>
      <c r="L370">
        <f>(Table2[[#This Row],[6M Return vs Nifty]]-AVERAGE(Table2[6M Return vs Nifty]))/_xlfn.STDEV.P(Table2[6M Return vs Nifty])</f>
        <v>0.2736430550749111</v>
      </c>
      <c r="M370">
        <v>-4.7493805420012496</v>
      </c>
      <c r="N370">
        <f>(Table2[[#This Row],[1W Return vs Nifty]]-AVERAGE(Table2[1W Return vs Nifty]))/_xlfn.STDEV.P(Table2[1W Return vs Nifty])</f>
        <v>-1.0758416595887288</v>
      </c>
      <c r="O370">
        <v>525.91999999999996</v>
      </c>
      <c r="P370">
        <v>488.61212385998698</v>
      </c>
      <c r="Q370">
        <v>475.69167017582203</v>
      </c>
      <c r="R370">
        <v>63.985084137692198</v>
      </c>
      <c r="S370" s="1">
        <f>(Table2[[#This Row],[Close Price]]-Table2[[#This Row],[20D EMA]])/Table2[[#This Row],[20D EMA]]</f>
        <v>7.2406449650136984E-2</v>
      </c>
      <c r="T370" s="1">
        <f>(Table2[[#This Row],[Close Price]]-Table2[[#This Row],[50D EMA]])/Table2[[#This Row],[50D EMA]]</f>
        <v>0.15428981897636171</v>
      </c>
      <c r="U370" s="1">
        <f>(Table2[[#This Row],[Close Price]]-Table2[[#This Row],[200D EMA]])/Table2[[#This Row],[200D EMA]]</f>
        <v>0.18564195120662513</v>
      </c>
      <c r="V370">
        <v>0.61891339526721501</v>
      </c>
      <c r="W370">
        <v>548.79999999999995</v>
      </c>
      <c r="X370">
        <v>581</v>
      </c>
      <c r="Y370">
        <v>532</v>
      </c>
      <c r="Z370">
        <v>581</v>
      </c>
      <c r="AA370">
        <v>496.1</v>
      </c>
      <c r="AB370">
        <v>584</v>
      </c>
      <c r="AC370" s="1">
        <f>(Table2[[#This Row],[Close Price]]/Table2[[#This Row],[Day Low]])-1</f>
        <v>2.7696793002915499E-2</v>
      </c>
      <c r="AD370" s="1">
        <f>(Table2[[#This Row],[Day High]]/Table2[[#This Row],[Close Price]])-1</f>
        <v>3.0141843971631221E-2</v>
      </c>
      <c r="AE370" s="1">
        <f>(Table2[[#This Row],[Close Price]]/Table2[[#This Row],[Current Week Low]])-1</f>
        <v>6.0150375939849621E-2</v>
      </c>
      <c r="AF370" s="1">
        <f>(Table2[[#This Row],[Current Week High]]/Table2[[#This Row],[Close Price]])-1</f>
        <v>3.0141843971631221E-2</v>
      </c>
      <c r="AG370" s="1">
        <f>(Table2[[#This Row],[Close Price]]/Table2[[#This Row],[Current Month Low]])-1</f>
        <v>0.13686756702277769</v>
      </c>
      <c r="AH370" s="1">
        <f>(Table2[[#This Row],[Current Month High]]/Table2[[#This Row],[Close Price]])-1</f>
        <v>3.5460992907801359E-2</v>
      </c>
      <c r="AI370">
        <v>25.035460992907801</v>
      </c>
      <c r="AJ370">
        <v>49.860502192108399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0.38</v>
      </c>
      <c r="AM370" t="s">
        <v>3183</v>
      </c>
      <c r="AN370">
        <v>-0.77</v>
      </c>
      <c r="AO370" t="s">
        <v>3182</v>
      </c>
      <c r="AP370">
        <v>6.9707115521322999E-2</v>
      </c>
      <c r="AQ370">
        <f>(Table2[[#This Row],[Sharpe Ratio]]-AVERAGE(Table2[Sharpe Ratio]))/_xlfn.STDEV.P(Table2[Sharpe Ratio])</f>
        <v>0.1411414691428044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2.0428997223830629</v>
      </c>
      <c r="AS370">
        <f>_xlfn.RANK.AVG(Table2[[#This Row],[1Y Return vs Nifty Z-Score]],Table2[1Y Return vs Nifty Z-Score])</f>
        <v>582</v>
      </c>
      <c r="AT370">
        <f>_xlfn.RANK.AVG(Table2[[#This Row],[6M Return vs Nifty Z-Score]],Table2[6M Return vs Nifty Z-Score])</f>
        <v>215</v>
      </c>
      <c r="AU370">
        <f>_xlfn.RANK.AVG(Table2[[#This Row],[Sharpe Ratio Z-Score]],Table2[Sharpe Ratio Z-Score])</f>
        <v>310</v>
      </c>
      <c r="AV370">
        <f>(Table2[[#This Row],[Rank 1Y]]+Table2[[#This Row],[Rank 6M]]+Table2[[#This Row],[Rank Sharpe]])/3</f>
        <v>369</v>
      </c>
    </row>
    <row r="371" spans="1:48" x14ac:dyDescent="0.3">
      <c r="A371" t="s">
        <v>1362</v>
      </c>
      <c r="B371" t="s">
        <v>1363</v>
      </c>
      <c r="C371" t="s">
        <v>3136</v>
      </c>
      <c r="D371" t="s">
        <v>489</v>
      </c>
      <c r="E371">
        <v>8218.4042457659998</v>
      </c>
      <c r="F371">
        <v>248.82</v>
      </c>
      <c r="G371">
        <v>-9.1464440290298299</v>
      </c>
      <c r="H371">
        <f>(Table2[[#This Row],[1Y Return vs Nifty]]-AVERAGE(Table2[1Y Return vs Nifty]))/_xlfn.STDEV.P(Table2[1Y Return vs Nifty])</f>
        <v>-0.4585344091412637</v>
      </c>
      <c r="I371">
        <v>-1.7190445382905699</v>
      </c>
      <c r="J371">
        <f>(Table2[[#This Row],[1M Return vs Nifty]]-AVERAGE(Table2[1M Return vs Nifty]))/_xlfn.STDEV.P(Table2[1M Return vs Nifty])</f>
        <v>-0.29466024289378484</v>
      </c>
      <c r="K371">
        <v>10.7166935653834</v>
      </c>
      <c r="L371">
        <f>(Table2[[#This Row],[6M Return vs Nifty]]-AVERAGE(Table2[6M Return vs Nifty]))/_xlfn.STDEV.P(Table2[6M Return vs Nifty])</f>
        <v>0.20863554075349741</v>
      </c>
      <c r="M371">
        <v>-4.1528196475128896</v>
      </c>
      <c r="N371">
        <f>(Table2[[#This Row],[1W Return vs Nifty]]-AVERAGE(Table2[1W Return vs Nifty]))/_xlfn.STDEV.P(Table2[1W Return vs Nifty])</f>
        <v>-0.93159705480714028</v>
      </c>
      <c r="O371">
        <v>250.77</v>
      </c>
      <c r="P371">
        <v>256.73491851937098</v>
      </c>
      <c r="Q371">
        <v>244.58392770991099</v>
      </c>
      <c r="R371">
        <v>49.084462409703598</v>
      </c>
      <c r="S371" s="1">
        <f>(Table2[[#This Row],[Close Price]]-Table2[[#This Row],[20D EMA]])/Table2[[#This Row],[20D EMA]]</f>
        <v>-7.7760497667185751E-3</v>
      </c>
      <c r="T371" s="1">
        <f>(Table2[[#This Row],[Close Price]]-Table2[[#This Row],[50D EMA]])/Table2[[#This Row],[50D EMA]]</f>
        <v>-3.0829146907703539E-2</v>
      </c>
      <c r="U371" s="1">
        <f>(Table2[[#This Row],[Close Price]]-Table2[[#This Row],[200D EMA]])/Table2[[#This Row],[200D EMA]]</f>
        <v>1.7319503900980755E-2</v>
      </c>
      <c r="V371">
        <v>0.58088004503611401</v>
      </c>
      <c r="W371">
        <v>246.96</v>
      </c>
      <c r="X371">
        <v>252.25</v>
      </c>
      <c r="Y371">
        <v>245.63</v>
      </c>
      <c r="Z371">
        <v>253</v>
      </c>
      <c r="AA371">
        <v>238.32</v>
      </c>
      <c r="AB371">
        <v>255</v>
      </c>
      <c r="AC371" s="1">
        <f>(Table2[[#This Row],[Close Price]]/Table2[[#This Row],[Day Low]])-1</f>
        <v>7.5315840621963392E-3</v>
      </c>
      <c r="AD371" s="1">
        <f>(Table2[[#This Row],[Day High]]/Table2[[#This Row],[Close Price]])-1</f>
        <v>1.3785065509203553E-2</v>
      </c>
      <c r="AE371" s="1">
        <f>(Table2[[#This Row],[Close Price]]/Table2[[#This Row],[Current Week Low]])-1</f>
        <v>1.298701298701288E-2</v>
      </c>
      <c r="AF371" s="1">
        <f>(Table2[[#This Row],[Current Week High]]/Table2[[#This Row],[Close Price]])-1</f>
        <v>1.6799292661361598E-2</v>
      </c>
      <c r="AG371" s="1">
        <f>(Table2[[#This Row],[Close Price]]/Table2[[#This Row],[Current Month Low]])-1</f>
        <v>4.405840886203416E-2</v>
      </c>
      <c r="AH371" s="1">
        <f>(Table2[[#This Row],[Current Month High]]/Table2[[#This Row],[Close Price]])-1</f>
        <v>2.4837231733783494E-2</v>
      </c>
      <c r="AI371">
        <v>19.6045333976368</v>
      </c>
      <c r="AJ371">
        <v>23.422619047619001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-0.13</v>
      </c>
      <c r="AM371" t="s">
        <v>3182</v>
      </c>
      <c r="AN371">
        <v>-1.46</v>
      </c>
      <c r="AO371" t="s">
        <v>3182</v>
      </c>
      <c r="AP371">
        <v>3.9281488740334998E-2</v>
      </c>
      <c r="AQ371">
        <f>(Table2[[#This Row],[Sharpe Ratio]]-AVERAGE(Table2[Sharpe Ratio]))/_xlfn.STDEV.P(Table2[Sharpe Ratio])</f>
        <v>-0.21085655601180156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471</v>
      </c>
      <c r="AT371">
        <f>_xlfn.RANK.AVG(Table2[[#This Row],[6M Return vs Nifty Z-Score]],Table2[6M Return vs Nifty Z-Score])</f>
        <v>235</v>
      </c>
      <c r="AU371">
        <f>_xlfn.RANK.AVG(Table2[[#This Row],[Sharpe Ratio Z-Score]],Table2[Sharpe Ratio Z-Score])</f>
        <v>404</v>
      </c>
      <c r="AV371">
        <f>(Table2[[#This Row],[Rank 1Y]]+Table2[[#This Row],[Rank 6M]]+Table2[[#This Row],[Rank Sharpe]])/3</f>
        <v>370</v>
      </c>
    </row>
    <row r="372" spans="1:48" x14ac:dyDescent="0.3">
      <c r="A372" t="s">
        <v>248</v>
      </c>
      <c r="B372" t="s">
        <v>249</v>
      </c>
      <c r="C372" t="s">
        <v>3140</v>
      </c>
      <c r="D372" t="s">
        <v>250</v>
      </c>
      <c r="E372">
        <v>100400.51244339001</v>
      </c>
      <c r="F372">
        <v>6982.7</v>
      </c>
      <c r="G372">
        <v>9.2245730072544792</v>
      </c>
      <c r="H372">
        <f>(Table2[[#This Row],[1Y Return vs Nifty]]-AVERAGE(Table2[1Y Return vs Nifty]))/_xlfn.STDEV.P(Table2[1Y Return vs Nifty])</f>
        <v>-9.7071954996964804E-2</v>
      </c>
      <c r="I372">
        <v>2.0945377499644899</v>
      </c>
      <c r="J372">
        <f>(Table2[[#This Row],[1M Return vs Nifty]]-AVERAGE(Table2[1M Return vs Nifty]))/_xlfn.STDEV.P(Table2[1M Return vs Nifty])</f>
        <v>5.9269854914792204E-2</v>
      </c>
      <c r="K372">
        <v>13.2939475058954</v>
      </c>
      <c r="L372">
        <f>(Table2[[#This Row],[6M Return vs Nifty]]-AVERAGE(Table2[6M Return vs Nifty]))/_xlfn.STDEV.P(Table2[6M Return vs Nifty])</f>
        <v>0.29224057647305063</v>
      </c>
      <c r="M372">
        <v>3.6222347246559798</v>
      </c>
      <c r="N372">
        <f>(Table2[[#This Row],[1W Return vs Nifty]]-AVERAGE(Table2[1W Return vs Nifty]))/_xlfn.STDEV.P(Table2[1W Return vs Nifty])</f>
        <v>0.9483613122774518</v>
      </c>
      <c r="O372">
        <v>6971.98</v>
      </c>
      <c r="P372">
        <v>6947.3866366172197</v>
      </c>
      <c r="Q372">
        <v>6489.73340849549</v>
      </c>
      <c r="R372">
        <v>51.407793262650699</v>
      </c>
      <c r="S372" s="1">
        <f>(Table2[[#This Row],[Close Price]]-Table2[[#This Row],[20D EMA]])/Table2[[#This Row],[20D EMA]]</f>
        <v>1.5375832977146027E-3</v>
      </c>
      <c r="T372" s="1">
        <f>(Table2[[#This Row],[Close Price]]-Table2[[#This Row],[50D EMA]])/Table2[[#This Row],[50D EMA]]</f>
        <v>5.082970796048099E-3</v>
      </c>
      <c r="U372" s="1">
        <f>(Table2[[#This Row],[Close Price]]-Table2[[#This Row],[200D EMA]])/Table2[[#This Row],[200D EMA]]</f>
        <v>7.5960992613222589E-2</v>
      </c>
      <c r="V372">
        <v>0.88205320794380704</v>
      </c>
      <c r="W372">
        <v>6970</v>
      </c>
      <c r="X372">
        <v>7115.4</v>
      </c>
      <c r="Y372">
        <v>6930.9</v>
      </c>
      <c r="Z372">
        <v>7147</v>
      </c>
      <c r="AA372">
        <v>6594.15</v>
      </c>
      <c r="AB372">
        <v>7545</v>
      </c>
      <c r="AC372" s="1">
        <f>(Table2[[#This Row],[Close Price]]/Table2[[#This Row],[Day Low]])-1</f>
        <v>1.8220946915350478E-3</v>
      </c>
      <c r="AD372" s="1">
        <f>(Table2[[#This Row],[Day High]]/Table2[[#This Row],[Close Price]])-1</f>
        <v>1.9004110157961884E-2</v>
      </c>
      <c r="AE372" s="1">
        <f>(Table2[[#This Row],[Close Price]]/Table2[[#This Row],[Current Week Low]])-1</f>
        <v>7.4737768543768901E-3</v>
      </c>
      <c r="AF372" s="1">
        <f>(Table2[[#This Row],[Current Week High]]/Table2[[#This Row],[Close Price]])-1</f>
        <v>2.3529580248327964E-2</v>
      </c>
      <c r="AG372" s="1">
        <f>(Table2[[#This Row],[Close Price]]/Table2[[#This Row],[Current Month Low]])-1</f>
        <v>5.8923439715505399E-2</v>
      </c>
      <c r="AH372" s="1">
        <f>(Table2[[#This Row],[Current Month High]]/Table2[[#This Row],[Close Price]])-1</f>
        <v>8.0527589614332484E-2</v>
      </c>
      <c r="AI372">
        <v>8.0527589614332395</v>
      </c>
      <c r="AJ372">
        <v>32.126739642563102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7.0000000000000007E-2</v>
      </c>
      <c r="AM372" t="s">
        <v>3183</v>
      </c>
      <c r="AN372">
        <v>-5.96</v>
      </c>
      <c r="AO372" t="s">
        <v>3182</v>
      </c>
      <c r="AP372">
        <v>-1.260407582488E-3</v>
      </c>
      <c r="AQ372">
        <f>(Table2[[#This Row],[Sharpe Ratio]]-AVERAGE(Table2[Sharpe Ratio]))/_xlfn.STDEV.P(Table2[Sharpe Ratio])</f>
        <v>-0.67989101648095318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0.52290877218737664</v>
      </c>
      <c r="AS372">
        <f>_xlfn.RANK.AVG(Table2[[#This Row],[1Y Return vs Nifty Z-Score]],Table2[1Y Return vs Nifty Z-Score])</f>
        <v>342</v>
      </c>
      <c r="AT372">
        <f>_xlfn.RANK.AVG(Table2[[#This Row],[6M Return vs Nifty Z-Score]],Table2[6M Return vs Nifty Z-Score])</f>
        <v>211</v>
      </c>
      <c r="AU372">
        <f>_xlfn.RANK.AVG(Table2[[#This Row],[Sharpe Ratio Z-Score]],Table2[Sharpe Ratio Z-Score])</f>
        <v>559</v>
      </c>
      <c r="AV372">
        <f>(Table2[[#This Row],[Rank 1Y]]+Table2[[#This Row],[Rank 6M]]+Table2[[#This Row],[Rank Sharpe]])/3</f>
        <v>370.66666666666669</v>
      </c>
    </row>
    <row r="373" spans="1:48" x14ac:dyDescent="0.3">
      <c r="A373" t="s">
        <v>683</v>
      </c>
      <c r="B373" t="s">
        <v>684</v>
      </c>
      <c r="C373" t="s">
        <v>3136</v>
      </c>
      <c r="D373" t="s">
        <v>489</v>
      </c>
      <c r="E373">
        <v>26251.811638560001</v>
      </c>
      <c r="F373">
        <v>2911.05</v>
      </c>
      <c r="G373">
        <v>-27.852592237568398</v>
      </c>
      <c r="H373">
        <f>(Table2[[#This Row],[1Y Return vs Nifty]]-AVERAGE(Table2[1Y Return vs Nifty]))/_xlfn.STDEV.P(Table2[1Y Return vs Nifty])</f>
        <v>-0.82659080066769131</v>
      </c>
      <c r="I373">
        <v>1.16778467232481</v>
      </c>
      <c r="J373">
        <f>(Table2[[#This Row],[1M Return vs Nifty]]-AVERAGE(Table2[1M Return vs Nifty]))/_xlfn.STDEV.P(Table2[1M Return vs Nifty])</f>
        <v>-2.674003883355899E-2</v>
      </c>
      <c r="K373">
        <v>6.78569642933578</v>
      </c>
      <c r="L373">
        <f>(Table2[[#This Row],[6M Return vs Nifty]]-AVERAGE(Table2[6M Return vs Nifty]))/_xlfn.STDEV.P(Table2[6M Return vs Nifty])</f>
        <v>8.1115644166422002E-2</v>
      </c>
      <c r="M373">
        <v>6.19336095451985</v>
      </c>
      <c r="N373">
        <f>(Table2[[#This Row],[1W Return vs Nifty]]-AVERAGE(Table2[1W Return vs Nifty]))/_xlfn.STDEV.P(Table2[1W Return vs Nifty])</f>
        <v>1.5700431729169546</v>
      </c>
      <c r="O373">
        <v>2809.53</v>
      </c>
      <c r="P373">
        <v>2757.7492869757498</v>
      </c>
      <c r="Q373">
        <v>2612.6544241521001</v>
      </c>
      <c r="R373">
        <v>64.245600310208204</v>
      </c>
      <c r="S373" s="1">
        <f>(Table2[[#This Row],[Close Price]]-Table2[[#This Row],[20D EMA]])/Table2[[#This Row],[20D EMA]]</f>
        <v>3.6134157670500038E-2</v>
      </c>
      <c r="T373" s="1">
        <f>(Table2[[#This Row],[Close Price]]-Table2[[#This Row],[50D EMA]])/Table2[[#This Row],[50D EMA]]</f>
        <v>5.5589068139100362E-2</v>
      </c>
      <c r="U373" s="1">
        <f>(Table2[[#This Row],[Close Price]]-Table2[[#This Row],[200D EMA]])/Table2[[#This Row],[200D EMA]]</f>
        <v>0.11421165121933037</v>
      </c>
      <c r="V373">
        <v>0.65178776167558505</v>
      </c>
      <c r="W373">
        <v>2878</v>
      </c>
      <c r="X373">
        <v>2969</v>
      </c>
      <c r="Y373">
        <v>2733.05</v>
      </c>
      <c r="Z373">
        <v>2969</v>
      </c>
      <c r="AA373">
        <v>2605</v>
      </c>
      <c r="AB373">
        <v>3100</v>
      </c>
      <c r="AC373" s="1">
        <f>(Table2[[#This Row],[Close Price]]/Table2[[#This Row],[Day Low]])-1</f>
        <v>1.1483669214732428E-2</v>
      </c>
      <c r="AD373" s="1">
        <f>(Table2[[#This Row],[Day High]]/Table2[[#This Row],[Close Price]])-1</f>
        <v>1.990690644269244E-2</v>
      </c>
      <c r="AE373" s="1">
        <f>(Table2[[#This Row],[Close Price]]/Table2[[#This Row],[Current Week Low]])-1</f>
        <v>6.5128702365489177E-2</v>
      </c>
      <c r="AF373" s="1">
        <f>(Table2[[#This Row],[Current Week High]]/Table2[[#This Row],[Close Price]])-1</f>
        <v>1.990690644269244E-2</v>
      </c>
      <c r="AG373" s="1">
        <f>(Table2[[#This Row],[Close Price]]/Table2[[#This Row],[Current Month Low]])-1</f>
        <v>0.11748560460652602</v>
      </c>
      <c r="AH373" s="1">
        <f>(Table2[[#This Row],[Current Month High]]/Table2[[#This Row],[Close Price]])-1</f>
        <v>6.4907851119011983E-2</v>
      </c>
      <c r="AI373">
        <v>33.834870579344198</v>
      </c>
      <c r="AJ373">
        <v>43.755555555555503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0.17</v>
      </c>
      <c r="AM373" t="s">
        <v>3183</v>
      </c>
      <c r="AN373">
        <v>0.86</v>
      </c>
      <c r="AO373" t="s">
        <v>3183</v>
      </c>
      <c r="AP373">
        <v>9.3951920349596998E-2</v>
      </c>
      <c r="AQ373">
        <f>(Table2[[#This Row],[Sharpe Ratio]]-AVERAGE(Table2[Sharpe Ratio]))/_xlfn.STDEV.P(Table2[Sharpe Ratio])</f>
        <v>0.42163276292098234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1.2194607405031088</v>
      </c>
      <c r="AS373">
        <f>_xlfn.RANK.AVG(Table2[[#This Row],[1Y Return vs Nifty Z-Score]],Table2[1Y Return vs Nifty Z-Score])</f>
        <v>605</v>
      </c>
      <c r="AT373">
        <f>_xlfn.RANK.AVG(Table2[[#This Row],[6M Return vs Nifty Z-Score]],Table2[6M Return vs Nifty Z-Score])</f>
        <v>272</v>
      </c>
      <c r="AU373">
        <f>_xlfn.RANK.AVG(Table2[[#This Row],[Sharpe Ratio Z-Score]],Table2[Sharpe Ratio Z-Score])</f>
        <v>239</v>
      </c>
      <c r="AV373">
        <f>(Table2[[#This Row],[Rank 1Y]]+Table2[[#This Row],[Rank 6M]]+Table2[[#This Row],[Rank Sharpe]])/3</f>
        <v>372</v>
      </c>
    </row>
    <row r="374" spans="1:48" x14ac:dyDescent="0.3">
      <c r="A374" t="s">
        <v>237</v>
      </c>
      <c r="B374" t="s">
        <v>238</v>
      </c>
      <c r="C374" t="s">
        <v>3136</v>
      </c>
      <c r="D374" t="s">
        <v>54</v>
      </c>
      <c r="E374">
        <v>107543.5257215</v>
      </c>
      <c r="F374">
        <v>1279.1500000000001</v>
      </c>
      <c r="G374">
        <v>-8.2423706922177598</v>
      </c>
      <c r="H374">
        <f>(Table2[[#This Row],[1Y Return vs Nifty]]-AVERAGE(Table2[1Y Return vs Nifty]))/_xlfn.STDEV.P(Table2[1Y Return vs Nifty])</f>
        <v>-0.44074614154534991</v>
      </c>
      <c r="I374">
        <v>-8.1181976240060791</v>
      </c>
      <c r="J374">
        <f>(Table2[[#This Row],[1M Return vs Nifty]]-AVERAGE(Table2[1M Return vs Nifty]))/_xlfn.STDEV.P(Table2[1M Return vs Nifty])</f>
        <v>-0.88855142088004835</v>
      </c>
      <c r="K374">
        <v>-6.2121995903648699</v>
      </c>
      <c r="L374">
        <f>(Table2[[#This Row],[6M Return vs Nifty]]-AVERAGE(Table2[6M Return vs Nifty]))/_xlfn.STDEV.P(Table2[6M Return vs Nifty])</f>
        <v>-0.3405306452908865</v>
      </c>
      <c r="M374">
        <v>0.93607186567338196</v>
      </c>
      <c r="N374">
        <f>(Table2[[#This Row],[1W Return vs Nifty]]-AVERAGE(Table2[1W Return vs Nifty]))/_xlfn.STDEV.P(Table2[1W Return vs Nifty])</f>
        <v>0.29886433124379636</v>
      </c>
      <c r="O374">
        <v>1275.32</v>
      </c>
      <c r="P374">
        <v>1350.3177208575901</v>
      </c>
      <c r="Q374">
        <v>1327.8901571484</v>
      </c>
      <c r="R374">
        <v>58.509929630458501</v>
      </c>
      <c r="S374" s="1">
        <f>(Table2[[#This Row],[Close Price]]-Table2[[#This Row],[20D EMA]])/Table2[[#This Row],[20D EMA]]</f>
        <v>3.0031678323872869E-3</v>
      </c>
      <c r="T374" s="1">
        <f>(Table2[[#This Row],[Close Price]]-Table2[[#This Row],[50D EMA]])/Table2[[#This Row],[50D EMA]]</f>
        <v>-5.2704426342262023E-2</v>
      </c>
      <c r="U374" s="1">
        <f>(Table2[[#This Row],[Close Price]]-Table2[[#This Row],[200D EMA]])/Table2[[#This Row],[200D EMA]]</f>
        <v>-3.6704961540695351E-2</v>
      </c>
      <c r="V374">
        <v>1.19807062562078</v>
      </c>
      <c r="W374">
        <v>1258.25</v>
      </c>
      <c r="X374">
        <v>1292</v>
      </c>
      <c r="Y374">
        <v>1230.8499999999999</v>
      </c>
      <c r="Z374">
        <v>1292</v>
      </c>
      <c r="AA374">
        <v>1181.1500000000001</v>
      </c>
      <c r="AB374">
        <v>1320</v>
      </c>
      <c r="AC374" s="1">
        <f>(Table2[[#This Row],[Close Price]]/Table2[[#This Row],[Day Low]])-1</f>
        <v>1.6610371547784775E-2</v>
      </c>
      <c r="AD374" s="1">
        <f>(Table2[[#This Row],[Day High]]/Table2[[#This Row],[Close Price]])-1</f>
        <v>1.0045733494898901E-2</v>
      </c>
      <c r="AE374" s="1">
        <f>(Table2[[#This Row],[Close Price]]/Table2[[#This Row],[Current Week Low]])-1</f>
        <v>3.924117479790401E-2</v>
      </c>
      <c r="AF374" s="1">
        <f>(Table2[[#This Row],[Current Week High]]/Table2[[#This Row],[Close Price]])-1</f>
        <v>1.0045733494898901E-2</v>
      </c>
      <c r="AG374" s="1">
        <f>(Table2[[#This Row],[Close Price]]/Table2[[#This Row],[Current Month Low]])-1</f>
        <v>8.2969986877196034E-2</v>
      </c>
      <c r="AH374" s="1">
        <f>(Table2[[#This Row],[Current Month High]]/Table2[[#This Row],[Close Price]])-1</f>
        <v>3.1935269514912212E-2</v>
      </c>
      <c r="AI374">
        <v>29.148262518078401</v>
      </c>
      <c r="AJ374">
        <v>26.4982199367088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-0.18</v>
      </c>
      <c r="AM374" t="s">
        <v>3182</v>
      </c>
      <c r="AN374">
        <v>-0.3</v>
      </c>
      <c r="AO374" t="s">
        <v>3182</v>
      </c>
      <c r="AP374">
        <v>0.101348224556052</v>
      </c>
      <c r="AQ374">
        <f>(Table2[[#This Row],[Sharpe Ratio]]-AVERAGE(Table2[Sharpe Ratio]))/_xlfn.STDEV.P(Table2[Sharpe Ratio])</f>
        <v>0.50720156624771273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462</v>
      </c>
      <c r="AT374">
        <f>_xlfn.RANK.AVG(Table2[[#This Row],[6M Return vs Nifty Z-Score]],Table2[6M Return vs Nifty Z-Score])</f>
        <v>440</v>
      </c>
      <c r="AU374">
        <f>_xlfn.RANK.AVG(Table2[[#This Row],[Sharpe Ratio Z-Score]],Table2[Sharpe Ratio Z-Score])</f>
        <v>222</v>
      </c>
      <c r="AV374">
        <f>(Table2[[#This Row],[Rank 1Y]]+Table2[[#This Row],[Rank 6M]]+Table2[[#This Row],[Rank Sharpe]])/3</f>
        <v>374.66666666666669</v>
      </c>
    </row>
    <row r="375" spans="1:48" x14ac:dyDescent="0.3">
      <c r="A375" t="s">
        <v>952</v>
      </c>
      <c r="B375" t="s">
        <v>953</v>
      </c>
      <c r="C375" t="s">
        <v>3151</v>
      </c>
      <c r="D375" t="s">
        <v>504</v>
      </c>
      <c r="E375">
        <v>15826.0664116799</v>
      </c>
      <c r="F375">
        <v>5161.8</v>
      </c>
      <c r="G375">
        <v>-2.081655993254</v>
      </c>
      <c r="H375">
        <f>(Table2[[#This Row],[1Y Return vs Nifty]]-AVERAGE(Table2[1Y Return vs Nifty]))/_xlfn.STDEV.P(Table2[1Y Return vs Nifty])</f>
        <v>-0.31952982292934484</v>
      </c>
      <c r="I375">
        <v>9.8701737053693304</v>
      </c>
      <c r="J375">
        <f>(Table2[[#This Row],[1M Return vs Nifty]]-AVERAGE(Table2[1M Return vs Nifty]))/_xlfn.STDEV.P(Table2[1M Return vs Nifty])</f>
        <v>0.78090934928100419</v>
      </c>
      <c r="K375">
        <v>9.0498166310564692</v>
      </c>
      <c r="L375">
        <f>(Table2[[#This Row],[6M Return vs Nifty]]-AVERAGE(Table2[6M Return vs Nifty]))/_xlfn.STDEV.P(Table2[6M Return vs Nifty])</f>
        <v>0.1545627528749319</v>
      </c>
      <c r="M375">
        <v>4.7815600846928596</v>
      </c>
      <c r="N375">
        <f>(Table2[[#This Row],[1W Return vs Nifty]]-AVERAGE(Table2[1W Return vs Nifty]))/_xlfn.STDEV.P(Table2[1W Return vs Nifty])</f>
        <v>1.2286787617060038</v>
      </c>
      <c r="O375">
        <v>4966.58</v>
      </c>
      <c r="P375">
        <v>5022.7003477039398</v>
      </c>
      <c r="Q375">
        <v>4924.6873433751598</v>
      </c>
      <c r="R375">
        <v>63.097583365857098</v>
      </c>
      <c r="S375" s="1">
        <f>(Table2[[#This Row],[Close Price]]-Table2[[#This Row],[20D EMA]])/Table2[[#This Row],[20D EMA]]</f>
        <v>3.9306726157637702E-2</v>
      </c>
      <c r="T375" s="1">
        <f>(Table2[[#This Row],[Close Price]]-Table2[[#This Row],[50D EMA]])/Table2[[#This Row],[50D EMA]]</f>
        <v>2.7694196879502867E-2</v>
      </c>
      <c r="U375" s="1">
        <f>(Table2[[#This Row],[Close Price]]-Table2[[#This Row],[200D EMA]])/Table2[[#This Row],[200D EMA]]</f>
        <v>4.8147758444769408E-2</v>
      </c>
      <c r="V375">
        <v>0.94523556258226005</v>
      </c>
      <c r="W375">
        <v>5061</v>
      </c>
      <c r="X375">
        <v>5198.3999999999996</v>
      </c>
      <c r="Y375">
        <v>5050</v>
      </c>
      <c r="Z375">
        <v>5275.85</v>
      </c>
      <c r="AA375">
        <v>4662.8999999999996</v>
      </c>
      <c r="AB375">
        <v>5275.85</v>
      </c>
      <c r="AC375" s="1">
        <f>(Table2[[#This Row],[Close Price]]/Table2[[#This Row],[Day Low]])-1</f>
        <v>1.9917012448132709E-2</v>
      </c>
      <c r="AD375" s="1">
        <f>(Table2[[#This Row],[Day High]]/Table2[[#This Row],[Close Price]])-1</f>
        <v>7.0905498082063367E-3</v>
      </c>
      <c r="AE375" s="1">
        <f>(Table2[[#This Row],[Close Price]]/Table2[[#This Row],[Current Week Low]])-1</f>
        <v>2.2138613861386158E-2</v>
      </c>
      <c r="AF375" s="1">
        <f>(Table2[[#This Row],[Current Week High]]/Table2[[#This Row],[Close Price]])-1</f>
        <v>2.2095005618195218E-2</v>
      </c>
      <c r="AG375" s="1">
        <f>(Table2[[#This Row],[Close Price]]/Table2[[#This Row],[Current Month Low]])-1</f>
        <v>0.10699350189796064</v>
      </c>
      <c r="AH375" s="1">
        <f>(Table2[[#This Row],[Current Month High]]/Table2[[#This Row],[Close Price]])-1</f>
        <v>2.2095005618195218E-2</v>
      </c>
      <c r="AI375">
        <v>15.441318919756601</v>
      </c>
      <c r="AJ375">
        <v>28.3710519771201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0.05</v>
      </c>
      <c r="AM375" t="s">
        <v>3183</v>
      </c>
      <c r="AN375">
        <v>0.44</v>
      </c>
      <c r="AO375" t="s">
        <v>3183</v>
      </c>
      <c r="AP375">
        <v>1.7674723262634001E-2</v>
      </c>
      <c r="AQ375">
        <f>(Table2[[#This Row],[Sharpe Ratio]]-AVERAGE(Table2[Sharpe Ratio]))/_xlfn.STDEV.P(Table2[Sharpe Ratio])</f>
        <v>-0.46082803015352491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421</v>
      </c>
      <c r="AT375">
        <f>_xlfn.RANK.AVG(Table2[[#This Row],[6M Return vs Nifty Z-Score]],Table2[6M Return vs Nifty Z-Score])</f>
        <v>249</v>
      </c>
      <c r="AU375">
        <f>_xlfn.RANK.AVG(Table2[[#This Row],[Sharpe Ratio Z-Score]],Table2[Sharpe Ratio Z-Score])</f>
        <v>455</v>
      </c>
      <c r="AV375">
        <f>(Table2[[#This Row],[Rank 1Y]]+Table2[[#This Row],[Rank 6M]]+Table2[[#This Row],[Rank Sharpe]])/3</f>
        <v>375</v>
      </c>
    </row>
    <row r="376" spans="1:48" x14ac:dyDescent="0.3">
      <c r="A376" t="s">
        <v>1006</v>
      </c>
      <c r="B376" t="s">
        <v>1007</v>
      </c>
      <c r="C376" t="s">
        <v>3140</v>
      </c>
      <c r="D376" t="s">
        <v>51</v>
      </c>
      <c r="E376">
        <v>14273.112831389901</v>
      </c>
      <c r="F376">
        <v>6197.45</v>
      </c>
      <c r="G376">
        <v>0.85020812610460705</v>
      </c>
      <c r="H376">
        <f>(Table2[[#This Row],[1Y Return vs Nifty]]-AVERAGE(Table2[1Y Return vs Nifty]))/_xlfn.STDEV.P(Table2[1Y Return vs Nifty])</f>
        <v>-0.2618433705294661</v>
      </c>
      <c r="I376">
        <v>-2.85042620261869</v>
      </c>
      <c r="J376">
        <f>(Table2[[#This Row],[1M Return vs Nifty]]-AVERAGE(Table2[1M Return vs Nifty]))/_xlfn.STDEV.P(Table2[1M Return vs Nifty])</f>
        <v>-0.39966126105660588</v>
      </c>
      <c r="K376">
        <v>8.3837351291008506</v>
      </c>
      <c r="L376">
        <f>(Table2[[#This Row],[6M Return vs Nifty]]-AVERAGE(Table2[6M Return vs Nifty]))/_xlfn.STDEV.P(Table2[6M Return vs Nifty])</f>
        <v>0.13295534861888478</v>
      </c>
      <c r="M376">
        <v>-2.3164716026110699</v>
      </c>
      <c r="N376">
        <f>(Table2[[#This Row],[1W Return vs Nifty]]-AVERAGE(Table2[1W Return vs Nifty]))/_xlfn.STDEV.P(Table2[1W Return vs Nifty])</f>
        <v>-0.48757985484386945</v>
      </c>
      <c r="O376">
        <v>6343.46</v>
      </c>
      <c r="P376">
        <v>6548.6897112339302</v>
      </c>
      <c r="Q376">
        <v>6175.5474597253897</v>
      </c>
      <c r="R376">
        <v>40.500960684962998</v>
      </c>
      <c r="S376" s="1">
        <f>(Table2[[#This Row],[Close Price]]-Table2[[#This Row],[20D EMA]])/Table2[[#This Row],[20D EMA]]</f>
        <v>-2.3017406904118607E-2</v>
      </c>
      <c r="T376" s="1">
        <f>(Table2[[#This Row],[Close Price]]-Table2[[#This Row],[50D EMA]])/Table2[[#This Row],[50D EMA]]</f>
        <v>-5.363511278162978E-2</v>
      </c>
      <c r="U376" s="1">
        <f>(Table2[[#This Row],[Close Price]]-Table2[[#This Row],[200D EMA]])/Table2[[#This Row],[200D EMA]]</f>
        <v>3.5466556475276597E-3</v>
      </c>
      <c r="V376">
        <v>0.89298535980262705</v>
      </c>
      <c r="W376">
        <v>6150</v>
      </c>
      <c r="X376">
        <v>6291.9</v>
      </c>
      <c r="Y376">
        <v>6036.05</v>
      </c>
      <c r="Z376">
        <v>6291.9</v>
      </c>
      <c r="AA376">
        <v>6009.05</v>
      </c>
      <c r="AB376">
        <v>6899</v>
      </c>
      <c r="AC376" s="1">
        <f>(Table2[[#This Row],[Close Price]]/Table2[[#This Row],[Day Low]])-1</f>
        <v>7.7154471544715886E-3</v>
      </c>
      <c r="AD376" s="1">
        <f>(Table2[[#This Row],[Day High]]/Table2[[#This Row],[Close Price]])-1</f>
        <v>1.5240139089464089E-2</v>
      </c>
      <c r="AE376" s="1">
        <f>(Table2[[#This Row],[Close Price]]/Table2[[#This Row],[Current Week Low]])-1</f>
        <v>2.6739341125404881E-2</v>
      </c>
      <c r="AF376" s="1">
        <f>(Table2[[#This Row],[Current Week High]]/Table2[[#This Row],[Close Price]])-1</f>
        <v>1.5240139089464089E-2</v>
      </c>
      <c r="AG376" s="1">
        <f>(Table2[[#This Row],[Close Price]]/Table2[[#This Row],[Current Month Low]])-1</f>
        <v>3.1352709662924916E-2</v>
      </c>
      <c r="AH376" s="1">
        <f>(Table2[[#This Row],[Current Month High]]/Table2[[#This Row],[Close Price]])-1</f>
        <v>0.11319978378203932</v>
      </c>
      <c r="AI376">
        <v>22.631082138621501</v>
      </c>
      <c r="AJ376">
        <v>32.027843326671103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-0.11</v>
      </c>
      <c r="AM376" t="s">
        <v>3182</v>
      </c>
      <c r="AN376">
        <v>-5.5</v>
      </c>
      <c r="AO376" t="s">
        <v>3182</v>
      </c>
      <c r="AP376">
        <v>1.3071483602573999E-2</v>
      </c>
      <c r="AQ376">
        <f>(Table2[[#This Row],[Sharpe Ratio]]-AVERAGE(Table2[Sharpe Ratio]))/_xlfn.STDEV.P(Table2[Sharpe Ratio])</f>
        <v>-0.51408350723270124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397</v>
      </c>
      <c r="AT376">
        <f>_xlfn.RANK.AVG(Table2[[#This Row],[6M Return vs Nifty Z-Score]],Table2[6M Return vs Nifty Z-Score])</f>
        <v>257</v>
      </c>
      <c r="AU376">
        <f>_xlfn.RANK.AVG(Table2[[#This Row],[Sharpe Ratio Z-Score]],Table2[Sharpe Ratio Z-Score])</f>
        <v>473</v>
      </c>
      <c r="AV376">
        <f>(Table2[[#This Row],[Rank 1Y]]+Table2[[#This Row],[Rank 6M]]+Table2[[#This Row],[Rank Sharpe]])/3</f>
        <v>375.66666666666669</v>
      </c>
    </row>
    <row r="377" spans="1:48" x14ac:dyDescent="0.3">
      <c r="A377" t="s">
        <v>307</v>
      </c>
      <c r="B377" t="s">
        <v>308</v>
      </c>
      <c r="C377" t="s">
        <v>3147</v>
      </c>
      <c r="D377" t="s">
        <v>48</v>
      </c>
      <c r="E377">
        <v>86382.982263312006</v>
      </c>
      <c r="F377">
        <v>81.81</v>
      </c>
      <c r="G377">
        <v>10.462104540452099</v>
      </c>
      <c r="H377">
        <f>(Table2[[#This Row],[1Y Return vs Nifty]]-AVERAGE(Table2[1Y Return vs Nifty]))/_xlfn.STDEV.P(Table2[1Y Return vs Nifty])</f>
        <v>-7.2722666975127401E-2</v>
      </c>
      <c r="I377">
        <v>0.37737252864309601</v>
      </c>
      <c r="J377">
        <f>(Table2[[#This Row],[1M Return vs Nifty]]-AVERAGE(Table2[1M Return vs Nifty]))/_xlfn.STDEV.P(Table2[1M Return vs Nifty])</f>
        <v>-0.10009643347172441</v>
      </c>
      <c r="K377">
        <v>-14.9355645268906</v>
      </c>
      <c r="L377">
        <f>(Table2[[#This Row],[6M Return vs Nifty]]-AVERAGE(Table2[6M Return vs Nifty]))/_xlfn.STDEV.P(Table2[6M Return vs Nifty])</f>
        <v>-0.62351294115578104</v>
      </c>
      <c r="M377">
        <v>-3.0162664806977602</v>
      </c>
      <c r="N377">
        <f>(Table2[[#This Row],[1W Return vs Nifty]]-AVERAGE(Table2[1W Return vs Nifty]))/_xlfn.STDEV.P(Table2[1W Return vs Nifty])</f>
        <v>-0.65678577589970255</v>
      </c>
      <c r="O377">
        <v>80.209999999999994</v>
      </c>
      <c r="P377">
        <v>83.909031055597794</v>
      </c>
      <c r="Q377">
        <v>84.475121347012902</v>
      </c>
      <c r="R377">
        <v>60.627935004174297</v>
      </c>
      <c r="S377" s="1">
        <f>(Table2[[#This Row],[Close Price]]-Table2[[#This Row],[20D EMA]])/Table2[[#This Row],[20D EMA]]</f>
        <v>1.9947637451689423E-2</v>
      </c>
      <c r="T377" s="1">
        <f>(Table2[[#This Row],[Close Price]]-Table2[[#This Row],[50D EMA]])/Table2[[#This Row],[50D EMA]]</f>
        <v>-2.5015555884645858E-2</v>
      </c>
      <c r="U377" s="1">
        <f>(Table2[[#This Row],[Close Price]]-Table2[[#This Row],[200D EMA]])/Table2[[#This Row],[200D EMA]]</f>
        <v>-3.154918637009025E-2</v>
      </c>
      <c r="V377">
        <v>1.0622448051631299</v>
      </c>
      <c r="W377">
        <v>79.930000000000007</v>
      </c>
      <c r="X377">
        <v>82.04</v>
      </c>
      <c r="Y377">
        <v>79.33</v>
      </c>
      <c r="Z377">
        <v>82.35</v>
      </c>
      <c r="AA377">
        <v>74.12</v>
      </c>
      <c r="AB377">
        <v>82.4</v>
      </c>
      <c r="AC377" s="1">
        <f>(Table2[[#This Row],[Close Price]]/Table2[[#This Row],[Day Low]])-1</f>
        <v>2.3520580507944366E-2</v>
      </c>
      <c r="AD377" s="1">
        <f>(Table2[[#This Row],[Day High]]/Table2[[#This Row],[Close Price]])-1</f>
        <v>2.8113922503361088E-3</v>
      </c>
      <c r="AE377" s="1">
        <f>(Table2[[#This Row],[Close Price]]/Table2[[#This Row],[Current Week Low]])-1</f>
        <v>3.1261817723433838E-2</v>
      </c>
      <c r="AF377" s="1">
        <f>(Table2[[#This Row],[Current Week High]]/Table2[[#This Row],[Close Price]])-1</f>
        <v>6.6006600660064585E-3</v>
      </c>
      <c r="AG377" s="1">
        <f>(Table2[[#This Row],[Close Price]]/Table2[[#This Row],[Current Month Low]])-1</f>
        <v>0.10375067458175935</v>
      </c>
      <c r="AH377" s="1">
        <f>(Table2[[#This Row],[Current Month High]]/Table2[[#This Row],[Close Price]])-1</f>
        <v>7.2118322943406366E-3</v>
      </c>
      <c r="AI377">
        <v>26.8182373792934</v>
      </c>
      <c r="AJ377">
        <v>39.251063829787199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-0.05</v>
      </c>
      <c r="AM377" t="s">
        <v>3182</v>
      </c>
      <c r="AN377">
        <v>1.1399999999999999</v>
      </c>
      <c r="AO377" t="s">
        <v>3183</v>
      </c>
      <c r="AP377">
        <v>8.8578556824639998E-2</v>
      </c>
      <c r="AQ377">
        <f>(Table2[[#This Row],[Sharpe Ratio]]-AVERAGE(Table2[Sharpe Ratio]))/_xlfn.STDEV.P(Table2[Sharpe Ratio])</f>
        <v>0.35946762289486001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329</v>
      </c>
      <c r="AT377">
        <f>_xlfn.RANK.AVG(Table2[[#This Row],[6M Return vs Nifty Z-Score]],Table2[6M Return vs Nifty Z-Score])</f>
        <v>544</v>
      </c>
      <c r="AU377">
        <f>_xlfn.RANK.AVG(Table2[[#This Row],[Sharpe Ratio Z-Score]],Table2[Sharpe Ratio Z-Score])</f>
        <v>255</v>
      </c>
      <c r="AV377">
        <f>(Table2[[#This Row],[Rank 1Y]]+Table2[[#This Row],[Rank 6M]]+Table2[[#This Row],[Rank Sharpe]])/3</f>
        <v>376</v>
      </c>
    </row>
    <row r="378" spans="1:48" x14ac:dyDescent="0.3">
      <c r="A378" t="s">
        <v>716</v>
      </c>
      <c r="B378" t="s">
        <v>717</v>
      </c>
      <c r="C378" t="s">
        <v>3144</v>
      </c>
      <c r="D378" t="s">
        <v>468</v>
      </c>
      <c r="E378">
        <v>24215.384160000001</v>
      </c>
      <c r="F378">
        <v>3454.8</v>
      </c>
      <c r="G378">
        <v>-23.936039406108002</v>
      </c>
      <c r="H378">
        <f>(Table2[[#This Row],[1Y Return vs Nifty]]-AVERAGE(Table2[1Y Return vs Nifty]))/_xlfn.STDEV.P(Table2[1Y Return vs Nifty])</f>
        <v>-0.74952991745968078</v>
      </c>
      <c r="I378">
        <v>-0.67354458800610495</v>
      </c>
      <c r="J378">
        <f>(Table2[[#This Row],[1M Return vs Nifty]]-AVERAGE(Table2[1M Return vs Nifty]))/_xlfn.STDEV.P(Table2[1M Return vs Nifty])</f>
        <v>-0.19762971576902322</v>
      </c>
      <c r="K378">
        <v>-1.0152956136446301</v>
      </c>
      <c r="L378">
        <f>(Table2[[#This Row],[6M Return vs Nifty]]-AVERAGE(Table2[6M Return vs Nifty]))/_xlfn.STDEV.P(Table2[6M Return vs Nifty])</f>
        <v>-0.17194526230822701</v>
      </c>
      <c r="M378">
        <v>-1.5303127573291999</v>
      </c>
      <c r="N378">
        <f>(Table2[[#This Row],[1W Return vs Nifty]]-AVERAGE(Table2[1W Return vs Nifty]))/_xlfn.STDEV.P(Table2[1W Return vs Nifty])</f>
        <v>-0.29749167946909894</v>
      </c>
      <c r="O378">
        <v>3541.61</v>
      </c>
      <c r="P378">
        <v>3577.5393324789402</v>
      </c>
      <c r="Q378">
        <v>3410.7788067816</v>
      </c>
      <c r="R378">
        <v>41.829687700144298</v>
      </c>
      <c r="S378" s="1">
        <f>(Table2[[#This Row],[Close Price]]-Table2[[#This Row],[20D EMA]])/Table2[[#This Row],[20D EMA]]</f>
        <v>-2.4511451006745504E-2</v>
      </c>
      <c r="T378" s="1">
        <f>(Table2[[#This Row],[Close Price]]-Table2[[#This Row],[50D EMA]])/Table2[[#This Row],[50D EMA]]</f>
        <v>-3.4308311124532559E-2</v>
      </c>
      <c r="U378" s="1">
        <f>(Table2[[#This Row],[Close Price]]-Table2[[#This Row],[200D EMA]])/Table2[[#This Row],[200D EMA]]</f>
        <v>1.2906493124348465E-2</v>
      </c>
      <c r="V378">
        <v>1.26826311592719</v>
      </c>
      <c r="W378">
        <v>3421</v>
      </c>
      <c r="X378">
        <v>3476.35</v>
      </c>
      <c r="Y378">
        <v>3421</v>
      </c>
      <c r="Z378">
        <v>3594</v>
      </c>
      <c r="AA378">
        <v>3371.8</v>
      </c>
      <c r="AB378">
        <v>3750</v>
      </c>
      <c r="AC378" s="1">
        <f>(Table2[[#This Row],[Close Price]]/Table2[[#This Row],[Day Low]])-1</f>
        <v>9.8801520023386047E-3</v>
      </c>
      <c r="AD378" s="1">
        <f>(Table2[[#This Row],[Day High]]/Table2[[#This Row],[Close Price]])-1</f>
        <v>6.2376982748639787E-3</v>
      </c>
      <c r="AE378" s="1">
        <f>(Table2[[#This Row],[Close Price]]/Table2[[#This Row],[Current Week Low]])-1</f>
        <v>9.8801520023386047E-3</v>
      </c>
      <c r="AF378" s="1">
        <f>(Table2[[#This Row],[Current Week High]]/Table2[[#This Row],[Close Price]])-1</f>
        <v>4.0291767974991233E-2</v>
      </c>
      <c r="AG378" s="1">
        <f>(Table2[[#This Row],[Close Price]]/Table2[[#This Row],[Current Month Low]])-1</f>
        <v>2.4615932143069008E-2</v>
      </c>
      <c r="AH378" s="1">
        <f>(Table2[[#This Row],[Current Month High]]/Table2[[#This Row],[Close Price]])-1</f>
        <v>8.5446335533171158E-2</v>
      </c>
      <c r="AI378">
        <v>15.1586198911659</v>
      </c>
      <c r="AJ378">
        <v>33.8291690877397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-0.08</v>
      </c>
      <c r="AM378" t="s">
        <v>3182</v>
      </c>
      <c r="AN378">
        <v>-5.93</v>
      </c>
      <c r="AO378" t="s">
        <v>3182</v>
      </c>
      <c r="AP378">
        <v>0.11031671325746401</v>
      </c>
      <c r="AQ378">
        <f>(Table2[[#This Row],[Sharpe Ratio]]-AVERAGE(Table2[Sharpe Ratio]))/_xlfn.STDEV.P(Table2[Sharpe Ratio])</f>
        <v>0.61095917604956118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576</v>
      </c>
      <c r="AT378">
        <f>_xlfn.RANK.AVG(Table2[[#This Row],[6M Return vs Nifty Z-Score]],Table2[6M Return vs Nifty Z-Score])</f>
        <v>359</v>
      </c>
      <c r="AU378">
        <f>_xlfn.RANK.AVG(Table2[[#This Row],[Sharpe Ratio Z-Score]],Table2[Sharpe Ratio Z-Score])</f>
        <v>195</v>
      </c>
      <c r="AV378">
        <f>(Table2[[#This Row],[Rank 1Y]]+Table2[[#This Row],[Rank 6M]]+Table2[[#This Row],[Rank Sharpe]])/3</f>
        <v>376.66666666666669</v>
      </c>
    </row>
    <row r="379" spans="1:48" x14ac:dyDescent="0.3">
      <c r="A379" t="s">
        <v>1718</v>
      </c>
      <c r="B379" t="s">
        <v>1719</v>
      </c>
      <c r="C379" t="s">
        <v>3144</v>
      </c>
      <c r="D379" t="s">
        <v>1720</v>
      </c>
      <c r="E379">
        <v>4912.8781754519996</v>
      </c>
      <c r="F379">
        <v>72.81</v>
      </c>
      <c r="G379">
        <v>-21.4065123139526</v>
      </c>
      <c r="H379">
        <f>(Table2[[#This Row],[1Y Return vs Nifty]]-AVERAGE(Table2[1Y Return vs Nifty]))/_xlfn.STDEV.P(Table2[1Y Return vs Nifty])</f>
        <v>-0.69975972407577025</v>
      </c>
      <c r="I379">
        <v>27.5819934521524</v>
      </c>
      <c r="J379">
        <f>(Table2[[#This Row],[1M Return vs Nifty]]-AVERAGE(Table2[1M Return vs Nifty]))/_xlfn.STDEV.P(Table2[1M Return vs Nifty])</f>
        <v>2.4247039816016671</v>
      </c>
      <c r="K379">
        <v>12.440137988071401</v>
      </c>
      <c r="L379">
        <f>(Table2[[#This Row],[6M Return vs Nifty]]-AVERAGE(Table2[6M Return vs Nifty]))/_xlfn.STDEV.P(Table2[6M Return vs Nifty])</f>
        <v>0.2645433542035257</v>
      </c>
      <c r="M379">
        <v>6.2730848374306296</v>
      </c>
      <c r="N379">
        <f>(Table2[[#This Row],[1W Return vs Nifty]]-AVERAGE(Table2[1W Return vs Nifty]))/_xlfn.STDEV.P(Table2[1W Return vs Nifty])</f>
        <v>1.5893198973693374</v>
      </c>
      <c r="O379">
        <v>64.959999999999994</v>
      </c>
      <c r="P379">
        <v>65.473571893967602</v>
      </c>
      <c r="Q379">
        <v>64.6079428167223</v>
      </c>
      <c r="R379">
        <v>75.355246150572896</v>
      </c>
      <c r="S379" s="1">
        <f>(Table2[[#This Row],[Close Price]]-Table2[[#This Row],[20D EMA]])/Table2[[#This Row],[20D EMA]]</f>
        <v>0.12084359605911345</v>
      </c>
      <c r="T379" s="1">
        <f>(Table2[[#This Row],[Close Price]]-Table2[[#This Row],[50D EMA]])/Table2[[#This Row],[50D EMA]]</f>
        <v>0.11205174689283053</v>
      </c>
      <c r="U379" s="1">
        <f>(Table2[[#This Row],[Close Price]]-Table2[[#This Row],[200D EMA]])/Table2[[#This Row],[200D EMA]]</f>
        <v>0.12695122032510817</v>
      </c>
      <c r="V379">
        <v>1.5729151355898201</v>
      </c>
      <c r="W379">
        <v>71.75</v>
      </c>
      <c r="X379">
        <v>74.010000000000005</v>
      </c>
      <c r="Y379">
        <v>71.010000000000005</v>
      </c>
      <c r="Z379">
        <v>74.290000000000006</v>
      </c>
      <c r="AA379">
        <v>66.11</v>
      </c>
      <c r="AB379">
        <v>74.290000000000006</v>
      </c>
      <c r="AC379" s="1">
        <f>(Table2[[#This Row],[Close Price]]/Table2[[#This Row],[Day Low]])-1</f>
        <v>1.4773519163763016E-2</v>
      </c>
      <c r="AD379" s="1">
        <f>(Table2[[#This Row],[Day High]]/Table2[[#This Row],[Close Price]])-1</f>
        <v>1.6481252575195837E-2</v>
      </c>
      <c r="AE379" s="1">
        <f>(Table2[[#This Row],[Close Price]]/Table2[[#This Row],[Current Week Low]])-1</f>
        <v>2.5348542458808687E-2</v>
      </c>
      <c r="AF379" s="1">
        <f>(Table2[[#This Row],[Current Week High]]/Table2[[#This Row],[Close Price]])-1</f>
        <v>2.0326878176074814E-2</v>
      </c>
      <c r="AG379" s="1">
        <f>(Table2[[#This Row],[Close Price]]/Table2[[#This Row],[Current Month Low]])-1</f>
        <v>0.10134624111329615</v>
      </c>
      <c r="AH379" s="1">
        <f>(Table2[[#This Row],[Current Month High]]/Table2[[#This Row],[Close Price]])-1</f>
        <v>2.0326878176074814E-2</v>
      </c>
      <c r="AI379">
        <v>15.629721192143901</v>
      </c>
      <c r="AJ379">
        <v>66.995412844036693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0.11</v>
      </c>
      <c r="AM379" t="s">
        <v>3183</v>
      </c>
      <c r="AN379">
        <v>4.28</v>
      </c>
      <c r="AO379" t="s">
        <v>3183</v>
      </c>
      <c r="AP379">
        <v>5.5817373657951003E-2</v>
      </c>
      <c r="AQ379">
        <f>(Table2[[#This Row],[Sharpe Ratio]]-AVERAGE(Table2[Sharpe Ratio]))/_xlfn.STDEV.P(Table2[Sharpe Ratio])</f>
        <v>-1.9550757216498731E-2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559</v>
      </c>
      <c r="AT379">
        <f>_xlfn.RANK.AVG(Table2[[#This Row],[6M Return vs Nifty Z-Score]],Table2[6M Return vs Nifty Z-Score])</f>
        <v>216</v>
      </c>
      <c r="AU379">
        <f>_xlfn.RANK.AVG(Table2[[#This Row],[Sharpe Ratio Z-Score]],Table2[Sharpe Ratio Z-Score])</f>
        <v>357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753</v>
      </c>
      <c r="B380" t="s">
        <v>754</v>
      </c>
      <c r="C380" t="s">
        <v>3136</v>
      </c>
      <c r="D380" t="s">
        <v>567</v>
      </c>
      <c r="E380">
        <v>22773.926675895</v>
      </c>
      <c r="F380">
        <v>876.45</v>
      </c>
      <c r="G380">
        <v>-11.7540274196335</v>
      </c>
      <c r="H380">
        <f>(Table2[[#This Row],[1Y Return vs Nifty]]-AVERAGE(Table2[1Y Return vs Nifty]))/_xlfn.STDEV.P(Table2[1Y Return vs Nifty])</f>
        <v>-0.50984041413227266</v>
      </c>
      <c r="I380">
        <v>-10.0908010565947</v>
      </c>
      <c r="J380">
        <f>(Table2[[#This Row],[1M Return vs Nifty]]-AVERAGE(Table2[1M Return vs Nifty]))/_xlfn.STDEV.P(Table2[1M Return vs Nifty])</f>
        <v>-1.0716243620314183</v>
      </c>
      <c r="K380">
        <v>3.8600319491661099</v>
      </c>
      <c r="L380">
        <f>(Table2[[#This Row],[6M Return vs Nifty]]-AVERAGE(Table2[6M Return vs Nifty]))/_xlfn.STDEV.P(Table2[6M Return vs Nifty])</f>
        <v>-1.3791683172622008E-2</v>
      </c>
      <c r="M380">
        <v>-3.69092085519096</v>
      </c>
      <c r="N380">
        <f>(Table2[[#This Row],[1W Return vs Nifty]]-AVERAGE(Table2[1W Return vs Nifty]))/_xlfn.STDEV.P(Table2[1W Return vs Nifty])</f>
        <v>-0.81991288414973929</v>
      </c>
      <c r="O380">
        <v>908.16</v>
      </c>
      <c r="P380">
        <v>926.78869904826104</v>
      </c>
      <c r="Q380">
        <v>849.81605597935095</v>
      </c>
      <c r="R380">
        <v>40.8282684402933</v>
      </c>
      <c r="S380" s="1">
        <f>(Table2[[#This Row],[Close Price]]-Table2[[#This Row],[20D EMA]])/Table2[[#This Row],[20D EMA]]</f>
        <v>-3.4916754756870949E-2</v>
      </c>
      <c r="T380" s="1">
        <f>(Table2[[#This Row],[Close Price]]-Table2[[#This Row],[50D EMA]])/Table2[[#This Row],[50D EMA]]</f>
        <v>-5.4315184356428674E-2</v>
      </c>
      <c r="U380" s="1">
        <f>(Table2[[#This Row],[Close Price]]-Table2[[#This Row],[200D EMA]])/Table2[[#This Row],[200D EMA]]</f>
        <v>3.1340834093744462E-2</v>
      </c>
      <c r="V380">
        <v>1.88352501089522</v>
      </c>
      <c r="W380">
        <v>859</v>
      </c>
      <c r="X380">
        <v>888</v>
      </c>
      <c r="Y380">
        <v>849.7</v>
      </c>
      <c r="Z380">
        <v>888</v>
      </c>
      <c r="AA380">
        <v>829.5</v>
      </c>
      <c r="AB380">
        <v>1025.2</v>
      </c>
      <c r="AC380" s="1">
        <f>(Table2[[#This Row],[Close Price]]/Table2[[#This Row],[Day Low]])-1</f>
        <v>2.0314318975553025E-2</v>
      </c>
      <c r="AD380" s="1">
        <f>(Table2[[#This Row],[Day High]]/Table2[[#This Row],[Close Price]])-1</f>
        <v>1.3178161903131924E-2</v>
      </c>
      <c r="AE380" s="1">
        <f>(Table2[[#This Row],[Close Price]]/Table2[[#This Row],[Current Week Low]])-1</f>
        <v>3.1481699423325793E-2</v>
      </c>
      <c r="AF380" s="1">
        <f>(Table2[[#This Row],[Current Week High]]/Table2[[#This Row],[Close Price]])-1</f>
        <v>1.3178161903131924E-2</v>
      </c>
      <c r="AG380" s="1">
        <f>(Table2[[#This Row],[Close Price]]/Table2[[#This Row],[Current Month Low]])-1</f>
        <v>5.6600361663652787E-2</v>
      </c>
      <c r="AH380" s="1">
        <f>(Table2[[#This Row],[Current Month High]]/Table2[[#This Row],[Close Price]])-1</f>
        <v>0.16971875178276008</v>
      </c>
      <c r="AI380">
        <v>37.1669804324262</v>
      </c>
      <c r="AJ380">
        <v>45.107615894039697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-0.17</v>
      </c>
      <c r="AM380" t="s">
        <v>3182</v>
      </c>
      <c r="AN380">
        <v>-9.67</v>
      </c>
      <c r="AO380" t="s">
        <v>3182</v>
      </c>
      <c r="AP380">
        <v>6.2136619794143998E-2</v>
      </c>
      <c r="AQ380">
        <f>(Table2[[#This Row],[Sharpe Ratio]]-AVERAGE(Table2[Sharpe Ratio]))/_xlfn.STDEV.P(Table2[Sharpe Ratio])</f>
        <v>5.3557421504596379E-2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494</v>
      </c>
      <c r="AT380">
        <f>_xlfn.RANK.AVG(Table2[[#This Row],[6M Return vs Nifty Z-Score]],Table2[6M Return vs Nifty Z-Score])</f>
        <v>305</v>
      </c>
      <c r="AU380">
        <f>_xlfn.RANK.AVG(Table2[[#This Row],[Sharpe Ratio Z-Score]],Table2[Sharpe Ratio Z-Score])</f>
        <v>337</v>
      </c>
      <c r="AV380">
        <f>(Table2[[#This Row],[Rank 1Y]]+Table2[[#This Row],[Rank 6M]]+Table2[[#This Row],[Rank Sharpe]])/3</f>
        <v>378.66666666666669</v>
      </c>
    </row>
    <row r="381" spans="1:48" x14ac:dyDescent="0.3">
      <c r="A381" t="s">
        <v>1883</v>
      </c>
      <c r="B381" t="s">
        <v>1884</v>
      </c>
      <c r="C381" t="s">
        <v>3144</v>
      </c>
      <c r="D381" t="s">
        <v>278</v>
      </c>
      <c r="E381">
        <v>3968.47808373</v>
      </c>
      <c r="F381">
        <v>1264.1500000000001</v>
      </c>
      <c r="G381">
        <v>1.1174704145282699</v>
      </c>
      <c r="H381">
        <f>(Table2[[#This Row],[1Y Return vs Nifty]]-AVERAGE(Table2[1Y Return vs Nifty]))/_xlfn.STDEV.P(Table2[1Y Return vs Nifty])</f>
        <v>-0.25658480033256109</v>
      </c>
      <c r="I381">
        <v>16.817108495893201</v>
      </c>
      <c r="J381">
        <f>(Table2[[#This Row],[1M Return vs Nifty]]-AVERAGE(Table2[1M Return vs Nifty]))/_xlfn.STDEV.P(Table2[1M Return vs Nifty])</f>
        <v>1.425638930035622</v>
      </c>
      <c r="K381">
        <v>46.462472728857399</v>
      </c>
      <c r="L381">
        <f>(Table2[[#This Row],[6M Return vs Nifty]]-AVERAGE(Table2[6M Return vs Nifty]))/_xlfn.STDEV.P(Table2[6M Return vs Nifty])</f>
        <v>1.3682136082495557</v>
      </c>
      <c r="M381">
        <v>2.5510934827560798</v>
      </c>
      <c r="N381">
        <f>(Table2[[#This Row],[1W Return vs Nifty]]-AVERAGE(Table2[1W Return vs Nifty]))/_xlfn.STDEV.P(Table2[1W Return vs Nifty])</f>
        <v>0.68936621801197318</v>
      </c>
      <c r="O381">
        <v>1029.95</v>
      </c>
      <c r="P381">
        <v>1175.7482127671999</v>
      </c>
      <c r="Q381">
        <v>1107.3559885950399</v>
      </c>
      <c r="R381">
        <v>67.725346130029806</v>
      </c>
      <c r="S381" s="1">
        <f>(Table2[[#This Row],[Close Price]]-Table2[[#This Row],[20D EMA]])/Table2[[#This Row],[20D EMA]]</f>
        <v>0.22738967911063648</v>
      </c>
      <c r="T381" s="1">
        <f>(Table2[[#This Row],[Close Price]]-Table2[[#This Row],[50D EMA]])/Table2[[#This Row],[50D EMA]]</f>
        <v>7.518768582666252E-2</v>
      </c>
      <c r="U381" s="1">
        <f>(Table2[[#This Row],[Close Price]]-Table2[[#This Row],[200D EMA]])/Table2[[#This Row],[200D EMA]]</f>
        <v>0.1415931398934257</v>
      </c>
      <c r="V381">
        <v>1.3689373848725599</v>
      </c>
      <c r="W381">
        <v>1255.5</v>
      </c>
      <c r="X381">
        <v>1287.95</v>
      </c>
      <c r="Y381">
        <v>1242.3499999999999</v>
      </c>
      <c r="Z381">
        <v>1277.95</v>
      </c>
      <c r="AA381">
        <v>1175.75</v>
      </c>
      <c r="AB381">
        <v>1277.95</v>
      </c>
      <c r="AC381" s="1">
        <f>(Table2[[#This Row],[Close Price]]/Table2[[#This Row],[Day Low]])-1</f>
        <v>6.8896853843090078E-3</v>
      </c>
      <c r="AD381" s="1">
        <f>(Table2[[#This Row],[Day High]]/Table2[[#This Row],[Close Price]])-1</f>
        <v>1.8826879721552059E-2</v>
      </c>
      <c r="AE381" s="1">
        <f>(Table2[[#This Row],[Close Price]]/Table2[[#This Row],[Current Week Low]])-1</f>
        <v>1.7547390026965148E-2</v>
      </c>
      <c r="AF381" s="1">
        <f>(Table2[[#This Row],[Current Week High]]/Table2[[#This Row],[Close Price]])-1</f>
        <v>1.0916426057034245E-2</v>
      </c>
      <c r="AG381" s="1">
        <f>(Table2[[#This Row],[Close Price]]/Table2[[#This Row],[Current Month Low]])-1</f>
        <v>7.5186051456517244E-2</v>
      </c>
      <c r="AH381" s="1">
        <f>(Table2[[#This Row],[Current Month High]]/Table2[[#This Row],[Close Price]])-1</f>
        <v>1.0916426057034245E-2</v>
      </c>
      <c r="AI381">
        <v>8.7687378871178208</v>
      </c>
      <c r="AJ381">
        <v>68.183330007317196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0.09</v>
      </c>
      <c r="AM381" t="s">
        <v>3183</v>
      </c>
      <c r="AN381">
        <v>1.71</v>
      </c>
      <c r="AO381" t="s">
        <v>3183</v>
      </c>
      <c r="AP381">
        <v>-5.4470378733129002E-2</v>
      </c>
      <c r="AQ381">
        <f>(Table2[[#This Row],[Sharpe Ratio]]-AVERAGE(Table2[Sharpe Ratio]))/_xlfn.STDEV.P(Table2[Sharpe Ratio])</f>
        <v>-1.2954840788155915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396</v>
      </c>
      <c r="AT381">
        <f>_xlfn.RANK.AVG(Table2[[#This Row],[6M Return vs Nifty Z-Score]],Table2[6M Return vs Nifty Z-Score])</f>
        <v>70</v>
      </c>
      <c r="AU381">
        <f>_xlfn.RANK.AVG(Table2[[#This Row],[Sharpe Ratio Z-Score]],Table2[Sharpe Ratio Z-Score])</f>
        <v>670</v>
      </c>
      <c r="AV381">
        <f>(Table2[[#This Row],[Rank 1Y]]+Table2[[#This Row],[Rank 6M]]+Table2[[#This Row],[Rank Sharpe]])/3</f>
        <v>378.66666666666669</v>
      </c>
    </row>
    <row r="382" spans="1:48" x14ac:dyDescent="0.3">
      <c r="A382" t="s">
        <v>494</v>
      </c>
      <c r="B382" t="s">
        <v>495</v>
      </c>
      <c r="C382" t="s">
        <v>3140</v>
      </c>
      <c r="D382" t="s">
        <v>496</v>
      </c>
      <c r="E382">
        <v>42953.877064439999</v>
      </c>
      <c r="F382">
        <v>358.65</v>
      </c>
      <c r="G382">
        <v>28.653670142806099</v>
      </c>
      <c r="H382">
        <f>(Table2[[#This Row],[1Y Return vs Nifty]]-AVERAGE(Table2[1Y Return vs Nifty]))/_xlfn.STDEV.P(Table2[1Y Return vs Nifty])</f>
        <v>0.28520895620972869</v>
      </c>
      <c r="I382">
        <v>11.2442765764133</v>
      </c>
      <c r="J382">
        <f>(Table2[[#This Row],[1M Return vs Nifty]]-AVERAGE(Table2[1M Return vs Nifty]))/_xlfn.STDEV.P(Table2[1M Return vs Nifty])</f>
        <v>0.90843678327539867</v>
      </c>
      <c r="K382">
        <v>6.1162221188677997</v>
      </c>
      <c r="L382">
        <f>(Table2[[#This Row],[6M Return vs Nifty]]-AVERAGE(Table2[6M Return vs Nifty]))/_xlfn.STDEV.P(Table2[6M Return vs Nifty])</f>
        <v>5.9398178626771138E-2</v>
      </c>
      <c r="M382">
        <v>4.6113577955754703</v>
      </c>
      <c r="N382">
        <f>(Table2[[#This Row],[1W Return vs Nifty]]-AVERAGE(Table2[1W Return vs Nifty]))/_xlfn.STDEV.P(Table2[1W Return vs Nifty])</f>
        <v>1.1875249379245851</v>
      </c>
      <c r="O382">
        <v>335.45</v>
      </c>
      <c r="P382">
        <v>339.35476354118799</v>
      </c>
      <c r="Q382">
        <v>324.31186346547901</v>
      </c>
      <c r="R382">
        <v>71.543387002542602</v>
      </c>
      <c r="S382" s="1">
        <f>(Table2[[#This Row],[Close Price]]-Table2[[#This Row],[20D EMA]])/Table2[[#This Row],[20D EMA]]</f>
        <v>6.9160828737516736E-2</v>
      </c>
      <c r="T382" s="1">
        <f>(Table2[[#This Row],[Close Price]]-Table2[[#This Row],[50D EMA]])/Table2[[#This Row],[50D EMA]]</f>
        <v>5.6858599117528205E-2</v>
      </c>
      <c r="U382" s="1">
        <f>(Table2[[#This Row],[Close Price]]-Table2[[#This Row],[200D EMA]])/Table2[[#This Row],[200D EMA]]</f>
        <v>0.10587998899453166</v>
      </c>
      <c r="V382">
        <v>0.63736574861475004</v>
      </c>
      <c r="W382">
        <v>349.2</v>
      </c>
      <c r="X382">
        <v>360</v>
      </c>
      <c r="Y382">
        <v>333.55</v>
      </c>
      <c r="Z382">
        <v>360</v>
      </c>
      <c r="AA382">
        <v>306.10000000000002</v>
      </c>
      <c r="AB382">
        <v>360</v>
      </c>
      <c r="AC382" s="1">
        <f>(Table2[[#This Row],[Close Price]]/Table2[[#This Row],[Day Low]])-1</f>
        <v>2.7061855670102997E-2</v>
      </c>
      <c r="AD382" s="1">
        <f>(Table2[[#This Row],[Day High]]/Table2[[#This Row],[Close Price]])-1</f>
        <v>3.7641154328733606E-3</v>
      </c>
      <c r="AE382" s="1">
        <f>(Table2[[#This Row],[Close Price]]/Table2[[#This Row],[Current Week Low]])-1</f>
        <v>7.5251086793584054E-2</v>
      </c>
      <c r="AF382" s="1">
        <f>(Table2[[#This Row],[Current Week High]]/Table2[[#This Row],[Close Price]])-1</f>
        <v>3.7641154328733606E-3</v>
      </c>
      <c r="AG382" s="1">
        <f>(Table2[[#This Row],[Close Price]]/Table2[[#This Row],[Current Month Low]])-1</f>
        <v>0.17167592290101252</v>
      </c>
      <c r="AH382" s="1">
        <f>(Table2[[#This Row],[Current Month High]]/Table2[[#This Row],[Close Price]])-1</f>
        <v>3.7641154328733606E-3</v>
      </c>
      <c r="AI382">
        <v>10.3582880245364</v>
      </c>
      <c r="AJ382">
        <v>55.091891891891798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0.01</v>
      </c>
      <c r="AM382" t="s">
        <v>3183</v>
      </c>
      <c r="AN382">
        <v>9.34</v>
      </c>
      <c r="AO382" t="s">
        <v>3183</v>
      </c>
      <c r="AP382">
        <v>-3.3648923245779998E-2</v>
      </c>
      <c r="AQ382">
        <f>(Table2[[#This Row],[Sharpe Ratio]]-AVERAGE(Table2[Sharpe Ratio]))/_xlfn.STDEV.P(Table2[Sharpe Ratio])</f>
        <v>-1.0545979578772018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226</v>
      </c>
      <c r="AT382">
        <f>_xlfn.RANK.AVG(Table2[[#This Row],[6M Return vs Nifty Z-Score]],Table2[6M Return vs Nifty Z-Score])</f>
        <v>280</v>
      </c>
      <c r="AU382">
        <f>_xlfn.RANK.AVG(Table2[[#This Row],[Sharpe Ratio Z-Score]],Table2[Sharpe Ratio Z-Score])</f>
        <v>631</v>
      </c>
      <c r="AV382">
        <f>(Table2[[#This Row],[Rank 1Y]]+Table2[[#This Row],[Rank 6M]]+Table2[[#This Row],[Rank Sharpe]])/3</f>
        <v>379</v>
      </c>
    </row>
    <row r="383" spans="1:48" x14ac:dyDescent="0.3">
      <c r="A383" t="s">
        <v>1165</v>
      </c>
      <c r="B383" t="s">
        <v>1166</v>
      </c>
      <c r="C383" t="s">
        <v>3148</v>
      </c>
      <c r="D383" t="s">
        <v>501</v>
      </c>
      <c r="E383">
        <v>10396.45433043</v>
      </c>
      <c r="F383">
        <v>324.45</v>
      </c>
      <c r="G383">
        <v>-9.4881266433914409</v>
      </c>
      <c r="H383">
        <f>(Table2[[#This Row],[1Y Return vs Nifty]]-AVERAGE(Table2[1Y Return vs Nifty]))/_xlfn.STDEV.P(Table2[1Y Return vs Nifty])</f>
        <v>-0.46525725067375229</v>
      </c>
      <c r="I383">
        <v>-2.1568676486312</v>
      </c>
      <c r="J383">
        <f>(Table2[[#This Row],[1M Return vs Nifty]]-AVERAGE(Table2[1M Return vs Nifty]))/_xlfn.STDEV.P(Table2[1M Return vs Nifty])</f>
        <v>-0.3352936328544398</v>
      </c>
      <c r="K383">
        <v>9.9218317573438206</v>
      </c>
      <c r="L383">
        <f>(Table2[[#This Row],[6M Return vs Nifty]]-AVERAGE(Table2[6M Return vs Nifty]))/_xlfn.STDEV.P(Table2[6M Return vs Nifty])</f>
        <v>0.18285055743902595</v>
      </c>
      <c r="M383">
        <v>0.17861834919332301</v>
      </c>
      <c r="N383">
        <f>(Table2[[#This Row],[1W Return vs Nifty]]-AVERAGE(Table2[1W Return vs Nifty]))/_xlfn.STDEV.P(Table2[1W Return vs Nifty])</f>
        <v>0.11571692058625373</v>
      </c>
      <c r="O383">
        <v>317.44</v>
      </c>
      <c r="P383">
        <v>325.990753085032</v>
      </c>
      <c r="Q383">
        <v>314.04419771344698</v>
      </c>
      <c r="R383">
        <v>64.932731188674794</v>
      </c>
      <c r="S383" s="1">
        <f>(Table2[[#This Row],[Close Price]]-Table2[[#This Row],[20D EMA]])/Table2[[#This Row],[20D EMA]]</f>
        <v>2.2082913306451585E-2</v>
      </c>
      <c r="T383" s="1">
        <f>(Table2[[#This Row],[Close Price]]-Table2[[#This Row],[50D EMA]])/Table2[[#This Row],[50D EMA]]</f>
        <v>-4.7263705195653687E-3</v>
      </c>
      <c r="U383" s="1">
        <f>(Table2[[#This Row],[Close Price]]-Table2[[#This Row],[200D EMA]])/Table2[[#This Row],[200D EMA]]</f>
        <v>3.313483376644933E-2</v>
      </c>
      <c r="V383">
        <v>0.27695545687341999</v>
      </c>
      <c r="W383">
        <v>315.7</v>
      </c>
      <c r="X383">
        <v>326</v>
      </c>
      <c r="Y383">
        <v>301.55</v>
      </c>
      <c r="Z383">
        <v>326</v>
      </c>
      <c r="AA383">
        <v>297.05</v>
      </c>
      <c r="AB383">
        <v>334.35</v>
      </c>
      <c r="AC383" s="1">
        <f>(Table2[[#This Row],[Close Price]]/Table2[[#This Row],[Day Low]])-1</f>
        <v>2.7716186252771724E-2</v>
      </c>
      <c r="AD383" s="1">
        <f>(Table2[[#This Row],[Day High]]/Table2[[#This Row],[Close Price]])-1</f>
        <v>4.7773154569270559E-3</v>
      </c>
      <c r="AE383" s="1">
        <f>(Table2[[#This Row],[Close Price]]/Table2[[#This Row],[Current Week Low]])-1</f>
        <v>7.5940971646492939E-2</v>
      </c>
      <c r="AF383" s="1">
        <f>(Table2[[#This Row],[Current Week High]]/Table2[[#This Row],[Close Price]])-1</f>
        <v>4.7773154569270559E-3</v>
      </c>
      <c r="AG383" s="1">
        <f>(Table2[[#This Row],[Close Price]]/Table2[[#This Row],[Current Month Low]])-1</f>
        <v>9.2240363575155637E-2</v>
      </c>
      <c r="AH383" s="1">
        <f>(Table2[[#This Row],[Current Month High]]/Table2[[#This Row],[Close Price]])-1</f>
        <v>3.0513176144244314E-2</v>
      </c>
      <c r="AI383">
        <v>23.593774079210899</v>
      </c>
      <c r="AJ383">
        <v>25.120512128340501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0.05</v>
      </c>
      <c r="AM383" t="s">
        <v>3183</v>
      </c>
      <c r="AN383">
        <v>2.06</v>
      </c>
      <c r="AO383" t="s">
        <v>3183</v>
      </c>
      <c r="AP383">
        <v>3.4195355165608003E-2</v>
      </c>
      <c r="AQ383">
        <f>(Table2[[#This Row],[Sharpe Ratio]]-AVERAGE(Table2[Sharpe Ratio]))/_xlfn.STDEV.P(Table2[Sharpe Ratio])</f>
        <v>-0.26969869546429576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476</v>
      </c>
      <c r="AT383">
        <f>_xlfn.RANK.AVG(Table2[[#This Row],[6M Return vs Nifty Z-Score]],Table2[6M Return vs Nifty Z-Score])</f>
        <v>244</v>
      </c>
      <c r="AU383">
        <f>_xlfn.RANK.AVG(Table2[[#This Row],[Sharpe Ratio Z-Score]],Table2[Sharpe Ratio Z-Score])</f>
        <v>417</v>
      </c>
      <c r="AV383">
        <f>(Table2[[#This Row],[Rank 1Y]]+Table2[[#This Row],[Rank 6M]]+Table2[[#This Row],[Rank Sharpe]])/3</f>
        <v>379</v>
      </c>
    </row>
    <row r="384" spans="1:48" x14ac:dyDescent="0.3">
      <c r="A384" t="s">
        <v>1366</v>
      </c>
      <c r="B384" t="s">
        <v>1367</v>
      </c>
      <c r="C384" t="s">
        <v>3134</v>
      </c>
      <c r="D384" t="s">
        <v>126</v>
      </c>
      <c r="E384">
        <v>8159.2693029899901</v>
      </c>
      <c r="F384">
        <v>503.55</v>
      </c>
      <c r="G384">
        <v>75.419766200937502</v>
      </c>
      <c r="H384">
        <f>(Table2[[#This Row],[1Y Return vs Nifty]]-AVERAGE(Table2[1Y Return vs Nifty]))/_xlfn.STDEV.P(Table2[1Y Return vs Nifty])</f>
        <v>1.2053642104633717</v>
      </c>
      <c r="I384">
        <v>16.663402484330099</v>
      </c>
      <c r="J384">
        <f>(Table2[[#This Row],[1M Return vs Nifty]]-AVERAGE(Table2[1M Return vs Nifty]))/_xlfn.STDEV.P(Table2[1M Return vs Nifty])</f>
        <v>1.4113738166607674</v>
      </c>
      <c r="K384">
        <v>-13.956860973199801</v>
      </c>
      <c r="L384">
        <f>(Table2[[#This Row],[6M Return vs Nifty]]-AVERAGE(Table2[6M Return vs Nifty]))/_xlfn.STDEV.P(Table2[6M Return vs Nifty])</f>
        <v>-0.59176420880194958</v>
      </c>
      <c r="M384">
        <v>6.4601170311326799</v>
      </c>
      <c r="N384">
        <f>(Table2[[#This Row],[1W Return vs Nifty]]-AVERAGE(Table2[1W Return vs Nifty]))/_xlfn.STDEV.P(Table2[1W Return vs Nifty])</f>
        <v>1.6345430843251698</v>
      </c>
      <c r="O384">
        <v>450.51</v>
      </c>
      <c r="P384">
        <v>461.28174566933399</v>
      </c>
      <c r="Q384">
        <v>461.30226618367601</v>
      </c>
      <c r="R384">
        <v>77.094728288838098</v>
      </c>
      <c r="S384" s="1">
        <f>(Table2[[#This Row],[Close Price]]-Table2[[#This Row],[20D EMA]])/Table2[[#This Row],[20D EMA]]</f>
        <v>0.11773323566624497</v>
      </c>
      <c r="T384" s="1">
        <f>(Table2[[#This Row],[Close Price]]-Table2[[#This Row],[50D EMA]])/Table2[[#This Row],[50D EMA]]</f>
        <v>9.1632185161226121E-2</v>
      </c>
      <c r="U384" s="1">
        <f>(Table2[[#This Row],[Close Price]]-Table2[[#This Row],[200D EMA]])/Table2[[#This Row],[200D EMA]]</f>
        <v>9.1583625126832324E-2</v>
      </c>
      <c r="V384">
        <v>1.3876633323835701</v>
      </c>
      <c r="W384">
        <v>475</v>
      </c>
      <c r="X384">
        <v>505</v>
      </c>
      <c r="Y384">
        <v>430</v>
      </c>
      <c r="Z384">
        <v>505</v>
      </c>
      <c r="AA384">
        <v>404.35</v>
      </c>
      <c r="AB384">
        <v>505</v>
      </c>
      <c r="AC384" s="1">
        <f>(Table2[[#This Row],[Close Price]]/Table2[[#This Row],[Day Low]])-1</f>
        <v>6.0105263157894662E-2</v>
      </c>
      <c r="AD384" s="1">
        <f>(Table2[[#This Row],[Day High]]/Table2[[#This Row],[Close Price]])-1</f>
        <v>2.8795551583755685E-3</v>
      </c>
      <c r="AE384" s="1">
        <f>(Table2[[#This Row],[Close Price]]/Table2[[#This Row],[Current Week Low]])-1</f>
        <v>0.17104651162790696</v>
      </c>
      <c r="AF384" s="1">
        <f>(Table2[[#This Row],[Current Week High]]/Table2[[#This Row],[Close Price]])-1</f>
        <v>2.8795551583755685E-3</v>
      </c>
      <c r="AG384" s="1">
        <f>(Table2[[#This Row],[Close Price]]/Table2[[#This Row],[Current Month Low]])-1</f>
        <v>0.24533201434400875</v>
      </c>
      <c r="AH384" s="1">
        <f>(Table2[[#This Row],[Current Month High]]/Table2[[#This Row],[Close Price]])-1</f>
        <v>2.8795551583755685E-3</v>
      </c>
      <c r="AI384">
        <v>26.0649389335716</v>
      </c>
      <c r="AJ384">
        <v>99.808213742477307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7.0000000000000007E-2</v>
      </c>
      <c r="AM384" t="s">
        <v>3183</v>
      </c>
      <c r="AN384">
        <v>9.5399999999999991</v>
      </c>
      <c r="AO384" t="s">
        <v>3183</v>
      </c>
      <c r="AQ384">
        <f>(Table2[[#This Row],[Sharpe Ratio]]-AVERAGE(Table2[Sharpe Ratio]))/_xlfn.STDEV.P(Table2[Sharpe Ratio])</f>
        <v>-0.66530919757154305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73</v>
      </c>
      <c r="AT384">
        <f>_xlfn.RANK.AVG(Table2[[#This Row],[6M Return vs Nifty Z-Score]],Table2[6M Return vs Nifty Z-Score])</f>
        <v>530</v>
      </c>
      <c r="AU384">
        <f>_xlfn.RANK.AVG(Table2[[#This Row],[Sharpe Ratio Z-Score]],Table2[Sharpe Ratio Z-Score])</f>
        <v>534</v>
      </c>
      <c r="AV384">
        <f>(Table2[[#This Row],[Rank 1Y]]+Table2[[#This Row],[Rank 6M]]+Table2[[#This Row],[Rank Sharpe]])/3</f>
        <v>379</v>
      </c>
    </row>
    <row r="385" spans="1:48" x14ac:dyDescent="0.3">
      <c r="A385" t="s">
        <v>299</v>
      </c>
      <c r="B385" t="s">
        <v>300</v>
      </c>
      <c r="C385" t="s">
        <v>3146</v>
      </c>
      <c r="D385" t="s">
        <v>117</v>
      </c>
      <c r="E385">
        <v>90002.838128189993</v>
      </c>
      <c r="F385">
        <v>889.55</v>
      </c>
      <c r="G385">
        <v>10.9393798073308</v>
      </c>
      <c r="H385">
        <f>(Table2[[#This Row],[1Y Return vs Nifty]]-AVERAGE(Table2[1Y Return vs Nifty]))/_xlfn.STDEV.P(Table2[1Y Return vs Nifty])</f>
        <v>-6.3331946312922646E-2</v>
      </c>
      <c r="I385">
        <v>-1.1284924318921901</v>
      </c>
      <c r="J385">
        <f>(Table2[[#This Row],[1M Return vs Nifty]]-AVERAGE(Table2[1M Return vs Nifty]))/_xlfn.STDEV.P(Table2[1M Return vs Nifty])</f>
        <v>-0.23985241419624906</v>
      </c>
      <c r="K385">
        <v>-21.878665188282302</v>
      </c>
      <c r="L385">
        <f>(Table2[[#This Row],[6M Return vs Nifty]]-AVERAGE(Table2[6M Return vs Nifty]))/_xlfn.STDEV.P(Table2[6M Return vs Nifty])</f>
        <v>-0.84874421141422862</v>
      </c>
      <c r="M385">
        <v>0.49525647864203398</v>
      </c>
      <c r="N385">
        <f>(Table2[[#This Row],[1W Return vs Nifty]]-AVERAGE(Table2[1W Return vs Nifty]))/_xlfn.STDEV.P(Table2[1W Return vs Nifty])</f>
        <v>0.19227799299828724</v>
      </c>
      <c r="O385">
        <v>901.32</v>
      </c>
      <c r="P385">
        <v>932.506895884806</v>
      </c>
      <c r="Q385">
        <v>912.59775531496598</v>
      </c>
      <c r="R385">
        <v>47.950553406421797</v>
      </c>
      <c r="S385" s="1">
        <f>(Table2[[#This Row],[Close Price]]-Table2[[#This Row],[20D EMA]])/Table2[[#This Row],[20D EMA]]</f>
        <v>-1.305862512759075E-2</v>
      </c>
      <c r="T385" s="1">
        <f>(Table2[[#This Row],[Close Price]]-Table2[[#This Row],[50D EMA]])/Table2[[#This Row],[50D EMA]]</f>
        <v>-4.6066035623303934E-2</v>
      </c>
      <c r="U385" s="1">
        <f>(Table2[[#This Row],[Close Price]]-Table2[[#This Row],[200D EMA]])/Table2[[#This Row],[200D EMA]]</f>
        <v>-2.5255108486445407E-2</v>
      </c>
      <c r="V385">
        <v>0.85571361721156503</v>
      </c>
      <c r="W385">
        <v>881.25</v>
      </c>
      <c r="X385">
        <v>894.2</v>
      </c>
      <c r="Y385">
        <v>870.05</v>
      </c>
      <c r="Z385">
        <v>898.6</v>
      </c>
      <c r="AA385">
        <v>855</v>
      </c>
      <c r="AB385">
        <v>968.95</v>
      </c>
      <c r="AC385" s="1">
        <f>(Table2[[#This Row],[Close Price]]/Table2[[#This Row],[Day Low]])-1</f>
        <v>9.4184397163119549E-3</v>
      </c>
      <c r="AD385" s="1">
        <f>(Table2[[#This Row],[Day High]]/Table2[[#This Row],[Close Price]])-1</f>
        <v>5.2273621494014488E-3</v>
      </c>
      <c r="AE385" s="1">
        <f>(Table2[[#This Row],[Close Price]]/Table2[[#This Row],[Current Week Low]])-1</f>
        <v>2.2412505028446716E-2</v>
      </c>
      <c r="AF385" s="1">
        <f>(Table2[[#This Row],[Current Week High]]/Table2[[#This Row],[Close Price]])-1</f>
        <v>1.0173683323028593E-2</v>
      </c>
      <c r="AG385" s="1">
        <f>(Table2[[#This Row],[Close Price]]/Table2[[#This Row],[Current Month Low]])-1</f>
        <v>4.0409356725146228E-2</v>
      </c>
      <c r="AH385" s="1">
        <f>(Table2[[#This Row],[Current Month High]]/Table2[[#This Row],[Close Price]])-1</f>
        <v>8.9258613905907502E-2</v>
      </c>
      <c r="AI385">
        <v>23.320780169748701</v>
      </c>
      <c r="AJ385">
        <v>35.705568268497302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-0.05</v>
      </c>
      <c r="AM385" t="s">
        <v>3182</v>
      </c>
      <c r="AN385">
        <v>-6.13</v>
      </c>
      <c r="AO385" t="s">
        <v>3182</v>
      </c>
      <c r="AP385">
        <v>0.11066643258061699</v>
      </c>
      <c r="AQ385">
        <f>(Table2[[#This Row],[Sharpe Ratio]]-AVERAGE(Table2[Sharpe Ratio]))/_xlfn.STDEV.P(Table2[Sharpe Ratio])</f>
        <v>0.61500512428899667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323</v>
      </c>
      <c r="AT385">
        <f>_xlfn.RANK.AVG(Table2[[#This Row],[6M Return vs Nifty Z-Score]],Table2[6M Return vs Nifty Z-Score])</f>
        <v>622</v>
      </c>
      <c r="AU385">
        <f>_xlfn.RANK.AVG(Table2[[#This Row],[Sharpe Ratio Z-Score]],Table2[Sharpe Ratio Z-Score])</f>
        <v>193</v>
      </c>
      <c r="AV385">
        <f>(Table2[[#This Row],[Rank 1Y]]+Table2[[#This Row],[Rank 6M]]+Table2[[#This Row],[Rank Sharpe]])/3</f>
        <v>379.33333333333331</v>
      </c>
    </row>
    <row r="386" spans="1:48" x14ac:dyDescent="0.3">
      <c r="A386" t="s">
        <v>565</v>
      </c>
      <c r="B386" t="s">
        <v>566</v>
      </c>
      <c r="C386" t="s">
        <v>3136</v>
      </c>
      <c r="D386" t="s">
        <v>567</v>
      </c>
      <c r="E386">
        <v>34519.203565000003</v>
      </c>
      <c r="F386">
        <v>627.54999999999995</v>
      </c>
      <c r="G386">
        <v>13.1543026770851</v>
      </c>
      <c r="H386">
        <f>(Table2[[#This Row],[1Y Return vs Nifty]]-AVERAGE(Table2[1Y Return vs Nifty]))/_xlfn.STDEV.P(Table2[1Y Return vs Nifty])</f>
        <v>-1.9751808389124128E-2</v>
      </c>
      <c r="I386">
        <v>3.1941816096517202</v>
      </c>
      <c r="J386">
        <f>(Table2[[#This Row],[1M Return vs Nifty]]-AVERAGE(Table2[1M Return vs Nifty]))/_xlfn.STDEV.P(Table2[1M Return vs Nifty])</f>
        <v>0.16132535795515882</v>
      </c>
      <c r="K386">
        <v>-7.9063745146910103</v>
      </c>
      <c r="L386">
        <f>(Table2[[#This Row],[6M Return vs Nifty]]-AVERAGE(Table2[6M Return vs Nifty]))/_xlfn.STDEV.P(Table2[6M Return vs Nifty])</f>
        <v>-0.39548896850342946</v>
      </c>
      <c r="M386">
        <v>-1.4227266001233201</v>
      </c>
      <c r="N386">
        <f>(Table2[[#This Row],[1W Return vs Nifty]]-AVERAGE(Table2[1W Return vs Nifty]))/_xlfn.STDEV.P(Table2[1W Return vs Nifty])</f>
        <v>-0.27147803548151972</v>
      </c>
      <c r="O386">
        <v>621.84</v>
      </c>
      <c r="P386">
        <v>635.11156138095396</v>
      </c>
      <c r="Q386">
        <v>637.10131445886998</v>
      </c>
      <c r="R386">
        <v>57.838484992304899</v>
      </c>
      <c r="S386" s="1">
        <f>(Table2[[#This Row],[Close Price]]-Table2[[#This Row],[20D EMA]])/Table2[[#This Row],[20D EMA]]</f>
        <v>9.182426347613409E-3</v>
      </c>
      <c r="T386" s="1">
        <f>(Table2[[#This Row],[Close Price]]-Table2[[#This Row],[50D EMA]])/Table2[[#This Row],[50D EMA]]</f>
        <v>-1.190587896796042E-2</v>
      </c>
      <c r="U386" s="1">
        <f>(Table2[[#This Row],[Close Price]]-Table2[[#This Row],[200D EMA]])/Table2[[#This Row],[200D EMA]]</f>
        <v>-1.4991829779824821E-2</v>
      </c>
      <c r="V386">
        <v>0.55011935399068002</v>
      </c>
      <c r="W386">
        <v>619.6</v>
      </c>
      <c r="X386">
        <v>628.95000000000005</v>
      </c>
      <c r="Y386">
        <v>619.6</v>
      </c>
      <c r="Z386">
        <v>634.4</v>
      </c>
      <c r="AA386">
        <v>600.35</v>
      </c>
      <c r="AB386">
        <v>644.20000000000005</v>
      </c>
      <c r="AC386" s="1">
        <f>(Table2[[#This Row],[Close Price]]/Table2[[#This Row],[Day Low]])-1</f>
        <v>1.2830858618463337E-2</v>
      </c>
      <c r="AD386" s="1">
        <f>(Table2[[#This Row],[Day High]]/Table2[[#This Row],[Close Price]])-1</f>
        <v>2.230897936419618E-3</v>
      </c>
      <c r="AE386" s="1">
        <f>(Table2[[#This Row],[Close Price]]/Table2[[#This Row],[Current Week Low]])-1</f>
        <v>1.2830858618463337E-2</v>
      </c>
      <c r="AF386" s="1">
        <f>(Table2[[#This Row],[Current Week High]]/Table2[[#This Row],[Close Price]])-1</f>
        <v>1.091546490319506E-2</v>
      </c>
      <c r="AG386" s="1">
        <f>(Table2[[#This Row],[Close Price]]/Table2[[#This Row],[Current Month Low]])-1</f>
        <v>4.5306904305821405E-2</v>
      </c>
      <c r="AH386" s="1">
        <f>(Table2[[#This Row],[Current Month High]]/Table2[[#This Row],[Close Price]])-1</f>
        <v>2.6531750458131054E-2</v>
      </c>
      <c r="AI386">
        <v>31.742490638196099</v>
      </c>
      <c r="AJ386">
        <v>38.501434561906798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-0.12</v>
      </c>
      <c r="AM386" t="s">
        <v>3182</v>
      </c>
      <c r="AN386">
        <v>-1.75</v>
      </c>
      <c r="AO386" t="s">
        <v>3182</v>
      </c>
      <c r="AP386">
        <v>5.0960119793855001E-2</v>
      </c>
      <c r="AQ386">
        <f>(Table2[[#This Row],[Sharpe Ratio]]-AVERAGE(Table2[Sharpe Ratio]))/_xlfn.STDEV.P(Table2[Sharpe Ratio])</f>
        <v>-7.5744957590531306E-2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309</v>
      </c>
      <c r="AT386">
        <f>_xlfn.RANK.AVG(Table2[[#This Row],[6M Return vs Nifty Z-Score]],Table2[6M Return vs Nifty Z-Score])</f>
        <v>451</v>
      </c>
      <c r="AU386">
        <f>_xlfn.RANK.AVG(Table2[[#This Row],[Sharpe Ratio Z-Score]],Table2[Sharpe Ratio Z-Score])</f>
        <v>379</v>
      </c>
      <c r="AV386">
        <f>(Table2[[#This Row],[Rank 1Y]]+Table2[[#This Row],[Rank 6M]]+Table2[[#This Row],[Rank Sharpe]])/3</f>
        <v>379.66666666666669</v>
      </c>
    </row>
    <row r="387" spans="1:48" x14ac:dyDescent="0.3">
      <c r="A387" t="s">
        <v>1841</v>
      </c>
      <c r="B387" t="s">
        <v>1842</v>
      </c>
      <c r="C387" t="s">
        <v>3141</v>
      </c>
      <c r="D387" t="s">
        <v>214</v>
      </c>
      <c r="E387">
        <v>4207.5791522010004</v>
      </c>
      <c r="F387">
        <v>165.47</v>
      </c>
      <c r="G387">
        <v>-2.06293403228179</v>
      </c>
      <c r="H387">
        <f>(Table2[[#This Row],[1Y Return vs Nifty]]-AVERAGE(Table2[1Y Return vs Nifty]))/_xlfn.STDEV.P(Table2[1Y Return vs Nifty])</f>
        <v>-0.3191614554107669</v>
      </c>
      <c r="I387">
        <v>0.480676122890423</v>
      </c>
      <c r="J387">
        <f>(Table2[[#This Row],[1M Return vs Nifty]]-AVERAGE(Table2[1M Return vs Nifty]))/_xlfn.STDEV.P(Table2[1M Return vs Nifty])</f>
        <v>-9.0509056446050368E-2</v>
      </c>
      <c r="K387">
        <v>-3.04560630688318</v>
      </c>
      <c r="L387">
        <f>(Table2[[#This Row],[6M Return vs Nifty]]-AVERAGE(Table2[6M Return vs Nifty]))/_xlfn.STDEV.P(Table2[6M Return vs Nifty])</f>
        <v>-0.2378076887310879</v>
      </c>
      <c r="M387">
        <v>1.21782975447733</v>
      </c>
      <c r="N387">
        <f>(Table2[[#This Row],[1W Return vs Nifty]]-AVERAGE(Table2[1W Return vs Nifty]))/_xlfn.STDEV.P(Table2[1W Return vs Nifty])</f>
        <v>0.36699158479010346</v>
      </c>
      <c r="O387">
        <v>173.26</v>
      </c>
      <c r="P387">
        <v>170.32228382214501</v>
      </c>
      <c r="Q387">
        <v>170.79332147139399</v>
      </c>
      <c r="R387">
        <v>51.975591706470198</v>
      </c>
      <c r="S387" s="1">
        <f>(Table2[[#This Row],[Close Price]]-Table2[[#This Row],[20D EMA]])/Table2[[#This Row],[20D EMA]]</f>
        <v>-4.4961329793374076E-2</v>
      </c>
      <c r="T387" s="1">
        <f>(Table2[[#This Row],[Close Price]]-Table2[[#This Row],[50D EMA]])/Table2[[#This Row],[50D EMA]]</f>
        <v>-2.8488837239946205E-2</v>
      </c>
      <c r="U387" s="1">
        <f>(Table2[[#This Row],[Close Price]]-Table2[[#This Row],[200D EMA]])/Table2[[#This Row],[200D EMA]]</f>
        <v>-3.1168206259666854E-2</v>
      </c>
      <c r="V387">
        <v>0.67093076074875702</v>
      </c>
      <c r="W387">
        <v>164.8</v>
      </c>
      <c r="X387">
        <v>166.44</v>
      </c>
      <c r="Y387">
        <v>164.22</v>
      </c>
      <c r="Z387">
        <v>167.6</v>
      </c>
      <c r="AA387">
        <v>159.1</v>
      </c>
      <c r="AB387">
        <v>167.6</v>
      </c>
      <c r="AC387" s="1">
        <f>(Table2[[#This Row],[Close Price]]/Table2[[#This Row],[Day Low]])-1</f>
        <v>4.0655339805824031E-3</v>
      </c>
      <c r="AD387" s="1">
        <f>(Table2[[#This Row],[Day High]]/Table2[[#This Row],[Close Price]])-1</f>
        <v>5.8620898047985204E-3</v>
      </c>
      <c r="AE387" s="1">
        <f>(Table2[[#This Row],[Close Price]]/Table2[[#This Row],[Current Week Low]])-1</f>
        <v>7.6117403483131341E-3</v>
      </c>
      <c r="AF387" s="1">
        <f>(Table2[[#This Row],[Current Week High]]/Table2[[#This Row],[Close Price]])-1</f>
        <v>1.287242400435118E-2</v>
      </c>
      <c r="AG387" s="1">
        <f>(Table2[[#This Row],[Close Price]]/Table2[[#This Row],[Current Month Low]])-1</f>
        <v>4.003771213073537E-2</v>
      </c>
      <c r="AH387" s="1">
        <f>(Table2[[#This Row],[Current Month High]]/Table2[[#This Row],[Close Price]])-1</f>
        <v>1.287242400435118E-2</v>
      </c>
      <c r="AI387">
        <v>36.399347313712397</v>
      </c>
      <c r="AJ387">
        <v>25.451099317664799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0.08</v>
      </c>
      <c r="AM387" t="s">
        <v>3183</v>
      </c>
      <c r="AN387">
        <v>-4.3899999999999997</v>
      </c>
      <c r="AO387" t="s">
        <v>3182</v>
      </c>
      <c r="AP387">
        <v>6.1379889086129E-2</v>
      </c>
      <c r="AQ387">
        <f>(Table2[[#This Row],[Sharpe Ratio]]-AVERAGE(Table2[Sharpe Ratio]))/_xlfn.STDEV.P(Table2[Sharpe Ratio])</f>
        <v>4.4802705727908725E-2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420</v>
      </c>
      <c r="AT387">
        <f>_xlfn.RANK.AVG(Table2[[#This Row],[6M Return vs Nifty Z-Score]],Table2[6M Return vs Nifty Z-Score])</f>
        <v>381</v>
      </c>
      <c r="AU387">
        <f>_xlfn.RANK.AVG(Table2[[#This Row],[Sharpe Ratio Z-Score]],Table2[Sharpe Ratio Z-Score])</f>
        <v>340</v>
      </c>
      <c r="AV387">
        <f>(Table2[[#This Row],[Rank 1Y]]+Table2[[#This Row],[Rank 6M]]+Table2[[#This Row],[Rank Sharpe]])/3</f>
        <v>380.33333333333331</v>
      </c>
    </row>
    <row r="388" spans="1:48" x14ac:dyDescent="0.3">
      <c r="A388" t="s">
        <v>284</v>
      </c>
      <c r="B388" t="s">
        <v>285</v>
      </c>
      <c r="C388" t="s">
        <v>3136</v>
      </c>
      <c r="D388" t="s">
        <v>34</v>
      </c>
      <c r="E388">
        <v>92121.534196559995</v>
      </c>
      <c r="F388">
        <v>101.56</v>
      </c>
      <c r="G388">
        <v>5.8569490880694204</v>
      </c>
      <c r="H388">
        <f>(Table2[[#This Row],[1Y Return vs Nifty]]-AVERAGE(Table2[1Y Return vs Nifty]))/_xlfn.STDEV.P(Table2[1Y Return vs Nifty])</f>
        <v>-0.1633322825585507</v>
      </c>
      <c r="I388">
        <v>6.3873089917280303</v>
      </c>
      <c r="J388">
        <f>(Table2[[#This Row],[1M Return vs Nifty]]-AVERAGE(Table2[1M Return vs Nifty]))/_xlfn.STDEV.P(Table2[1M Return vs Nifty])</f>
        <v>0.4576724146671885</v>
      </c>
      <c r="K388">
        <v>-18.853931873829399</v>
      </c>
      <c r="L388">
        <f>(Table2[[#This Row],[6M Return vs Nifty]]-AVERAGE(Table2[6M Return vs Nifty]))/_xlfn.STDEV.P(Table2[6M Return vs Nifty])</f>
        <v>-0.75062313268703118</v>
      </c>
      <c r="M388">
        <v>2.4079653864871502</v>
      </c>
      <c r="N388">
        <f>(Table2[[#This Row],[1W Return vs Nifty]]-AVERAGE(Table2[1W Return vs Nifty]))/_xlfn.STDEV.P(Table2[1W Return vs Nifty])</f>
        <v>0.65475876071767725</v>
      </c>
      <c r="O388">
        <v>100.67</v>
      </c>
      <c r="P388">
        <v>103.090809394421</v>
      </c>
      <c r="Q388">
        <v>104.52485150403299</v>
      </c>
      <c r="R388">
        <v>56.163683510992399</v>
      </c>
      <c r="S388" s="1">
        <f>(Table2[[#This Row],[Close Price]]-Table2[[#This Row],[20D EMA]])/Table2[[#This Row],[20D EMA]]</f>
        <v>8.8407668620244413E-3</v>
      </c>
      <c r="T388" s="1">
        <f>(Table2[[#This Row],[Close Price]]-Table2[[#This Row],[50D EMA]])/Table2[[#This Row],[50D EMA]]</f>
        <v>-1.4849135470109539E-2</v>
      </c>
      <c r="U388" s="1">
        <f>(Table2[[#This Row],[Close Price]]-Table2[[#This Row],[200D EMA]])/Table2[[#This Row],[200D EMA]]</f>
        <v>-2.8365039140176119E-2</v>
      </c>
      <c r="V388">
        <v>0.99749491496088105</v>
      </c>
      <c r="W388">
        <v>100.8</v>
      </c>
      <c r="X388">
        <v>102.7</v>
      </c>
      <c r="Y388">
        <v>99.38</v>
      </c>
      <c r="Z388">
        <v>102.7</v>
      </c>
      <c r="AA388">
        <v>92.52</v>
      </c>
      <c r="AB388">
        <v>106.49</v>
      </c>
      <c r="AC388" s="1">
        <f>(Table2[[#This Row],[Close Price]]/Table2[[#This Row],[Day Low]])-1</f>
        <v>7.5396825396825129E-3</v>
      </c>
      <c r="AD388" s="1">
        <f>(Table2[[#This Row],[Day High]]/Table2[[#This Row],[Close Price]])-1</f>
        <v>1.1224891689641581E-2</v>
      </c>
      <c r="AE388" s="1">
        <f>(Table2[[#This Row],[Close Price]]/Table2[[#This Row],[Current Week Low]])-1</f>
        <v>2.1936003219963807E-2</v>
      </c>
      <c r="AF388" s="1">
        <f>(Table2[[#This Row],[Current Week High]]/Table2[[#This Row],[Close Price]])-1</f>
        <v>1.1224891689641581E-2</v>
      </c>
      <c r="AG388" s="1">
        <f>(Table2[[#This Row],[Close Price]]/Table2[[#This Row],[Current Month Low]])-1</f>
        <v>9.7708603545179518E-2</v>
      </c>
      <c r="AH388" s="1">
        <f>(Table2[[#This Row],[Current Month High]]/Table2[[#This Row],[Close Price]])-1</f>
        <v>4.8542733359590251E-2</v>
      </c>
      <c r="AI388">
        <v>26.9200472627018</v>
      </c>
      <c r="AJ388">
        <v>30.205128205128201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-0.05</v>
      </c>
      <c r="AM388" t="s">
        <v>3182</v>
      </c>
      <c r="AN388">
        <v>-3.34</v>
      </c>
      <c r="AO388" t="s">
        <v>3182</v>
      </c>
      <c r="AP388">
        <v>0.11117207591497499</v>
      </c>
      <c r="AQ388">
        <f>(Table2[[#This Row],[Sharpe Ratio]]-AVERAGE(Table2[Sharpe Ratio]))/_xlfn.STDEV.P(Table2[Sharpe Ratio])</f>
        <v>0.62085497765135444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363</v>
      </c>
      <c r="AT388">
        <f>_xlfn.RANK.AVG(Table2[[#This Row],[6M Return vs Nifty Z-Score]],Table2[6M Return vs Nifty Z-Score])</f>
        <v>590</v>
      </c>
      <c r="AU388">
        <f>_xlfn.RANK.AVG(Table2[[#This Row],[Sharpe Ratio Z-Score]],Table2[Sharpe Ratio Z-Score])</f>
        <v>191</v>
      </c>
      <c r="AV388">
        <f>(Table2[[#This Row],[Rank 1Y]]+Table2[[#This Row],[Rank 6M]]+Table2[[#This Row],[Rank Sharpe]])/3</f>
        <v>381.33333333333331</v>
      </c>
    </row>
    <row r="389" spans="1:48" x14ac:dyDescent="0.3">
      <c r="A389" t="s">
        <v>910</v>
      </c>
      <c r="B389" t="s">
        <v>911</v>
      </c>
      <c r="C389" t="s">
        <v>3141</v>
      </c>
      <c r="D389" t="s">
        <v>214</v>
      </c>
      <c r="E389">
        <v>16476.635523179899</v>
      </c>
      <c r="F389">
        <v>677.8</v>
      </c>
      <c r="G389">
        <v>-3.7422526776957099</v>
      </c>
      <c r="H389">
        <f>(Table2[[#This Row],[1Y Return vs Nifty]]-AVERAGE(Table2[1Y Return vs Nifty]))/_xlfn.STDEV.P(Table2[1Y Return vs Nifty])</f>
        <v>-0.35220321013031775</v>
      </c>
      <c r="I389">
        <v>-2.02691665624423</v>
      </c>
      <c r="J389">
        <f>(Table2[[#This Row],[1M Return vs Nifty]]-AVERAGE(Table2[1M Return vs Nifty]))/_xlfn.STDEV.P(Table2[1M Return vs Nifty])</f>
        <v>-0.32323317002202856</v>
      </c>
      <c r="K389">
        <v>6.1072659330031103</v>
      </c>
      <c r="L389">
        <f>(Table2[[#This Row],[6M Return vs Nifty]]-AVERAGE(Table2[6M Return vs Nifty]))/_xlfn.STDEV.P(Table2[6M Return vs Nifty])</f>
        <v>5.9107643717751047E-2</v>
      </c>
      <c r="M389">
        <v>-1.9496926913864201</v>
      </c>
      <c r="N389">
        <f>(Table2[[#This Row],[1W Return vs Nifty]]-AVERAGE(Table2[1W Return vs Nifty]))/_xlfn.STDEV.P(Table2[1W Return vs Nifty])</f>
        <v>-0.39889506242683442</v>
      </c>
      <c r="O389">
        <v>680.37</v>
      </c>
      <c r="P389">
        <v>693.08553583941602</v>
      </c>
      <c r="Q389">
        <v>650.05277136370501</v>
      </c>
      <c r="R389">
        <v>53.1374192691502</v>
      </c>
      <c r="S389" s="1">
        <f>(Table2[[#This Row],[Close Price]]-Table2[[#This Row],[20D EMA]])/Table2[[#This Row],[20D EMA]]</f>
        <v>-3.7773564384085867E-3</v>
      </c>
      <c r="T389" s="1">
        <f>(Table2[[#This Row],[Close Price]]-Table2[[#This Row],[50D EMA]])/Table2[[#This Row],[50D EMA]]</f>
        <v>-2.2054328144221497E-2</v>
      </c>
      <c r="U389" s="1">
        <f>(Table2[[#This Row],[Close Price]]-Table2[[#This Row],[200D EMA]])/Table2[[#This Row],[200D EMA]]</f>
        <v>4.268457863518646E-2</v>
      </c>
      <c r="V389">
        <v>0.218252331717257</v>
      </c>
      <c r="W389">
        <v>660.8</v>
      </c>
      <c r="X389">
        <v>681.25</v>
      </c>
      <c r="Y389">
        <v>646</v>
      </c>
      <c r="Z389">
        <v>681.25</v>
      </c>
      <c r="AA389">
        <v>636.4</v>
      </c>
      <c r="AB389">
        <v>763.8</v>
      </c>
      <c r="AC389" s="1">
        <f>(Table2[[#This Row],[Close Price]]/Table2[[#This Row],[Day Low]])-1</f>
        <v>2.5726392251816055E-2</v>
      </c>
      <c r="AD389" s="1">
        <f>(Table2[[#This Row],[Day High]]/Table2[[#This Row],[Close Price]])-1</f>
        <v>5.0899970492770397E-3</v>
      </c>
      <c r="AE389" s="1">
        <f>(Table2[[#This Row],[Close Price]]/Table2[[#This Row],[Current Week Low]])-1</f>
        <v>4.92260061919505E-2</v>
      </c>
      <c r="AF389" s="1">
        <f>(Table2[[#This Row],[Current Week High]]/Table2[[#This Row],[Close Price]])-1</f>
        <v>5.0899970492770397E-3</v>
      </c>
      <c r="AG389" s="1">
        <f>(Table2[[#This Row],[Close Price]]/Table2[[#This Row],[Current Month Low]])-1</f>
        <v>6.5053425518541763E-2</v>
      </c>
      <c r="AH389" s="1">
        <f>(Table2[[#This Row],[Current Month High]]/Table2[[#This Row],[Close Price]])-1</f>
        <v>0.12688108586603719</v>
      </c>
      <c r="AI389">
        <v>23.037769253467101</v>
      </c>
      <c r="AJ389">
        <v>35.141062705612498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0.04</v>
      </c>
      <c r="AM389" t="s">
        <v>3183</v>
      </c>
      <c r="AN389">
        <v>-4.12</v>
      </c>
      <c r="AO389" t="s">
        <v>3182</v>
      </c>
      <c r="AP389">
        <v>2.9477813196112E-2</v>
      </c>
      <c r="AQ389">
        <f>(Table2[[#This Row],[Sharpe Ratio]]-AVERAGE(Table2[Sharpe Ratio]))/_xlfn.STDEV.P(Table2[Sharpe Ratio])</f>
        <v>-0.32427655079657108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435</v>
      </c>
      <c r="AT389">
        <f>_xlfn.RANK.AVG(Table2[[#This Row],[6M Return vs Nifty Z-Score]],Table2[6M Return vs Nifty Z-Score])</f>
        <v>281</v>
      </c>
      <c r="AU389">
        <f>_xlfn.RANK.AVG(Table2[[#This Row],[Sharpe Ratio Z-Score]],Table2[Sharpe Ratio Z-Score])</f>
        <v>429</v>
      </c>
      <c r="AV389">
        <f>(Table2[[#This Row],[Rank 1Y]]+Table2[[#This Row],[Rank 6M]]+Table2[[#This Row],[Rank Sharpe]])/3</f>
        <v>381.66666666666669</v>
      </c>
    </row>
    <row r="390" spans="1:48" x14ac:dyDescent="0.3">
      <c r="A390" t="s">
        <v>871</v>
      </c>
      <c r="B390" t="s">
        <v>872</v>
      </c>
      <c r="C390" t="s">
        <v>3135</v>
      </c>
      <c r="D390" t="s">
        <v>21</v>
      </c>
      <c r="E390">
        <v>17439.615742319998</v>
      </c>
      <c r="F390">
        <v>628.20000000000005</v>
      </c>
      <c r="G390">
        <v>-27.2398800214735</v>
      </c>
      <c r="H390">
        <f>(Table2[[#This Row],[1Y Return vs Nifty]]-AVERAGE(Table2[1Y Return vs Nifty]))/_xlfn.STDEV.P(Table2[1Y Return vs Nifty])</f>
        <v>-0.81453526444580293</v>
      </c>
      <c r="I390">
        <v>2.2543981861973799</v>
      </c>
      <c r="J390">
        <f>(Table2[[#This Row],[1M Return vs Nifty]]-AVERAGE(Table2[1M Return vs Nifty]))/_xlfn.STDEV.P(Table2[1M Return vs Nifty])</f>
        <v>7.4106146767174641E-2</v>
      </c>
      <c r="K390">
        <v>8.6661665675159298</v>
      </c>
      <c r="L390">
        <f>(Table2[[#This Row],[6M Return vs Nifty]]-AVERAGE(Table2[6M Return vs Nifty]))/_xlfn.STDEV.P(Table2[6M Return vs Nifty])</f>
        <v>0.14211730589668667</v>
      </c>
      <c r="M390">
        <v>6.03833069107817</v>
      </c>
      <c r="N390">
        <f>(Table2[[#This Row],[1W Return vs Nifty]]-AVERAGE(Table2[1W Return vs Nifty]))/_xlfn.STDEV.P(Table2[1W Return vs Nifty])</f>
        <v>1.5325578478044033</v>
      </c>
      <c r="O390">
        <v>585.74</v>
      </c>
      <c r="P390">
        <v>602.76562966863605</v>
      </c>
      <c r="Q390">
        <v>624.91570792150196</v>
      </c>
      <c r="R390">
        <v>71.354046298426496</v>
      </c>
      <c r="S390" s="1">
        <f>(Table2[[#This Row],[Close Price]]-Table2[[#This Row],[20D EMA]])/Table2[[#This Row],[20D EMA]]</f>
        <v>7.2489500460955439E-2</v>
      </c>
      <c r="T390" s="1">
        <f>(Table2[[#This Row],[Close Price]]-Table2[[#This Row],[50D EMA]])/Table2[[#This Row],[50D EMA]]</f>
        <v>4.2196119153884513E-2</v>
      </c>
      <c r="U390" s="1">
        <f>(Table2[[#This Row],[Close Price]]-Table2[[#This Row],[200D EMA]])/Table2[[#This Row],[200D EMA]]</f>
        <v>5.2555761310942046E-3</v>
      </c>
      <c r="V390">
        <v>1.2109275171498699</v>
      </c>
      <c r="W390">
        <v>589.04999999999995</v>
      </c>
      <c r="X390">
        <v>631.79999999999995</v>
      </c>
      <c r="Y390">
        <v>544.9</v>
      </c>
      <c r="Z390">
        <v>631.79999999999995</v>
      </c>
      <c r="AA390">
        <v>533</v>
      </c>
      <c r="AB390">
        <v>645</v>
      </c>
      <c r="AC390" s="1">
        <f>(Table2[[#This Row],[Close Price]]/Table2[[#This Row],[Day Low]])-1</f>
        <v>6.6462948815890099E-2</v>
      </c>
      <c r="AD390" s="1">
        <f>(Table2[[#This Row],[Day High]]/Table2[[#This Row],[Close Price]])-1</f>
        <v>5.7306590257877321E-3</v>
      </c>
      <c r="AE390" s="1">
        <f>(Table2[[#This Row],[Close Price]]/Table2[[#This Row],[Current Week Low]])-1</f>
        <v>0.15287208662139862</v>
      </c>
      <c r="AF390" s="1">
        <f>(Table2[[#This Row],[Current Week High]]/Table2[[#This Row],[Close Price]])-1</f>
        <v>5.7306590257877321E-3</v>
      </c>
      <c r="AG390" s="1">
        <f>(Table2[[#This Row],[Close Price]]/Table2[[#This Row],[Current Month Low]])-1</f>
        <v>0.17861163227016896</v>
      </c>
      <c r="AH390" s="1">
        <f>(Table2[[#This Row],[Current Month High]]/Table2[[#This Row],[Close Price]])-1</f>
        <v>2.6743075453677045E-2</v>
      </c>
      <c r="AI390">
        <v>38.490926456542397</v>
      </c>
      <c r="AJ390">
        <v>33.773424190800696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3182</v>
      </c>
      <c r="AN390">
        <v>0.76</v>
      </c>
      <c r="AO390" t="s">
        <v>3183</v>
      </c>
      <c r="AP390">
        <v>7.5492535653905998E-2</v>
      </c>
      <c r="AQ390">
        <f>(Table2[[#This Row],[Sharpe Ratio]]-AVERAGE(Table2[Sharpe Ratio]))/_xlfn.STDEV.P(Table2[Sharpe Ratio])</f>
        <v>0.20807374554315225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600</v>
      </c>
      <c r="AT390">
        <f>_xlfn.RANK.AVG(Table2[[#This Row],[6M Return vs Nifty Z-Score]],Table2[6M Return vs Nifty Z-Score])</f>
        <v>255</v>
      </c>
      <c r="AU390">
        <f>_xlfn.RANK.AVG(Table2[[#This Row],[Sharpe Ratio Z-Score]],Table2[Sharpe Ratio Z-Score])</f>
        <v>292</v>
      </c>
      <c r="AV390">
        <f>(Table2[[#This Row],[Rank 1Y]]+Table2[[#This Row],[Rank 6M]]+Table2[[#This Row],[Rank Sharpe]])/3</f>
        <v>382.33333333333331</v>
      </c>
    </row>
    <row r="391" spans="1:48" x14ac:dyDescent="0.3">
      <c r="A391" t="s">
        <v>344</v>
      </c>
      <c r="B391" t="s">
        <v>345</v>
      </c>
      <c r="C391" t="s">
        <v>3140</v>
      </c>
      <c r="D391" t="s">
        <v>51</v>
      </c>
      <c r="E391">
        <v>71055.270557819997</v>
      </c>
      <c r="F391">
        <v>1223.4000000000001</v>
      </c>
      <c r="G391">
        <v>-1.83915705572396</v>
      </c>
      <c r="H391">
        <f>(Table2[[#This Row],[1Y Return vs Nifty]]-AVERAGE(Table2[1Y Return vs Nifty]))/_xlfn.STDEV.P(Table2[1Y Return vs Nifty])</f>
        <v>-0.31475848877218476</v>
      </c>
      <c r="I391">
        <v>-15.0161731112663</v>
      </c>
      <c r="J391">
        <f>(Table2[[#This Row],[1M Return vs Nifty]]-AVERAGE(Table2[1M Return vs Nifty]))/_xlfn.STDEV.P(Table2[1M Return vs Nifty])</f>
        <v>-1.5287371974938428</v>
      </c>
      <c r="K391">
        <v>-3.2543581704817499</v>
      </c>
      <c r="L391">
        <f>(Table2[[#This Row],[6M Return vs Nifty]]-AVERAGE(Table2[6M Return vs Nifty]))/_xlfn.STDEV.P(Table2[6M Return vs Nifty])</f>
        <v>-0.24457951153765797</v>
      </c>
      <c r="M391">
        <v>-4.4711691846900896</v>
      </c>
      <c r="N391">
        <f>(Table2[[#This Row],[1W Return vs Nifty]]-AVERAGE(Table2[1W Return vs Nifty]))/_xlfn.STDEV.P(Table2[1W Return vs Nifty])</f>
        <v>-1.0085719346505639</v>
      </c>
      <c r="O391">
        <v>1297.5899999999999</v>
      </c>
      <c r="P391">
        <v>1371.39253184275</v>
      </c>
      <c r="Q391">
        <v>1287.4301176583299</v>
      </c>
      <c r="R391">
        <v>24.478732247536598</v>
      </c>
      <c r="S391" s="1">
        <f>(Table2[[#This Row],[Close Price]]-Table2[[#This Row],[20D EMA]])/Table2[[#This Row],[20D EMA]]</f>
        <v>-5.7175224839895372E-2</v>
      </c>
      <c r="T391" s="1">
        <f>(Table2[[#This Row],[Close Price]]-Table2[[#This Row],[50D EMA]])/Table2[[#This Row],[50D EMA]]</f>
        <v>-0.10791405699423731</v>
      </c>
      <c r="U391" s="1">
        <f>(Table2[[#This Row],[Close Price]]-Table2[[#This Row],[200D EMA]])/Table2[[#This Row],[200D EMA]]</f>
        <v>-4.9734829704615242E-2</v>
      </c>
      <c r="V391">
        <v>0.92431078614698003</v>
      </c>
      <c r="W391">
        <v>1218.0999999999999</v>
      </c>
      <c r="X391">
        <v>1236.55</v>
      </c>
      <c r="Y391">
        <v>1218.0999999999999</v>
      </c>
      <c r="Z391">
        <v>1254.7</v>
      </c>
      <c r="AA391">
        <v>1215.5999999999999</v>
      </c>
      <c r="AB391">
        <v>1417.3</v>
      </c>
      <c r="AC391" s="1">
        <f>(Table2[[#This Row],[Close Price]]/Table2[[#This Row],[Day Low]])-1</f>
        <v>4.3510385025862242E-3</v>
      </c>
      <c r="AD391" s="1">
        <f>(Table2[[#This Row],[Day High]]/Table2[[#This Row],[Close Price]])-1</f>
        <v>1.0748733039071423E-2</v>
      </c>
      <c r="AE391" s="1">
        <f>(Table2[[#This Row],[Close Price]]/Table2[[#This Row],[Current Week Low]])-1</f>
        <v>4.3510385025862242E-3</v>
      </c>
      <c r="AF391" s="1">
        <f>(Table2[[#This Row],[Current Week High]]/Table2[[#This Row],[Close Price]])-1</f>
        <v>2.5584436815432321E-2</v>
      </c>
      <c r="AG391" s="1">
        <f>(Table2[[#This Row],[Close Price]]/Table2[[#This Row],[Current Month Low]])-1</f>
        <v>6.4165844027641583E-3</v>
      </c>
      <c r="AH391" s="1">
        <f>(Table2[[#This Row],[Current Month High]]/Table2[[#This Row],[Close Price]])-1</f>
        <v>0.15849272519208757</v>
      </c>
      <c r="AI391">
        <v>30.129148275298299</v>
      </c>
      <c r="AJ391">
        <v>27.6369327073552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-0.16</v>
      </c>
      <c r="AM391" t="s">
        <v>3182</v>
      </c>
      <c r="AN391">
        <v>-9.42</v>
      </c>
      <c r="AO391" t="s">
        <v>3182</v>
      </c>
      <c r="AP391">
        <v>6.1013109617402E-2</v>
      </c>
      <c r="AQ391">
        <f>(Table2[[#This Row],[Sharpe Ratio]]-AVERAGE(Table2[Sharpe Ratio]))/_xlfn.STDEV.P(Table2[Sharpe Ratio])</f>
        <v>4.0559386450100675E-2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419</v>
      </c>
      <c r="AT391">
        <f>_xlfn.RANK.AVG(Table2[[#This Row],[6M Return vs Nifty Z-Score]],Table2[6M Return vs Nifty Z-Score])</f>
        <v>387</v>
      </c>
      <c r="AU391">
        <f>_xlfn.RANK.AVG(Table2[[#This Row],[Sharpe Ratio Z-Score]],Table2[Sharpe Ratio Z-Score])</f>
        <v>342</v>
      </c>
      <c r="AV391">
        <f>(Table2[[#This Row],[Rank 1Y]]+Table2[[#This Row],[Rank 6M]]+Table2[[#This Row],[Rank Sharpe]])/3</f>
        <v>382.66666666666669</v>
      </c>
    </row>
    <row r="392" spans="1:48" x14ac:dyDescent="0.3">
      <c r="A392" t="s">
        <v>624</v>
      </c>
      <c r="B392" t="s">
        <v>625</v>
      </c>
      <c r="C392" t="s">
        <v>3154</v>
      </c>
      <c r="D392" t="s">
        <v>626</v>
      </c>
      <c r="E392">
        <v>29637.133847100002</v>
      </c>
      <c r="F392">
        <v>752.05</v>
      </c>
      <c r="G392">
        <v>-11.280137132041601</v>
      </c>
      <c r="H392">
        <f>(Table2[[#This Row],[1Y Return vs Nifty]]-AVERAGE(Table2[1Y Return vs Nifty]))/_xlfn.STDEV.P(Table2[1Y Return vs Nifty])</f>
        <v>-0.50051629527647956</v>
      </c>
      <c r="I392">
        <v>3.4461049966556101</v>
      </c>
      <c r="J392">
        <f>(Table2[[#This Row],[1M Return vs Nifty]]-AVERAGE(Table2[1M Return vs Nifty]))/_xlfn.STDEV.P(Table2[1M Return vs Nifty])</f>
        <v>0.18470580769061012</v>
      </c>
      <c r="K392">
        <v>12.272197082425899</v>
      </c>
      <c r="L392">
        <f>(Table2[[#This Row],[6M Return vs Nifty]]-AVERAGE(Table2[6M Return vs Nifty]))/_xlfn.STDEV.P(Table2[6M Return vs Nifty])</f>
        <v>0.25909542173767136</v>
      </c>
      <c r="M392">
        <v>-1.97646640437886</v>
      </c>
      <c r="N392">
        <f>(Table2[[#This Row],[1W Return vs Nifty]]-AVERAGE(Table2[1W Return vs Nifty]))/_xlfn.STDEV.P(Table2[1W Return vs Nifty])</f>
        <v>-0.40536877480860622</v>
      </c>
      <c r="O392">
        <v>747.41</v>
      </c>
      <c r="P392">
        <v>764.536963776785</v>
      </c>
      <c r="Q392">
        <v>736.02585946266095</v>
      </c>
      <c r="R392">
        <v>55.9987103951755</v>
      </c>
      <c r="S392" s="1">
        <f>(Table2[[#This Row],[Close Price]]-Table2[[#This Row],[20D EMA]])/Table2[[#This Row],[20D EMA]]</f>
        <v>6.2081053237178878E-3</v>
      </c>
      <c r="T392" s="1">
        <f>(Table2[[#This Row],[Close Price]]-Table2[[#This Row],[50D EMA]])/Table2[[#This Row],[50D EMA]]</f>
        <v>-1.6332714268123671E-2</v>
      </c>
      <c r="U392" s="1">
        <f>(Table2[[#This Row],[Close Price]]-Table2[[#This Row],[200D EMA]])/Table2[[#This Row],[200D EMA]]</f>
        <v>2.1771165144982143E-2</v>
      </c>
      <c r="V392">
        <v>1.0535687288425299</v>
      </c>
      <c r="W392">
        <v>740.05</v>
      </c>
      <c r="X392">
        <v>760.25</v>
      </c>
      <c r="Y392">
        <v>740.05</v>
      </c>
      <c r="Z392">
        <v>773.3</v>
      </c>
      <c r="AA392">
        <v>702.35</v>
      </c>
      <c r="AB392">
        <v>773.3</v>
      </c>
      <c r="AC392" s="1">
        <f>(Table2[[#This Row],[Close Price]]/Table2[[#This Row],[Day Low]])-1</f>
        <v>1.6215120599959443E-2</v>
      </c>
      <c r="AD392" s="1">
        <f>(Table2[[#This Row],[Day High]]/Table2[[#This Row],[Close Price]])-1</f>
        <v>1.0903530350375723E-2</v>
      </c>
      <c r="AE392" s="1">
        <f>(Table2[[#This Row],[Close Price]]/Table2[[#This Row],[Current Week Low]])-1</f>
        <v>1.6215120599959443E-2</v>
      </c>
      <c r="AF392" s="1">
        <f>(Table2[[#This Row],[Current Week High]]/Table2[[#This Row],[Close Price]])-1</f>
        <v>2.8256099993351436E-2</v>
      </c>
      <c r="AG392" s="1">
        <f>(Table2[[#This Row],[Close Price]]/Table2[[#This Row],[Current Month Low]])-1</f>
        <v>7.0762440378728364E-2</v>
      </c>
      <c r="AH392" s="1">
        <f>(Table2[[#This Row],[Current Month High]]/Table2[[#This Row],[Close Price]])-1</f>
        <v>2.8256099993351436E-2</v>
      </c>
      <c r="AI392">
        <v>22.4652616182434</v>
      </c>
      <c r="AJ392">
        <v>32.496476391825198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-0.01</v>
      </c>
      <c r="AM392" t="s">
        <v>3182</v>
      </c>
      <c r="AN392">
        <v>-1.18</v>
      </c>
      <c r="AO392" t="s">
        <v>3182</v>
      </c>
      <c r="AP392">
        <v>2.1934012358009999E-2</v>
      </c>
      <c r="AQ392">
        <f>(Table2[[#This Row],[Sharpe Ratio]]-AVERAGE(Table2[Sharpe Ratio]))/_xlfn.STDEV.P(Table2[Sharpe Ratio])</f>
        <v>-0.41155176179833231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486</v>
      </c>
      <c r="AT392">
        <f>_xlfn.RANK.AVG(Table2[[#This Row],[6M Return vs Nifty Z-Score]],Table2[6M Return vs Nifty Z-Score])</f>
        <v>217</v>
      </c>
      <c r="AU392">
        <f>_xlfn.RANK.AVG(Table2[[#This Row],[Sharpe Ratio Z-Score]],Table2[Sharpe Ratio Z-Score])</f>
        <v>447</v>
      </c>
      <c r="AV392">
        <f>(Table2[[#This Row],[Rank 1Y]]+Table2[[#This Row],[Rank 6M]]+Table2[[#This Row],[Rank Sharpe]])/3</f>
        <v>383.33333333333331</v>
      </c>
    </row>
    <row r="393" spans="1:48" x14ac:dyDescent="0.3">
      <c r="A393" t="s">
        <v>115</v>
      </c>
      <c r="B393" t="s">
        <v>116</v>
      </c>
      <c r="C393" t="s">
        <v>3146</v>
      </c>
      <c r="D393" t="s">
        <v>117</v>
      </c>
      <c r="E393">
        <v>236358.35525106001</v>
      </c>
      <c r="F393">
        <v>968.85</v>
      </c>
      <c r="G393">
        <v>0.53404918430231096</v>
      </c>
      <c r="H393">
        <f>(Table2[[#This Row],[1Y Return vs Nifty]]-AVERAGE(Table2[1Y Return vs Nifty]))/_xlfn.STDEV.P(Table2[1Y Return vs Nifty])</f>
        <v>-0.26806401616807229</v>
      </c>
      <c r="I393">
        <v>3.6938035582367399</v>
      </c>
      <c r="J393">
        <f>(Table2[[#This Row],[1M Return vs Nifty]]-AVERAGE(Table2[1M Return vs Nifty]))/_xlfn.STDEV.P(Table2[1M Return vs Nifty])</f>
        <v>0.20769416076678468</v>
      </c>
      <c r="K393">
        <v>1.5633307238755201</v>
      </c>
      <c r="L393">
        <f>(Table2[[#This Row],[6M Return vs Nifty]]-AVERAGE(Table2[6M Return vs Nifty]))/_xlfn.STDEV.P(Table2[6M Return vs Nifty])</f>
        <v>-8.8295706605957189E-2</v>
      </c>
      <c r="M393">
        <v>-0.59638320210295004</v>
      </c>
      <c r="N393">
        <f>(Table2[[#This Row],[1W Return vs Nifty]]-AVERAGE(Table2[1W Return vs Nifty]))/_xlfn.STDEV.P(Table2[1W Return vs Nifty])</f>
        <v>-7.1673492537833769E-2</v>
      </c>
      <c r="O393">
        <v>964.95</v>
      </c>
      <c r="P393">
        <v>965.68900403244299</v>
      </c>
      <c r="Q393">
        <v>914.126145727829</v>
      </c>
      <c r="R393">
        <v>53.539941811621098</v>
      </c>
      <c r="S393" s="1">
        <f>(Table2[[#This Row],[Close Price]]-Table2[[#This Row],[20D EMA]])/Table2[[#This Row],[20D EMA]]</f>
        <v>4.0416601896471087E-3</v>
      </c>
      <c r="T393" s="1">
        <f>(Table2[[#This Row],[Close Price]]-Table2[[#This Row],[50D EMA]])/Table2[[#This Row],[50D EMA]]</f>
        <v>3.2733063691909163E-3</v>
      </c>
      <c r="U393" s="1">
        <f>(Table2[[#This Row],[Close Price]]-Table2[[#This Row],[200D EMA]])/Table2[[#This Row],[200D EMA]]</f>
        <v>5.9864663676805555E-2</v>
      </c>
      <c r="V393">
        <v>0.78465796764674101</v>
      </c>
      <c r="W393">
        <v>955.25</v>
      </c>
      <c r="X393">
        <v>972</v>
      </c>
      <c r="Y393">
        <v>945.65</v>
      </c>
      <c r="Z393">
        <v>980.45</v>
      </c>
      <c r="AA393">
        <v>928.05</v>
      </c>
      <c r="AB393">
        <v>1018.95</v>
      </c>
      <c r="AC393" s="1">
        <f>(Table2[[#This Row],[Close Price]]/Table2[[#This Row],[Day Low]])-1</f>
        <v>1.4237110704004241E-2</v>
      </c>
      <c r="AD393" s="1">
        <f>(Table2[[#This Row],[Day High]]/Table2[[#This Row],[Close Price]])-1</f>
        <v>3.2512772875057383E-3</v>
      </c>
      <c r="AE393" s="1">
        <f>(Table2[[#This Row],[Close Price]]/Table2[[#This Row],[Current Week Low]])-1</f>
        <v>2.4533389731930422E-2</v>
      </c>
      <c r="AF393" s="1">
        <f>(Table2[[#This Row],[Current Week High]]/Table2[[#This Row],[Close Price]])-1</f>
        <v>1.1972957630180137E-2</v>
      </c>
      <c r="AG393" s="1">
        <f>(Table2[[#This Row],[Close Price]]/Table2[[#This Row],[Current Month Low]])-1</f>
        <v>4.3963148537255581E-2</v>
      </c>
      <c r="AH393" s="1">
        <f>(Table2[[#This Row],[Current Month High]]/Table2[[#This Row],[Close Price]])-1</f>
        <v>5.17107911441399E-2</v>
      </c>
      <c r="AI393">
        <v>9.7177065593229095</v>
      </c>
      <c r="AJ393">
        <v>27.187397440104998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0.06</v>
      </c>
      <c r="AM393" t="s">
        <v>3183</v>
      </c>
      <c r="AN393">
        <v>-2.12</v>
      </c>
      <c r="AO393" t="s">
        <v>3182</v>
      </c>
      <c r="AP393">
        <v>3.3020858878555999E-2</v>
      </c>
      <c r="AQ393">
        <f>(Table2[[#This Row],[Sharpe Ratio]]-AVERAGE(Table2[Sharpe Ratio]))/_xlfn.STDEV.P(Table2[Sharpe Ratio])</f>
        <v>-0.28328659544642715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398</v>
      </c>
      <c r="AT393">
        <f>_xlfn.RANK.AVG(Table2[[#This Row],[6M Return vs Nifty Z-Score]],Table2[6M Return vs Nifty Z-Score])</f>
        <v>333</v>
      </c>
      <c r="AU393">
        <f>_xlfn.RANK.AVG(Table2[[#This Row],[Sharpe Ratio Z-Score]],Table2[Sharpe Ratio Z-Score])</f>
        <v>421</v>
      </c>
      <c r="AV393">
        <f>(Table2[[#This Row],[Rank 1Y]]+Table2[[#This Row],[Rank 6M]]+Table2[[#This Row],[Rank Sharpe]])/3</f>
        <v>384</v>
      </c>
    </row>
    <row r="394" spans="1:48" x14ac:dyDescent="0.3">
      <c r="A394" t="s">
        <v>204</v>
      </c>
      <c r="B394" t="s">
        <v>205</v>
      </c>
      <c r="C394" t="s">
        <v>3136</v>
      </c>
      <c r="D394" t="s">
        <v>34</v>
      </c>
      <c r="E394">
        <v>119963.34183138399</v>
      </c>
      <c r="F394">
        <v>104.38</v>
      </c>
      <c r="G394">
        <v>9.9064524331441106</v>
      </c>
      <c r="H394">
        <f>(Table2[[#This Row],[1Y Return vs Nifty]]-AVERAGE(Table2[1Y Return vs Nifty]))/_xlfn.STDEV.P(Table2[1Y Return vs Nifty])</f>
        <v>-8.3655506129394486E-2</v>
      </c>
      <c r="I394">
        <v>8.3078493104445492</v>
      </c>
      <c r="J394">
        <f>(Table2[[#This Row],[1M Return vs Nifty]]-AVERAGE(Table2[1M Return vs Nifty]))/_xlfn.STDEV.P(Table2[1M Return vs Nifty])</f>
        <v>0.63591349391230767</v>
      </c>
      <c r="K394">
        <v>-25.282723846040899</v>
      </c>
      <c r="L394">
        <f>(Table2[[#This Row],[6M Return vs Nifty]]-AVERAGE(Table2[6M Return vs Nifty]))/_xlfn.STDEV.P(Table2[6M Return vs Nifty])</f>
        <v>-0.95917044501107152</v>
      </c>
      <c r="M394">
        <v>1.8307803080976299</v>
      </c>
      <c r="N394">
        <f>(Table2[[#This Row],[1W Return vs Nifty]]-AVERAGE(Table2[1W Return vs Nifty]))/_xlfn.STDEV.P(Table2[1W Return vs Nifty])</f>
        <v>0.51519910421432746</v>
      </c>
      <c r="O394">
        <v>102.33</v>
      </c>
      <c r="P394">
        <v>104.504596609931</v>
      </c>
      <c r="Q394">
        <v>108.123274309175</v>
      </c>
      <c r="R394">
        <v>57.964274637963698</v>
      </c>
      <c r="S394" s="1">
        <f>(Table2[[#This Row],[Close Price]]-Table2[[#This Row],[20D EMA]])/Table2[[#This Row],[20D EMA]]</f>
        <v>2.0033225837975149E-2</v>
      </c>
      <c r="T394" s="1">
        <f>(Table2[[#This Row],[Close Price]]-Table2[[#This Row],[50D EMA]])/Table2[[#This Row],[50D EMA]]</f>
        <v>-1.1922596131925887E-3</v>
      </c>
      <c r="U394" s="1">
        <f>(Table2[[#This Row],[Close Price]]-Table2[[#This Row],[200D EMA]])/Table2[[#This Row],[200D EMA]]</f>
        <v>-3.4620430551069281E-2</v>
      </c>
      <c r="V394">
        <v>0.93146834775618803</v>
      </c>
      <c r="W394">
        <v>103.85</v>
      </c>
      <c r="X394">
        <v>105.45</v>
      </c>
      <c r="Y394">
        <v>102.99</v>
      </c>
      <c r="Z394">
        <v>105.48</v>
      </c>
      <c r="AA394">
        <v>94.81</v>
      </c>
      <c r="AB394">
        <v>107.9</v>
      </c>
      <c r="AC394" s="1">
        <f>(Table2[[#This Row],[Close Price]]/Table2[[#This Row],[Day Low]])-1</f>
        <v>5.1035146846414303E-3</v>
      </c>
      <c r="AD394" s="1">
        <f>(Table2[[#This Row],[Day High]]/Table2[[#This Row],[Close Price]])-1</f>
        <v>1.02510059398353E-2</v>
      </c>
      <c r="AE394" s="1">
        <f>(Table2[[#This Row],[Close Price]]/Table2[[#This Row],[Current Week Low]])-1</f>
        <v>1.3496455966598653E-2</v>
      </c>
      <c r="AF394" s="1">
        <f>(Table2[[#This Row],[Current Week High]]/Table2[[#This Row],[Close Price]])-1</f>
        <v>1.0538417321326099E-2</v>
      </c>
      <c r="AG394" s="1">
        <f>(Table2[[#This Row],[Close Price]]/Table2[[#This Row],[Current Month Low]])-1</f>
        <v>0.10093871954435185</v>
      </c>
      <c r="AH394" s="1">
        <f>(Table2[[#This Row],[Current Month High]]/Table2[[#This Row],[Close Price]])-1</f>
        <v>3.3722935428243117E-2</v>
      </c>
      <c r="AI394">
        <v>36.903621383406701</v>
      </c>
      <c r="AJ394">
        <v>38.068783068782999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-0.08</v>
      </c>
      <c r="AM394" t="s">
        <v>3182</v>
      </c>
      <c r="AN394">
        <v>-2.1800000000000002</v>
      </c>
      <c r="AO394" t="s">
        <v>3182</v>
      </c>
      <c r="AP394">
        <v>0.120401234827637</v>
      </c>
      <c r="AQ394">
        <f>(Table2[[#This Row],[Sharpe Ratio]]-AVERAGE(Table2[Sharpe Ratio]))/_xlfn.STDEV.P(Table2[Sharpe Ratio])</f>
        <v>0.72762831495939739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332</v>
      </c>
      <c r="AT394">
        <f>_xlfn.RANK.AVG(Table2[[#This Row],[6M Return vs Nifty Z-Score]],Table2[6M Return vs Nifty Z-Score])</f>
        <v>667</v>
      </c>
      <c r="AU394">
        <f>_xlfn.RANK.AVG(Table2[[#This Row],[Sharpe Ratio Z-Score]],Table2[Sharpe Ratio Z-Score])</f>
        <v>162</v>
      </c>
      <c r="AV394">
        <f>(Table2[[#This Row],[Rank 1Y]]+Table2[[#This Row],[Rank 6M]]+Table2[[#This Row],[Rank Sharpe]])/3</f>
        <v>387</v>
      </c>
    </row>
    <row r="395" spans="1:48" x14ac:dyDescent="0.3">
      <c r="A395" t="s">
        <v>642</v>
      </c>
      <c r="B395" t="s">
        <v>643</v>
      </c>
      <c r="C395" t="s">
        <v>3136</v>
      </c>
      <c r="D395" t="s">
        <v>489</v>
      </c>
      <c r="E395">
        <v>28442.338662499998</v>
      </c>
      <c r="F395">
        <v>875</v>
      </c>
      <c r="G395">
        <v>8.51470058758151</v>
      </c>
      <c r="H395">
        <f>(Table2[[#This Row],[1Y Return vs Nifty]]-AVERAGE(Table2[1Y Return vs Nifty]))/_xlfn.STDEV.P(Table2[1Y Return vs Nifty])</f>
        <v>-0.11103918535974504</v>
      </c>
      <c r="I395">
        <v>1.7677796042885401</v>
      </c>
      <c r="J395">
        <f>(Table2[[#This Row],[1M Return vs Nifty]]-AVERAGE(Table2[1M Return vs Nifty]))/_xlfn.STDEV.P(Table2[1M Return vs Nifty])</f>
        <v>2.8944157521291165E-2</v>
      </c>
      <c r="K395">
        <v>14.6943907823667</v>
      </c>
      <c r="L395">
        <f>(Table2[[#This Row],[6M Return vs Nifty]]-AVERAGE(Table2[6M Return vs Nifty]))/_xlfn.STDEV.P(Table2[6M Return vs Nifty])</f>
        <v>0.33767036835818054</v>
      </c>
      <c r="M395">
        <v>2.04570181170677</v>
      </c>
      <c r="N395">
        <f>(Table2[[#This Row],[1W Return vs Nifty]]-AVERAGE(Table2[1W Return vs Nifty]))/_xlfn.STDEV.P(Table2[1W Return vs Nifty])</f>
        <v>0.56716574774323891</v>
      </c>
      <c r="O395">
        <v>855.66</v>
      </c>
      <c r="P395">
        <v>849.149332694387</v>
      </c>
      <c r="Q395">
        <v>789.66189091656895</v>
      </c>
      <c r="R395">
        <v>70.770843233072796</v>
      </c>
      <c r="S395" s="1">
        <f>(Table2[[#This Row],[Close Price]]-Table2[[#This Row],[20D EMA]])/Table2[[#This Row],[20D EMA]]</f>
        <v>2.2602435546829384E-2</v>
      </c>
      <c r="T395" s="1">
        <f>(Table2[[#This Row],[Close Price]]-Table2[[#This Row],[50D EMA]])/Table2[[#This Row],[50D EMA]]</f>
        <v>3.0443016687757066E-2</v>
      </c>
      <c r="U395" s="1">
        <f>(Table2[[#This Row],[Close Price]]-Table2[[#This Row],[200D EMA]])/Table2[[#This Row],[200D EMA]]</f>
        <v>0.10806917500397316</v>
      </c>
      <c r="V395">
        <v>0.465830528179762</v>
      </c>
      <c r="W395">
        <v>871.9</v>
      </c>
      <c r="X395">
        <v>885</v>
      </c>
      <c r="Y395">
        <v>852.1</v>
      </c>
      <c r="Z395">
        <v>885</v>
      </c>
      <c r="AA395">
        <v>828</v>
      </c>
      <c r="AB395">
        <v>885</v>
      </c>
      <c r="AC395" s="1">
        <f>(Table2[[#This Row],[Close Price]]/Table2[[#This Row],[Day Low]])-1</f>
        <v>3.5554536070649956E-3</v>
      </c>
      <c r="AD395" s="1">
        <f>(Table2[[#This Row],[Day High]]/Table2[[#This Row],[Close Price]])-1</f>
        <v>1.1428571428571344E-2</v>
      </c>
      <c r="AE395" s="1">
        <f>(Table2[[#This Row],[Close Price]]/Table2[[#This Row],[Current Week Low]])-1</f>
        <v>2.6874779955404327E-2</v>
      </c>
      <c r="AF395" s="1">
        <f>(Table2[[#This Row],[Current Week High]]/Table2[[#This Row],[Close Price]])-1</f>
        <v>1.1428571428571344E-2</v>
      </c>
      <c r="AG395" s="1">
        <f>(Table2[[#This Row],[Close Price]]/Table2[[#This Row],[Current Month Low]])-1</f>
        <v>5.6763285024154619E-2</v>
      </c>
      <c r="AH395" s="1">
        <f>(Table2[[#This Row],[Current Month High]]/Table2[[#This Row],[Close Price]])-1</f>
        <v>1.1428571428571344E-2</v>
      </c>
      <c r="AI395">
        <v>5.4228571428571497</v>
      </c>
      <c r="AJ395">
        <v>33.792048929663601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0.02</v>
      </c>
      <c r="AM395" t="s">
        <v>3183</v>
      </c>
      <c r="AN395">
        <v>2.65</v>
      </c>
      <c r="AO395" t="s">
        <v>3183</v>
      </c>
      <c r="AP395">
        <v>-2.5615303166618999E-2</v>
      </c>
      <c r="AQ395">
        <f>(Table2[[#This Row],[Sharpe Ratio]]-AVERAGE(Table2[Sharpe Ratio]))/_xlfn.STDEV.P(Table2[Sharpe Ratio])</f>
        <v>-0.96165596450225932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-0.13891487623929366</v>
      </c>
      <c r="AS395">
        <f>_xlfn.RANK.AVG(Table2[[#This Row],[1Y Return vs Nifty Z-Score]],Table2[1Y Return vs Nifty Z-Score])</f>
        <v>347</v>
      </c>
      <c r="AT395">
        <f>_xlfn.RANK.AVG(Table2[[#This Row],[6M Return vs Nifty Z-Score]],Table2[6M Return vs Nifty Z-Score])</f>
        <v>202</v>
      </c>
      <c r="AU395">
        <f>_xlfn.RANK.AVG(Table2[[#This Row],[Sharpe Ratio Z-Score]],Table2[Sharpe Ratio Z-Score])</f>
        <v>614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1169</v>
      </c>
      <c r="B396" t="s">
        <v>1170</v>
      </c>
      <c r="C396" t="s">
        <v>3148</v>
      </c>
      <c r="D396" t="s">
        <v>222</v>
      </c>
      <c r="E396">
        <v>10376.615310415</v>
      </c>
      <c r="F396">
        <v>131.05000000000001</v>
      </c>
      <c r="G396">
        <v>-7.92873595819953</v>
      </c>
      <c r="H396">
        <f>(Table2[[#This Row],[1Y Return vs Nifty]]-AVERAGE(Table2[1Y Return vs Nifty]))/_xlfn.STDEV.P(Table2[1Y Return vs Nifty])</f>
        <v>-0.43457516143906544</v>
      </c>
      <c r="I396">
        <v>10.5765209531561</v>
      </c>
      <c r="J396">
        <f>(Table2[[#This Row],[1M Return vs Nifty]]-AVERAGE(Table2[1M Return vs Nifty]))/_xlfn.STDEV.P(Table2[1M Return vs Nifty])</f>
        <v>0.84646386773624371</v>
      </c>
      <c r="K396">
        <v>-14.402431524911</v>
      </c>
      <c r="L396">
        <f>(Table2[[#This Row],[6M Return vs Nifty]]-AVERAGE(Table2[6M Return vs Nifty]))/_xlfn.STDEV.P(Table2[6M Return vs Nifty])</f>
        <v>-0.60621833041791862</v>
      </c>
      <c r="M396">
        <v>2.59468632223422</v>
      </c>
      <c r="N396">
        <f>(Table2[[#This Row],[1W Return vs Nifty]]-AVERAGE(Table2[1W Return vs Nifty]))/_xlfn.STDEV.P(Table2[1W Return vs Nifty])</f>
        <v>0.69990668749283724</v>
      </c>
      <c r="O396">
        <v>122.84</v>
      </c>
      <c r="P396">
        <v>123.465647392948</v>
      </c>
      <c r="Q396">
        <v>128.229034692292</v>
      </c>
      <c r="R396">
        <v>80.076362755874896</v>
      </c>
      <c r="S396" s="1">
        <f>(Table2[[#This Row],[Close Price]]-Table2[[#This Row],[20D EMA]])/Table2[[#This Row],[20D EMA]]</f>
        <v>6.6834907196353044E-2</v>
      </c>
      <c r="T396" s="1">
        <f>(Table2[[#This Row],[Close Price]]-Table2[[#This Row],[50D EMA]])/Table2[[#This Row],[50D EMA]]</f>
        <v>6.1428848972975195E-2</v>
      </c>
      <c r="U396" s="1">
        <f>(Table2[[#This Row],[Close Price]]-Table2[[#This Row],[200D EMA]])/Table2[[#This Row],[200D EMA]]</f>
        <v>2.1999427153744137E-2</v>
      </c>
      <c r="V396">
        <v>1.4578849161538401</v>
      </c>
      <c r="W396">
        <v>127.56</v>
      </c>
      <c r="X396">
        <v>131.96</v>
      </c>
      <c r="Y396">
        <v>125</v>
      </c>
      <c r="Z396">
        <v>131.96</v>
      </c>
      <c r="AA396">
        <v>115.4</v>
      </c>
      <c r="AB396">
        <v>131.96</v>
      </c>
      <c r="AC396" s="1">
        <f>(Table2[[#This Row],[Close Price]]/Table2[[#This Row],[Day Low]])-1</f>
        <v>2.735967387895899E-2</v>
      </c>
      <c r="AD396" s="1">
        <f>(Table2[[#This Row],[Day High]]/Table2[[#This Row],[Close Price]])-1</f>
        <v>6.9439145364365018E-3</v>
      </c>
      <c r="AE396" s="1">
        <f>(Table2[[#This Row],[Close Price]]/Table2[[#This Row],[Current Week Low]])-1</f>
        <v>4.8399999999999999E-2</v>
      </c>
      <c r="AF396" s="1">
        <f>(Table2[[#This Row],[Current Week High]]/Table2[[#This Row],[Close Price]])-1</f>
        <v>6.9439145364365018E-3</v>
      </c>
      <c r="AG396" s="1">
        <f>(Table2[[#This Row],[Close Price]]/Table2[[#This Row],[Current Month Low]])-1</f>
        <v>0.13561525129982677</v>
      </c>
      <c r="AH396" s="1">
        <f>(Table2[[#This Row],[Current Month High]]/Table2[[#This Row],[Close Price]])-1</f>
        <v>6.9439145364365018E-3</v>
      </c>
      <c r="AI396">
        <v>20.564669973292599</v>
      </c>
      <c r="AJ396">
        <v>17.218246869409601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-0.01</v>
      </c>
      <c r="AM396" t="s">
        <v>3182</v>
      </c>
      <c r="AN396">
        <v>10.67</v>
      </c>
      <c r="AO396" t="s">
        <v>3183</v>
      </c>
      <c r="AP396">
        <v>0.116464785007742</v>
      </c>
      <c r="AQ396">
        <f>(Table2[[#This Row],[Sharpe Ratio]]-AVERAGE(Table2[Sharpe Ratio]))/_xlfn.STDEV.P(Table2[Sharpe Ratio])</f>
        <v>0.68208701608337641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458</v>
      </c>
      <c r="AT396">
        <f>_xlfn.RANK.AVG(Table2[[#This Row],[6M Return vs Nifty Z-Score]],Table2[6M Return vs Nifty Z-Score])</f>
        <v>536</v>
      </c>
      <c r="AU396">
        <f>_xlfn.RANK.AVG(Table2[[#This Row],[Sharpe Ratio Z-Score]],Table2[Sharpe Ratio Z-Score])</f>
        <v>171</v>
      </c>
      <c r="AV396">
        <f>(Table2[[#This Row],[Rank 1Y]]+Table2[[#This Row],[Rank 6M]]+Table2[[#This Row],[Rank Sharpe]])/3</f>
        <v>388.33333333333331</v>
      </c>
    </row>
    <row r="397" spans="1:48" x14ac:dyDescent="0.3">
      <c r="A397" t="s">
        <v>405</v>
      </c>
      <c r="B397" t="s">
        <v>406</v>
      </c>
      <c r="C397" t="s">
        <v>3135</v>
      </c>
      <c r="D397" t="s">
        <v>21</v>
      </c>
      <c r="E397">
        <v>57143.6493061</v>
      </c>
      <c r="F397">
        <v>3017</v>
      </c>
      <c r="G397">
        <v>7.7736607681450201</v>
      </c>
      <c r="H397">
        <f>(Table2[[#This Row],[1Y Return vs Nifty]]-AVERAGE(Table2[1Y Return vs Nifty]))/_xlfn.STDEV.P(Table2[1Y Return vs Nifty])</f>
        <v>-0.12561965584883769</v>
      </c>
      <c r="I397">
        <v>-2.3729415138639798</v>
      </c>
      <c r="J397">
        <f>(Table2[[#This Row],[1M Return vs Nifty]]-AVERAGE(Table2[1M Return vs Nifty]))/_xlfn.STDEV.P(Table2[1M Return vs Nifty])</f>
        <v>-0.35534696813744654</v>
      </c>
      <c r="K397">
        <v>17.7353600582517</v>
      </c>
      <c r="L397">
        <f>(Table2[[#This Row],[6M Return vs Nifty]]-AVERAGE(Table2[6M Return vs Nifty]))/_xlfn.STDEV.P(Table2[6M Return vs Nifty])</f>
        <v>0.43631813485724807</v>
      </c>
      <c r="M397">
        <v>4.3902811688814403</v>
      </c>
      <c r="N397">
        <f>(Table2[[#This Row],[1W Return vs Nifty]]-AVERAGE(Table2[1W Return vs Nifty]))/_xlfn.STDEV.P(Table2[1W Return vs Nifty])</f>
        <v>1.1340700250421762</v>
      </c>
      <c r="O397">
        <v>2908.07</v>
      </c>
      <c r="P397">
        <v>2921.8268082127202</v>
      </c>
      <c r="Q397">
        <v>2732.49617158403</v>
      </c>
      <c r="R397">
        <v>71.901487436666798</v>
      </c>
      <c r="S397" s="1">
        <f>(Table2[[#This Row],[Close Price]]-Table2[[#This Row],[20D EMA]])/Table2[[#This Row],[20D EMA]]</f>
        <v>3.7457832858218625E-2</v>
      </c>
      <c r="T397" s="1">
        <f>(Table2[[#This Row],[Close Price]]-Table2[[#This Row],[50D EMA]])/Table2[[#This Row],[50D EMA]]</f>
        <v>3.2573180422523822E-2</v>
      </c>
      <c r="U397" s="1">
        <f>(Table2[[#This Row],[Close Price]]-Table2[[#This Row],[200D EMA]])/Table2[[#This Row],[200D EMA]]</f>
        <v>0.10411865581902827</v>
      </c>
      <c r="V397">
        <v>0.88077082669755002</v>
      </c>
      <c r="W397">
        <v>2996</v>
      </c>
      <c r="X397">
        <v>3047.85</v>
      </c>
      <c r="Y397">
        <v>2898</v>
      </c>
      <c r="Z397">
        <v>3047.85</v>
      </c>
      <c r="AA397">
        <v>2751.05</v>
      </c>
      <c r="AB397">
        <v>3047.85</v>
      </c>
      <c r="AC397" s="1">
        <f>(Table2[[#This Row],[Close Price]]/Table2[[#This Row],[Day Low]])-1</f>
        <v>7.0093457943924964E-3</v>
      </c>
      <c r="AD397" s="1">
        <f>(Table2[[#This Row],[Day High]]/Table2[[#This Row],[Close Price]])-1</f>
        <v>1.0225389459728174E-2</v>
      </c>
      <c r="AE397" s="1">
        <f>(Table2[[#This Row],[Close Price]]/Table2[[#This Row],[Current Week Low]])-1</f>
        <v>4.106280193236711E-2</v>
      </c>
      <c r="AF397" s="1">
        <f>(Table2[[#This Row],[Current Week High]]/Table2[[#This Row],[Close Price]])-1</f>
        <v>1.0225389459728174E-2</v>
      </c>
      <c r="AG397" s="1">
        <f>(Table2[[#This Row],[Close Price]]/Table2[[#This Row],[Current Month Low]])-1</f>
        <v>9.6672179713200412E-2</v>
      </c>
      <c r="AH397" s="1">
        <f>(Table2[[#This Row],[Current Month High]]/Table2[[#This Row],[Close Price]])-1</f>
        <v>1.0225389459728174E-2</v>
      </c>
      <c r="AI397">
        <v>5.6612529002320198</v>
      </c>
      <c r="AJ397">
        <v>37.9515317786922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-0.05</v>
      </c>
      <c r="AM397" t="s">
        <v>3182</v>
      </c>
      <c r="AN397">
        <v>6.26</v>
      </c>
      <c r="AO397" t="s">
        <v>3183</v>
      </c>
      <c r="AP397">
        <v>-3.9069715487779003E-2</v>
      </c>
      <c r="AQ397">
        <f>(Table2[[#This Row],[Sharpe Ratio]]-AVERAGE(Table2[Sharpe Ratio]))/_xlfn.STDEV.P(Table2[Sharpe Ratio])</f>
        <v>-1.1173118068865302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351</v>
      </c>
      <c r="AT397">
        <f>_xlfn.RANK.AVG(Table2[[#This Row],[6M Return vs Nifty Z-Score]],Table2[6M Return vs Nifty Z-Score])</f>
        <v>178</v>
      </c>
      <c r="AU397">
        <f>_xlfn.RANK.AVG(Table2[[#This Row],[Sharpe Ratio Z-Score]],Table2[Sharpe Ratio Z-Score])</f>
        <v>641</v>
      </c>
      <c r="AV397">
        <f>(Table2[[#This Row],[Rank 1Y]]+Table2[[#This Row],[Rank 6M]]+Table2[[#This Row],[Rank Sharpe]])/3</f>
        <v>390</v>
      </c>
    </row>
    <row r="398" spans="1:48" x14ac:dyDescent="0.3">
      <c r="A398" t="s">
        <v>389</v>
      </c>
      <c r="B398" t="s">
        <v>390</v>
      </c>
      <c r="C398" t="s">
        <v>3136</v>
      </c>
      <c r="D398" t="s">
        <v>391</v>
      </c>
      <c r="E398">
        <v>58549.780795954997</v>
      </c>
      <c r="F398">
        <v>918.95</v>
      </c>
      <c r="G398">
        <v>-19.223664796364101</v>
      </c>
      <c r="H398">
        <f>(Table2[[#This Row],[1Y Return vs Nifty]]-AVERAGE(Table2[1Y Return vs Nifty]))/_xlfn.STDEV.P(Table2[1Y Return vs Nifty])</f>
        <v>-0.65681069086917354</v>
      </c>
      <c r="I398">
        <v>17.879373588130498</v>
      </c>
      <c r="J398">
        <f>(Table2[[#This Row],[1M Return vs Nifty]]-AVERAGE(Table2[1M Return vs Nifty]))/_xlfn.STDEV.P(Table2[1M Return vs Nifty])</f>
        <v>1.5242253927303109</v>
      </c>
      <c r="K398">
        <v>151.771523691071</v>
      </c>
      <c r="L398">
        <f>(Table2[[#This Row],[6M Return vs Nifty]]-AVERAGE(Table2[6M Return vs Nifty]))/_xlfn.STDEV.P(Table2[6M Return vs Nifty])</f>
        <v>4.7843950053915991</v>
      </c>
      <c r="M398">
        <v>4.2960864272818799</v>
      </c>
      <c r="N398">
        <f>(Table2[[#This Row],[1W Return vs Nifty]]-AVERAGE(Table2[1W Return vs Nifty]))/_xlfn.STDEV.P(Table2[1W Return vs Nifty])</f>
        <v>1.1112943396091153</v>
      </c>
      <c r="O398">
        <v>818.08</v>
      </c>
      <c r="P398">
        <v>747.76486015696401</v>
      </c>
      <c r="Q398">
        <v>618.47162822305597</v>
      </c>
      <c r="R398">
        <v>75.643646604030295</v>
      </c>
      <c r="S398" s="1">
        <f>(Table2[[#This Row],[Close Price]]-Table2[[#This Row],[20D EMA]])/Table2[[#This Row],[20D EMA]]</f>
        <v>0.12330089966751417</v>
      </c>
      <c r="T398" s="1">
        <f>(Table2[[#This Row],[Close Price]]-Table2[[#This Row],[50D EMA]])/Table2[[#This Row],[50D EMA]]</f>
        <v>0.22892910454110188</v>
      </c>
      <c r="U398" s="1">
        <f>(Table2[[#This Row],[Close Price]]-Table2[[#This Row],[200D EMA]])/Table2[[#This Row],[200D EMA]]</f>
        <v>0.48584018743148316</v>
      </c>
      <c r="V398">
        <v>0.92599924817303403</v>
      </c>
      <c r="W398">
        <v>886.85</v>
      </c>
      <c r="X398">
        <v>925</v>
      </c>
      <c r="Y398">
        <v>879.4</v>
      </c>
      <c r="Z398">
        <v>939</v>
      </c>
      <c r="AA398">
        <v>747</v>
      </c>
      <c r="AB398">
        <v>939</v>
      </c>
      <c r="AC398" s="1">
        <f>(Table2[[#This Row],[Close Price]]/Table2[[#This Row],[Day Low]])-1</f>
        <v>3.6195523481986847E-2</v>
      </c>
      <c r="AD398" s="1">
        <f>(Table2[[#This Row],[Day High]]/Table2[[#This Row],[Close Price]])-1</f>
        <v>6.583600848794724E-3</v>
      </c>
      <c r="AE398" s="1">
        <f>(Table2[[#This Row],[Close Price]]/Table2[[#This Row],[Current Week Low]])-1</f>
        <v>4.4973845803957246E-2</v>
      </c>
      <c r="AF398" s="1">
        <f>(Table2[[#This Row],[Current Week High]]/Table2[[#This Row],[Close Price]])-1</f>
        <v>2.1818379672452259E-2</v>
      </c>
      <c r="AG398" s="1">
        <f>(Table2[[#This Row],[Close Price]]/Table2[[#This Row],[Current Month Low]])-1</f>
        <v>0.2301874163319948</v>
      </c>
      <c r="AH398" s="1">
        <f>(Table2[[#This Row],[Current Month High]]/Table2[[#This Row],[Close Price]])-1</f>
        <v>2.1818379672452259E-2</v>
      </c>
      <c r="AI398">
        <v>2.1818379672452202</v>
      </c>
      <c r="AJ398">
        <v>196.435483870967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0.46</v>
      </c>
      <c r="AM398" t="s">
        <v>3183</v>
      </c>
      <c r="AN398">
        <v>15.47</v>
      </c>
      <c r="AO398" t="s">
        <v>3183</v>
      </c>
      <c r="AP398">
        <v>-3.3766132381509002E-2</v>
      </c>
      <c r="AQ398">
        <f>(Table2[[#This Row],[Sharpe Ratio]]-AVERAGE(Table2[Sharpe Ratio]))/_xlfn.STDEV.P(Table2[Sharpe Ratio])</f>
        <v>-1.05595396558096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5.7071500812808917</v>
      </c>
      <c r="AS398">
        <f>_xlfn.RANK.AVG(Table2[[#This Row],[1Y Return vs Nifty Z-Score]],Table2[1Y Return vs Nifty Z-Score])</f>
        <v>536</v>
      </c>
      <c r="AT398">
        <f>_xlfn.RANK.AVG(Table2[[#This Row],[6M Return vs Nifty Z-Score]],Table2[6M Return vs Nifty Z-Score])</f>
        <v>4</v>
      </c>
      <c r="AU398">
        <f>_xlfn.RANK.AVG(Table2[[#This Row],[Sharpe Ratio Z-Score]],Table2[Sharpe Ratio Z-Score])</f>
        <v>632</v>
      </c>
      <c r="AV398">
        <f>(Table2[[#This Row],[Rank 1Y]]+Table2[[#This Row],[Rank 6M]]+Table2[[#This Row],[Rank Sharpe]])/3</f>
        <v>390.66666666666669</v>
      </c>
    </row>
    <row r="399" spans="1:48" x14ac:dyDescent="0.3">
      <c r="A399" t="s">
        <v>1739</v>
      </c>
      <c r="B399" t="s">
        <v>1740</v>
      </c>
      <c r="C399" t="s">
        <v>3148</v>
      </c>
      <c r="D399" t="s">
        <v>1419</v>
      </c>
      <c r="E399">
        <v>4754.4217287599904</v>
      </c>
      <c r="F399">
        <v>840.4</v>
      </c>
      <c r="G399">
        <v>-35.612010506646001</v>
      </c>
      <c r="H399">
        <f>(Table2[[#This Row],[1Y Return vs Nifty]]-AVERAGE(Table2[1Y Return vs Nifty]))/_xlfn.STDEV.P(Table2[1Y Return vs Nifty])</f>
        <v>-0.97926271669353271</v>
      </c>
      <c r="I399">
        <v>-1.4715046648580801</v>
      </c>
      <c r="J399">
        <f>(Table2[[#This Row],[1M Return vs Nifty]]-AVERAGE(Table2[1M Return vs Nifty]))/_xlfn.STDEV.P(Table2[1M Return vs Nifty])</f>
        <v>-0.27168661731205612</v>
      </c>
      <c r="K399">
        <v>-7.5902662789741404</v>
      </c>
      <c r="L399">
        <f>(Table2[[#This Row],[6M Return vs Nifty]]-AVERAGE(Table2[6M Return vs Nifty]))/_xlfn.STDEV.P(Table2[6M Return vs Nifty])</f>
        <v>-0.38523455006102192</v>
      </c>
      <c r="M399">
        <v>-1.7989066647135501</v>
      </c>
      <c r="N399">
        <f>(Table2[[#This Row],[1W Return vs Nifty]]-AVERAGE(Table2[1W Return vs Nifty]))/_xlfn.STDEV.P(Table2[1W Return vs Nifty])</f>
        <v>-0.36243596659108046</v>
      </c>
      <c r="O399">
        <v>892.45</v>
      </c>
      <c r="P399">
        <v>854.75388095598998</v>
      </c>
      <c r="Q399">
        <v>855.15246106416203</v>
      </c>
      <c r="R399">
        <v>52.168172333688297</v>
      </c>
      <c r="S399" s="1">
        <f>(Table2[[#This Row],[Close Price]]-Table2[[#This Row],[20D EMA]])/Table2[[#This Row],[20D EMA]]</f>
        <v>-5.8322595103367209E-2</v>
      </c>
      <c r="T399" s="1">
        <f>(Table2[[#This Row],[Close Price]]-Table2[[#This Row],[50D EMA]])/Table2[[#This Row],[50D EMA]]</f>
        <v>-1.6792998868792579E-2</v>
      </c>
      <c r="U399" s="1">
        <f>(Table2[[#This Row],[Close Price]]-Table2[[#This Row],[200D EMA]])/Table2[[#This Row],[200D EMA]]</f>
        <v>-1.725126423164813E-2</v>
      </c>
      <c r="V399">
        <v>0.56437525643021402</v>
      </c>
      <c r="W399">
        <v>835</v>
      </c>
      <c r="X399">
        <v>845.65</v>
      </c>
      <c r="Y399">
        <v>834</v>
      </c>
      <c r="Z399">
        <v>844.9</v>
      </c>
      <c r="AA399">
        <v>820.35</v>
      </c>
      <c r="AB399">
        <v>844.9</v>
      </c>
      <c r="AC399" s="1">
        <f>(Table2[[#This Row],[Close Price]]/Table2[[#This Row],[Day Low]])-1</f>
        <v>6.4670658682635107E-3</v>
      </c>
      <c r="AD399" s="1">
        <f>(Table2[[#This Row],[Day High]]/Table2[[#This Row],[Close Price]])-1</f>
        <v>6.2470252260828918E-3</v>
      </c>
      <c r="AE399" s="1">
        <f>(Table2[[#This Row],[Close Price]]/Table2[[#This Row],[Current Week Low]])-1</f>
        <v>7.6738609112709799E-3</v>
      </c>
      <c r="AF399" s="1">
        <f>(Table2[[#This Row],[Current Week High]]/Table2[[#This Row],[Close Price]])-1</f>
        <v>5.3545930509282247E-3</v>
      </c>
      <c r="AG399" s="1">
        <f>(Table2[[#This Row],[Close Price]]/Table2[[#This Row],[Current Month Low]])-1</f>
        <v>2.4440787468763325E-2</v>
      </c>
      <c r="AH399" s="1">
        <f>(Table2[[#This Row],[Current Month High]]/Table2[[#This Row],[Close Price]])-1</f>
        <v>5.3545930509282247E-3</v>
      </c>
      <c r="AI399">
        <v>31.592099000475901</v>
      </c>
      <c r="AJ399">
        <v>9.1357704045191799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-0.02</v>
      </c>
      <c r="AM399" t="s">
        <v>3182</v>
      </c>
      <c r="AN399">
        <v>1.1100000000000001</v>
      </c>
      <c r="AO399" t="s">
        <v>3183</v>
      </c>
      <c r="AP399">
        <v>0.16373876255952999</v>
      </c>
      <c r="AQ399">
        <f>(Table2[[#This Row],[Sharpe Ratio]]-AVERAGE(Table2[Sharpe Ratio]))/_xlfn.STDEV.P(Table2[Sharpe Ratio])</f>
        <v>1.2290057980435416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647</v>
      </c>
      <c r="AT399">
        <f>_xlfn.RANK.AVG(Table2[[#This Row],[6M Return vs Nifty Z-Score]],Table2[6M Return vs Nifty Z-Score])</f>
        <v>447</v>
      </c>
      <c r="AU399">
        <f>_xlfn.RANK.AVG(Table2[[#This Row],[Sharpe Ratio Z-Score]],Table2[Sharpe Ratio Z-Score])</f>
        <v>81</v>
      </c>
      <c r="AV399">
        <f>(Table2[[#This Row],[Rank 1Y]]+Table2[[#This Row],[Rank 6M]]+Table2[[#This Row],[Rank Sharpe]])/3</f>
        <v>391.66666666666669</v>
      </c>
    </row>
    <row r="400" spans="1:48" x14ac:dyDescent="0.3">
      <c r="A400" t="s">
        <v>1230</v>
      </c>
      <c r="B400" t="s">
        <v>1231</v>
      </c>
      <c r="C400" t="s">
        <v>3154</v>
      </c>
      <c r="D400" t="s">
        <v>1065</v>
      </c>
      <c r="E400">
        <v>9536.5935121999992</v>
      </c>
      <c r="F400">
        <v>495.8</v>
      </c>
      <c r="G400">
        <v>13.9506908943723</v>
      </c>
      <c r="H400">
        <f>(Table2[[#This Row],[1Y Return vs Nifty]]-AVERAGE(Table2[1Y Return vs Nifty]))/_xlfn.STDEV.P(Table2[1Y Return vs Nifty])</f>
        <v>-4.0823199278332842E-3</v>
      </c>
      <c r="I400">
        <v>1.1422097195741101</v>
      </c>
      <c r="J400">
        <f>(Table2[[#This Row],[1M Return vs Nifty]]-AVERAGE(Table2[1M Return vs Nifty]))/_xlfn.STDEV.P(Table2[1M Return vs Nifty])</f>
        <v>-2.911359336688641E-2</v>
      </c>
      <c r="K400">
        <v>-3.1400309001397702</v>
      </c>
      <c r="L400">
        <f>(Table2[[#This Row],[6M Return vs Nifty]]-AVERAGE(Table2[6M Return vs Nifty]))/_xlfn.STDEV.P(Table2[6M Return vs Nifty])</f>
        <v>-0.24087078289031272</v>
      </c>
      <c r="M400">
        <v>1.06044319979491</v>
      </c>
      <c r="N400">
        <f>(Table2[[#This Row],[1W Return vs Nifty]]-AVERAGE(Table2[1W Return vs Nifty]))/_xlfn.STDEV.P(Table2[1W Return vs Nifty])</f>
        <v>0.3289365235417927</v>
      </c>
      <c r="O400">
        <v>490.58</v>
      </c>
      <c r="P400">
        <v>511.76776517165098</v>
      </c>
      <c r="Q400">
        <v>485.379546205145</v>
      </c>
      <c r="R400">
        <v>57.344974889803296</v>
      </c>
      <c r="S400" s="1">
        <f>(Table2[[#This Row],[Close Price]]-Table2[[#This Row],[20D EMA]])/Table2[[#This Row],[20D EMA]]</f>
        <v>1.0640466386725972E-2</v>
      </c>
      <c r="T400" s="1">
        <f>(Table2[[#This Row],[Close Price]]-Table2[[#This Row],[50D EMA]])/Table2[[#This Row],[50D EMA]]</f>
        <v>-3.1201193702177103E-2</v>
      </c>
      <c r="U400" s="1">
        <f>(Table2[[#This Row],[Close Price]]-Table2[[#This Row],[200D EMA]])/Table2[[#This Row],[200D EMA]]</f>
        <v>2.1468671014931513E-2</v>
      </c>
      <c r="V400">
        <v>0.44582865734750599</v>
      </c>
      <c r="W400">
        <v>481.5</v>
      </c>
      <c r="X400">
        <v>498.05</v>
      </c>
      <c r="Y400">
        <v>456.25</v>
      </c>
      <c r="Z400">
        <v>499.6</v>
      </c>
      <c r="AA400">
        <v>439.1</v>
      </c>
      <c r="AB400">
        <v>550</v>
      </c>
      <c r="AC400" s="1">
        <f>(Table2[[#This Row],[Close Price]]/Table2[[#This Row],[Day Low]])-1</f>
        <v>2.9698857736240925E-2</v>
      </c>
      <c r="AD400" s="1">
        <f>(Table2[[#This Row],[Day High]]/Table2[[#This Row],[Close Price]])-1</f>
        <v>4.5381202097620754E-3</v>
      </c>
      <c r="AE400" s="1">
        <f>(Table2[[#This Row],[Close Price]]/Table2[[#This Row],[Current Week Low]])-1</f>
        <v>8.6684931506849416E-2</v>
      </c>
      <c r="AF400" s="1">
        <f>(Table2[[#This Row],[Current Week High]]/Table2[[#This Row],[Close Price]])-1</f>
        <v>7.664380798709125E-3</v>
      </c>
      <c r="AG400" s="1">
        <f>(Table2[[#This Row],[Close Price]]/Table2[[#This Row],[Current Month Low]])-1</f>
        <v>0.12912776132999304</v>
      </c>
      <c r="AH400" s="1">
        <f>(Table2[[#This Row],[Current Month High]]/Table2[[#This Row],[Close Price]])-1</f>
        <v>0.10931827349737788</v>
      </c>
      <c r="AI400">
        <v>38.947156111335197</v>
      </c>
      <c r="AJ400">
        <v>52.155899953966497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0.03</v>
      </c>
      <c r="AM400" t="s">
        <v>3183</v>
      </c>
      <c r="AN400">
        <v>-3.26</v>
      </c>
      <c r="AO400" t="s">
        <v>3182</v>
      </c>
      <c r="AP400">
        <v>7.3301837407650002E-3</v>
      </c>
      <c r="AQ400">
        <f>(Table2[[#This Row],[Sharpe Ratio]]-AVERAGE(Table2[Sharpe Ratio]))/_xlfn.STDEV.P(Table2[Sharpe Ratio])</f>
        <v>-0.580505350494119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302</v>
      </c>
      <c r="AT400">
        <f>_xlfn.RANK.AVG(Table2[[#This Row],[6M Return vs Nifty Z-Score]],Table2[6M Return vs Nifty Z-Score])</f>
        <v>383</v>
      </c>
      <c r="AU400">
        <f>_xlfn.RANK.AVG(Table2[[#This Row],[Sharpe Ratio Z-Score]],Table2[Sharpe Ratio Z-Score])</f>
        <v>493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583</v>
      </c>
      <c r="B401" t="s">
        <v>584</v>
      </c>
      <c r="C401" t="s">
        <v>3145</v>
      </c>
      <c r="D401" t="s">
        <v>585</v>
      </c>
      <c r="E401">
        <v>33212.737130850001</v>
      </c>
      <c r="F401">
        <v>1220.8499999999999</v>
      </c>
      <c r="G401">
        <v>-30.514006191286999</v>
      </c>
      <c r="H401">
        <f>(Table2[[#This Row],[1Y Return vs Nifty]]-AVERAGE(Table2[1Y Return vs Nifty]))/_xlfn.STDEV.P(Table2[1Y Return vs Nifty])</f>
        <v>-0.87895595918368274</v>
      </c>
      <c r="I401">
        <v>1.2351061219502899</v>
      </c>
      <c r="J401">
        <f>(Table2[[#This Row],[1M Return vs Nifty]]-AVERAGE(Table2[1M Return vs Nifty]))/_xlfn.STDEV.P(Table2[1M Return vs Nifty])</f>
        <v>-2.0492084692398028E-2</v>
      </c>
      <c r="K401">
        <v>-3.3527955999864398E-2</v>
      </c>
      <c r="L401">
        <f>(Table2[[#This Row],[6M Return vs Nifty]]-AVERAGE(Table2[6M Return vs Nifty]))/_xlfn.STDEV.P(Table2[6M Return vs Nifty])</f>
        <v>-0.14009713170865307</v>
      </c>
      <c r="M401">
        <v>2.8476335697519302</v>
      </c>
      <c r="N401">
        <f>(Table2[[#This Row],[1W Return vs Nifty]]-AVERAGE(Table2[1W Return vs Nifty]))/_xlfn.STDEV.P(Table2[1W Return vs Nifty])</f>
        <v>0.76106771243744953</v>
      </c>
      <c r="O401">
        <v>1172.48</v>
      </c>
      <c r="P401">
        <v>1199.6347457895299</v>
      </c>
      <c r="Q401">
        <v>1198.7557901809901</v>
      </c>
      <c r="R401">
        <v>73.181103329066104</v>
      </c>
      <c r="S401" s="1">
        <f>(Table2[[#This Row],[Close Price]]-Table2[[#This Row],[20D EMA]])/Table2[[#This Row],[20D EMA]]</f>
        <v>4.1254435043668027E-2</v>
      </c>
      <c r="T401" s="1">
        <f>(Table2[[#This Row],[Close Price]]-Table2[[#This Row],[50D EMA]])/Table2[[#This Row],[50D EMA]]</f>
        <v>1.7684761370017957E-2</v>
      </c>
      <c r="U401" s="1">
        <f>(Table2[[#This Row],[Close Price]]-Table2[[#This Row],[200D EMA]])/Table2[[#This Row],[200D EMA]]</f>
        <v>1.8430951491524416E-2</v>
      </c>
      <c r="V401">
        <v>0.765886007982579</v>
      </c>
      <c r="W401">
        <v>1193.0999999999999</v>
      </c>
      <c r="X401">
        <v>1225</v>
      </c>
      <c r="Y401">
        <v>1145.05</v>
      </c>
      <c r="Z401">
        <v>1225</v>
      </c>
      <c r="AA401">
        <v>1097.3</v>
      </c>
      <c r="AB401">
        <v>1229</v>
      </c>
      <c r="AC401" s="1">
        <f>(Table2[[#This Row],[Close Price]]/Table2[[#This Row],[Day Low]])-1</f>
        <v>2.3258737742016589E-2</v>
      </c>
      <c r="AD401" s="1">
        <f>(Table2[[#This Row],[Day High]]/Table2[[#This Row],[Close Price]])-1</f>
        <v>3.3992709997134885E-3</v>
      </c>
      <c r="AE401" s="1">
        <f>(Table2[[#This Row],[Close Price]]/Table2[[#This Row],[Current Week Low]])-1</f>
        <v>6.6197982620846307E-2</v>
      </c>
      <c r="AF401" s="1">
        <f>(Table2[[#This Row],[Current Week High]]/Table2[[#This Row],[Close Price]])-1</f>
        <v>3.3992709997134885E-3</v>
      </c>
      <c r="AG401" s="1">
        <f>(Table2[[#This Row],[Close Price]]/Table2[[#This Row],[Current Month Low]])-1</f>
        <v>0.11259455025972831</v>
      </c>
      <c r="AH401" s="1">
        <f>(Table2[[#This Row],[Current Month High]]/Table2[[#This Row],[Close Price]])-1</f>
        <v>6.6756767825695285E-3</v>
      </c>
      <c r="AI401">
        <v>18.048900356309101</v>
      </c>
      <c r="AJ401">
        <v>23.311953941720098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0.04</v>
      </c>
      <c r="AM401" t="s">
        <v>3183</v>
      </c>
      <c r="AN401">
        <v>2.88</v>
      </c>
      <c r="AO401" t="s">
        <v>3183</v>
      </c>
      <c r="AP401">
        <v>0.106415250578625</v>
      </c>
      <c r="AQ401">
        <f>(Table2[[#This Row],[Sharpe Ratio]]-AVERAGE(Table2[Sharpe Ratio]))/_xlfn.STDEV.P(Table2[Sharpe Ratio])</f>
        <v>0.56582264794937875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626</v>
      </c>
      <c r="AT401">
        <f>_xlfn.RANK.AVG(Table2[[#This Row],[6M Return vs Nifty Z-Score]],Table2[6M Return vs Nifty Z-Score])</f>
        <v>348</v>
      </c>
      <c r="AU401">
        <f>_xlfn.RANK.AVG(Table2[[#This Row],[Sharpe Ratio Z-Score]],Table2[Sharpe Ratio Z-Score])</f>
        <v>205</v>
      </c>
      <c r="AV401">
        <f>(Table2[[#This Row],[Rank 1Y]]+Table2[[#This Row],[Rank 6M]]+Table2[[#This Row],[Rank Sharpe]])/3</f>
        <v>393</v>
      </c>
    </row>
    <row r="402" spans="1:48" x14ac:dyDescent="0.3">
      <c r="A402" t="s">
        <v>1080</v>
      </c>
      <c r="B402" t="s">
        <v>1081</v>
      </c>
      <c r="C402" t="s">
        <v>3142</v>
      </c>
      <c r="D402" t="s">
        <v>166</v>
      </c>
      <c r="E402">
        <v>11904.457982499</v>
      </c>
      <c r="F402">
        <v>17.37</v>
      </c>
      <c r="G402">
        <v>-2.2629607738247901</v>
      </c>
      <c r="H402">
        <f>(Table2[[#This Row],[1Y Return vs Nifty]]-AVERAGE(Table2[1Y Return vs Nifty]))/_xlfn.STDEV.P(Table2[1Y Return vs Nifty])</f>
        <v>-0.32309711976455946</v>
      </c>
      <c r="I402">
        <v>-9.1482758112728408</v>
      </c>
      <c r="J402">
        <f>(Table2[[#This Row],[1M Return vs Nifty]]-AVERAGE(Table2[1M Return vs Nifty]))/_xlfn.STDEV.P(Table2[1M Return vs Nifty])</f>
        <v>-0.98415068844865816</v>
      </c>
      <c r="K402">
        <v>-19.2205154149765</v>
      </c>
      <c r="L402">
        <f>(Table2[[#This Row],[6M Return vs Nifty]]-AVERAGE(Table2[6M Return vs Nifty]))/_xlfn.STDEV.P(Table2[6M Return vs Nifty])</f>
        <v>-0.76251494884454774</v>
      </c>
      <c r="M402">
        <v>-5.6771759025697204</v>
      </c>
      <c r="N402">
        <f>(Table2[[#This Row],[1W Return vs Nifty]]-AVERAGE(Table2[1W Return vs Nifty]))/_xlfn.STDEV.P(Table2[1W Return vs Nifty])</f>
        <v>-1.300176637526177</v>
      </c>
      <c r="O402">
        <v>17.32</v>
      </c>
      <c r="P402">
        <v>18.058080623517299</v>
      </c>
      <c r="Q402">
        <v>17.4429871013465</v>
      </c>
      <c r="R402">
        <v>57.268601679987803</v>
      </c>
      <c r="S402" s="1">
        <f>(Table2[[#This Row],[Close Price]]-Table2[[#This Row],[20D EMA]])/Table2[[#This Row],[20D EMA]]</f>
        <v>2.8868360277136667E-3</v>
      </c>
      <c r="T402" s="1">
        <f>(Table2[[#This Row],[Close Price]]-Table2[[#This Row],[50D EMA]])/Table2[[#This Row],[50D EMA]]</f>
        <v>-3.810375188054041E-2</v>
      </c>
      <c r="U402" s="1">
        <f>(Table2[[#This Row],[Close Price]]-Table2[[#This Row],[200D EMA]])/Table2[[#This Row],[200D EMA]]</f>
        <v>-4.1843235291313422E-3</v>
      </c>
      <c r="V402">
        <v>0.78046895841473196</v>
      </c>
      <c r="W402">
        <v>16.190000000000001</v>
      </c>
      <c r="X402">
        <v>17.5</v>
      </c>
      <c r="Y402">
        <v>16.100000000000001</v>
      </c>
      <c r="Z402">
        <v>17.5</v>
      </c>
      <c r="AA402">
        <v>16.079999999999998</v>
      </c>
      <c r="AB402">
        <v>19.48</v>
      </c>
      <c r="AC402" s="1">
        <f>(Table2[[#This Row],[Close Price]]/Table2[[#This Row],[Day Low]])-1</f>
        <v>7.2884496602841242E-2</v>
      </c>
      <c r="AD402" s="1">
        <f>(Table2[[#This Row],[Day High]]/Table2[[#This Row],[Close Price]])-1</f>
        <v>7.4841681059296672E-3</v>
      </c>
      <c r="AE402" s="1">
        <f>(Table2[[#This Row],[Close Price]]/Table2[[#This Row],[Current Week Low]])-1</f>
        <v>7.8881987577639645E-2</v>
      </c>
      <c r="AF402" s="1">
        <f>(Table2[[#This Row],[Current Week High]]/Table2[[#This Row],[Close Price]])-1</f>
        <v>7.4841681059296672E-3</v>
      </c>
      <c r="AG402" s="1">
        <f>(Table2[[#This Row],[Close Price]]/Table2[[#This Row],[Current Month Low]])-1</f>
        <v>8.0223880597015018E-2</v>
      </c>
      <c r="AH402" s="1">
        <f>(Table2[[#This Row],[Current Month High]]/Table2[[#This Row],[Close Price]])-1</f>
        <v>0.12147380541162911</v>
      </c>
      <c r="AI402">
        <v>38.1692573402417</v>
      </c>
      <c r="AJ402">
        <v>41.7959183673469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0.13</v>
      </c>
      <c r="AM402" t="s">
        <v>3183</v>
      </c>
      <c r="AN402">
        <v>-7.21</v>
      </c>
      <c r="AO402" t="s">
        <v>3182</v>
      </c>
      <c r="AP402">
        <v>0.120672145366226</v>
      </c>
      <c r="AQ402">
        <f>(Table2[[#This Row],[Sharpe Ratio]]-AVERAGE(Table2[Sharpe Ratio]))/_xlfn.STDEV.P(Table2[Sharpe Ratio])</f>
        <v>0.73076251414166316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425</v>
      </c>
      <c r="AT402">
        <f>_xlfn.RANK.AVG(Table2[[#This Row],[6M Return vs Nifty Z-Score]],Table2[6M Return vs Nifty Z-Score])</f>
        <v>597</v>
      </c>
      <c r="AU402">
        <f>_xlfn.RANK.AVG(Table2[[#This Row],[Sharpe Ratio Z-Score]],Table2[Sharpe Ratio Z-Score])</f>
        <v>161</v>
      </c>
      <c r="AV402">
        <f>(Table2[[#This Row],[Rank 1Y]]+Table2[[#This Row],[Rank 6M]]+Table2[[#This Row],[Rank Sharpe]])/3</f>
        <v>394.33333333333331</v>
      </c>
    </row>
    <row r="403" spans="1:48" x14ac:dyDescent="0.3">
      <c r="A403" t="s">
        <v>200</v>
      </c>
      <c r="B403" t="s">
        <v>201</v>
      </c>
      <c r="C403" t="s">
        <v>3140</v>
      </c>
      <c r="D403" t="s">
        <v>51</v>
      </c>
      <c r="E403">
        <v>120427.13913041999</v>
      </c>
      <c r="F403">
        <v>1491.15</v>
      </c>
      <c r="G403">
        <v>2.56167011387747</v>
      </c>
      <c r="H403">
        <f>(Table2[[#This Row],[1Y Return vs Nifty]]-AVERAGE(Table2[1Y Return vs Nifty]))/_xlfn.STDEV.P(Table2[1Y Return vs Nifty])</f>
        <v>-0.22816917333868381</v>
      </c>
      <c r="I403">
        <v>-0.36569878033720798</v>
      </c>
      <c r="J403">
        <f>(Table2[[#This Row],[1M Return vs Nifty]]-AVERAGE(Table2[1M Return vs Nifty]))/_xlfn.STDEV.P(Table2[1M Return vs Nifty])</f>
        <v>-0.16905923043984289</v>
      </c>
      <c r="K403">
        <v>-4.9037408211800697</v>
      </c>
      <c r="L403">
        <f>(Table2[[#This Row],[6M Return vs Nifty]]-AVERAGE(Table2[6M Return vs Nifty]))/_xlfn.STDEV.P(Table2[6M Return vs Nifty])</f>
        <v>-0.29808479220062972</v>
      </c>
      <c r="M403">
        <v>-1.7444536345047399</v>
      </c>
      <c r="N403">
        <f>(Table2[[#This Row],[1W Return vs Nifty]]-AVERAGE(Table2[1W Return vs Nifty]))/_xlfn.STDEV.P(Table2[1W Return vs Nifty])</f>
        <v>-0.34926957252435875</v>
      </c>
      <c r="O403">
        <v>1515.44</v>
      </c>
      <c r="P403">
        <v>1545.59556933678</v>
      </c>
      <c r="Q403">
        <v>1489.5979458261399</v>
      </c>
      <c r="R403">
        <v>43.049794606424499</v>
      </c>
      <c r="S403" s="1">
        <f>(Table2[[#This Row],[Close Price]]-Table2[[#This Row],[20D EMA]])/Table2[[#This Row],[20D EMA]]</f>
        <v>-1.6028348202502218E-2</v>
      </c>
      <c r="T403" s="1">
        <f>(Table2[[#This Row],[Close Price]]-Table2[[#This Row],[50D EMA]])/Table2[[#This Row],[50D EMA]]</f>
        <v>-3.5226271617835134E-2</v>
      </c>
      <c r="U403" s="1">
        <f>(Table2[[#This Row],[Close Price]]-Table2[[#This Row],[200D EMA]])/Table2[[#This Row],[200D EMA]]</f>
        <v>1.0419282452751798E-3</v>
      </c>
      <c r="V403">
        <v>0.72625086456902299</v>
      </c>
      <c r="W403">
        <v>1468.5</v>
      </c>
      <c r="X403">
        <v>1502</v>
      </c>
      <c r="Y403">
        <v>1468.5</v>
      </c>
      <c r="Z403">
        <v>1515</v>
      </c>
      <c r="AA403">
        <v>1453.85</v>
      </c>
      <c r="AB403">
        <v>1612.35</v>
      </c>
      <c r="AC403" s="1">
        <f>(Table2[[#This Row],[Close Price]]/Table2[[#This Row],[Day Low]])-1</f>
        <v>1.5423901940756046E-2</v>
      </c>
      <c r="AD403" s="1">
        <f>(Table2[[#This Row],[Day High]]/Table2[[#This Row],[Close Price]])-1</f>
        <v>7.2762632867249266E-3</v>
      </c>
      <c r="AE403" s="1">
        <f>(Table2[[#This Row],[Close Price]]/Table2[[#This Row],[Current Week Low]])-1</f>
        <v>1.5423901940756046E-2</v>
      </c>
      <c r="AF403" s="1">
        <f>(Table2[[#This Row],[Current Week High]]/Table2[[#This Row],[Close Price]])-1</f>
        <v>1.5994366763907086E-2</v>
      </c>
      <c r="AG403" s="1">
        <f>(Table2[[#This Row],[Close Price]]/Table2[[#This Row],[Current Month Low]])-1</f>
        <v>2.5656016783024427E-2</v>
      </c>
      <c r="AH403" s="1">
        <f>(Table2[[#This Row],[Current Month High]]/Table2[[#This Row],[Close Price]])-1</f>
        <v>8.1279549341112478E-2</v>
      </c>
      <c r="AI403">
        <v>14.1434463333668</v>
      </c>
      <c r="AJ403">
        <v>25.517676767676701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-0.02</v>
      </c>
      <c r="AM403" t="s">
        <v>3182</v>
      </c>
      <c r="AN403">
        <v>-5.39</v>
      </c>
      <c r="AO403" t="s">
        <v>3182</v>
      </c>
      <c r="AP403">
        <v>4.4183232081254999E-2</v>
      </c>
      <c r="AQ403">
        <f>(Table2[[#This Row],[Sharpe Ratio]]-AVERAGE(Table2[Sharpe Ratio]))/_xlfn.STDEV.P(Table2[Sharpe Ratio])</f>
        <v>-0.15414765110612744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385</v>
      </c>
      <c r="AT403">
        <f>_xlfn.RANK.AVG(Table2[[#This Row],[6M Return vs Nifty Z-Score]],Table2[6M Return vs Nifty Z-Score])</f>
        <v>412</v>
      </c>
      <c r="AU403">
        <f>_xlfn.RANK.AVG(Table2[[#This Row],[Sharpe Ratio Z-Score]],Table2[Sharpe Ratio Z-Score])</f>
        <v>390</v>
      </c>
      <c r="AV403">
        <f>(Table2[[#This Row],[Rank 1Y]]+Table2[[#This Row],[Rank 6M]]+Table2[[#This Row],[Rank Sharpe]])/3</f>
        <v>395.66666666666669</v>
      </c>
    </row>
    <row r="404" spans="1:48" x14ac:dyDescent="0.3">
      <c r="A404" t="s">
        <v>279</v>
      </c>
      <c r="B404" t="s">
        <v>280</v>
      </c>
      <c r="C404" t="s">
        <v>3136</v>
      </c>
      <c r="D404" t="s">
        <v>43</v>
      </c>
      <c r="E404">
        <v>92269.194591000007</v>
      </c>
      <c r="F404">
        <v>1863.75</v>
      </c>
      <c r="G404">
        <v>5.2509526982984696</v>
      </c>
      <c r="H404">
        <f>(Table2[[#This Row],[1Y Return vs Nifty]]-AVERAGE(Table2[1Y Return vs Nifty]))/_xlfn.STDEV.P(Table2[1Y Return vs Nifty])</f>
        <v>-0.175255680257032</v>
      </c>
      <c r="I404">
        <v>-3.93633919930119</v>
      </c>
      <c r="J404">
        <f>(Table2[[#This Row],[1M Return vs Nifty]]-AVERAGE(Table2[1M Return vs Nifty]))/_xlfn.STDEV.P(Table2[1M Return vs Nifty])</f>
        <v>-0.50044243321358572</v>
      </c>
      <c r="K404">
        <v>8.9408080479469092</v>
      </c>
      <c r="L404">
        <f>(Table2[[#This Row],[6M Return vs Nifty]]-AVERAGE(Table2[6M Return vs Nifty]))/_xlfn.STDEV.P(Table2[6M Return vs Nifty])</f>
        <v>0.15102656020825111</v>
      </c>
      <c r="M404">
        <v>-2.4856103029458301</v>
      </c>
      <c r="N404">
        <f>(Table2[[#This Row],[1W Return vs Nifty]]-AVERAGE(Table2[1W Return vs Nifty]))/_xlfn.STDEV.P(Table2[1W Return vs Nifty])</f>
        <v>-0.52847650966731941</v>
      </c>
      <c r="O404">
        <v>1889.23</v>
      </c>
      <c r="P404">
        <v>1958.3264565356601</v>
      </c>
      <c r="Q404">
        <v>1845.40170846042</v>
      </c>
      <c r="R404">
        <v>47.512497846158404</v>
      </c>
      <c r="S404" s="1">
        <f>(Table2[[#This Row],[Close Price]]-Table2[[#This Row],[20D EMA]])/Table2[[#This Row],[20D EMA]]</f>
        <v>-1.3486976175478909E-2</v>
      </c>
      <c r="T404" s="1">
        <f>(Table2[[#This Row],[Close Price]]-Table2[[#This Row],[50D EMA]])/Table2[[#This Row],[50D EMA]]</f>
        <v>-4.8294530373127253E-2</v>
      </c>
      <c r="U404" s="1">
        <f>(Table2[[#This Row],[Close Price]]-Table2[[#This Row],[200D EMA]])/Table2[[#This Row],[200D EMA]]</f>
        <v>9.9427086554979005E-3</v>
      </c>
      <c r="V404">
        <v>0.80953503873409105</v>
      </c>
      <c r="W404">
        <v>1832.1</v>
      </c>
      <c r="X404">
        <v>1871.6</v>
      </c>
      <c r="Y404">
        <v>1826.15</v>
      </c>
      <c r="Z404">
        <v>1872.15</v>
      </c>
      <c r="AA404">
        <v>1789.05</v>
      </c>
      <c r="AB404">
        <v>2003.75</v>
      </c>
      <c r="AC404" s="1">
        <f>(Table2[[#This Row],[Close Price]]/Table2[[#This Row],[Day Low]])-1</f>
        <v>1.7275257900769558E-2</v>
      </c>
      <c r="AD404" s="1">
        <f>(Table2[[#This Row],[Day High]]/Table2[[#This Row],[Close Price]])-1</f>
        <v>4.2119382964453944E-3</v>
      </c>
      <c r="AE404" s="1">
        <f>(Table2[[#This Row],[Close Price]]/Table2[[#This Row],[Current Week Low]])-1</f>
        <v>2.0589765353338896E-2</v>
      </c>
      <c r="AF404" s="1">
        <f>(Table2[[#This Row],[Current Week High]]/Table2[[#This Row],[Close Price]])-1</f>
        <v>4.5070422535211652E-3</v>
      </c>
      <c r="AG404" s="1">
        <f>(Table2[[#This Row],[Close Price]]/Table2[[#This Row],[Current Month Low]])-1</f>
        <v>4.1754003521422112E-2</v>
      </c>
      <c r="AH404" s="1">
        <f>(Table2[[#This Row],[Current Month High]]/Table2[[#This Row],[Close Price]])-1</f>
        <v>7.5117370892018753E-2</v>
      </c>
      <c r="AI404">
        <v>23.509054325955699</v>
      </c>
      <c r="AJ404">
        <v>37.698559290727701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-0.2</v>
      </c>
      <c r="AM404" t="s">
        <v>3182</v>
      </c>
      <c r="AN404">
        <v>-2.75</v>
      </c>
      <c r="AO404" t="s">
        <v>3182</v>
      </c>
      <c r="AP404">
        <v>-5.7982639109890001E-3</v>
      </c>
      <c r="AQ404">
        <f>(Table2[[#This Row],[Sharpe Ratio]]-AVERAGE(Table2[Sharpe Ratio]))/_xlfn.STDEV.P(Table2[Sharpe Ratio])</f>
        <v>-0.73239006531125672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367</v>
      </c>
      <c r="AT404">
        <f>_xlfn.RANK.AVG(Table2[[#This Row],[6M Return vs Nifty Z-Score]],Table2[6M Return vs Nifty Z-Score])</f>
        <v>251</v>
      </c>
      <c r="AU404">
        <f>_xlfn.RANK.AVG(Table2[[#This Row],[Sharpe Ratio Z-Score]],Table2[Sharpe Ratio Z-Score])</f>
        <v>569</v>
      </c>
      <c r="AV404">
        <f>(Table2[[#This Row],[Rank 1Y]]+Table2[[#This Row],[Rank 6M]]+Table2[[#This Row],[Rank Sharpe]])/3</f>
        <v>395.66666666666669</v>
      </c>
    </row>
    <row r="405" spans="1:48" x14ac:dyDescent="0.3">
      <c r="A405" t="s">
        <v>513</v>
      </c>
      <c r="B405" t="s">
        <v>514</v>
      </c>
      <c r="C405" t="s">
        <v>3136</v>
      </c>
      <c r="D405" t="s">
        <v>43</v>
      </c>
      <c r="E405">
        <v>41001.360368654998</v>
      </c>
      <c r="F405">
        <v>1188.05</v>
      </c>
      <c r="G405">
        <v>-5.4643268668649903</v>
      </c>
      <c r="H405">
        <f>(Table2[[#This Row],[1Y Return vs Nifty]]-AVERAGE(Table2[1Y Return vs Nifty]))/_xlfn.STDEV.P(Table2[1Y Return vs Nifty])</f>
        <v>-0.38608620971636454</v>
      </c>
      <c r="I405">
        <v>-7.6411202276186003</v>
      </c>
      <c r="J405">
        <f>(Table2[[#This Row],[1M Return vs Nifty]]-AVERAGE(Table2[1M Return vs Nifty]))/_xlfn.STDEV.P(Table2[1M Return vs Nifty])</f>
        <v>-0.84427492786042579</v>
      </c>
      <c r="K405">
        <v>18.192009133740299</v>
      </c>
      <c r="L405">
        <f>(Table2[[#This Row],[6M Return vs Nifty]]-AVERAGE(Table2[6M Return vs Nifty]))/_xlfn.STDEV.P(Table2[6M Return vs Nifty])</f>
        <v>0.45113163913302029</v>
      </c>
      <c r="M405">
        <v>-2.83696785207353</v>
      </c>
      <c r="N405">
        <f>(Table2[[#This Row],[1W Return vs Nifty]]-AVERAGE(Table2[1W Return vs Nifty]))/_xlfn.STDEV.P(Table2[1W Return vs Nifty])</f>
        <v>-0.61343251546521804</v>
      </c>
      <c r="O405">
        <v>1205.3499999999999</v>
      </c>
      <c r="P405">
        <v>1190.4321435934801</v>
      </c>
      <c r="Q405">
        <v>1076.91318687289</v>
      </c>
      <c r="R405">
        <v>43.774191951521701</v>
      </c>
      <c r="S405" s="1">
        <f>(Table2[[#This Row],[Close Price]]-Table2[[#This Row],[20D EMA]])/Table2[[#This Row],[20D EMA]]</f>
        <v>-1.4352677645497122E-2</v>
      </c>
      <c r="T405" s="1">
        <f>(Table2[[#This Row],[Close Price]]-Table2[[#This Row],[50D EMA]])/Table2[[#This Row],[50D EMA]]</f>
        <v>-2.0010746570479029E-3</v>
      </c>
      <c r="U405" s="1">
        <f>(Table2[[#This Row],[Close Price]]-Table2[[#This Row],[200D EMA]])/Table2[[#This Row],[200D EMA]]</f>
        <v>0.10319941707634377</v>
      </c>
      <c r="V405">
        <v>0.61356663289386704</v>
      </c>
      <c r="W405">
        <v>1175.9000000000001</v>
      </c>
      <c r="X405">
        <v>1204.95</v>
      </c>
      <c r="Y405">
        <v>1159.25</v>
      </c>
      <c r="Z405">
        <v>1204.95</v>
      </c>
      <c r="AA405">
        <v>1150.9000000000001</v>
      </c>
      <c r="AB405">
        <v>1299</v>
      </c>
      <c r="AC405" s="1">
        <f>(Table2[[#This Row],[Close Price]]/Table2[[#This Row],[Day Low]])-1</f>
        <v>1.0332511267964861E-2</v>
      </c>
      <c r="AD405" s="1">
        <f>(Table2[[#This Row],[Day High]]/Table2[[#This Row],[Close Price]])-1</f>
        <v>1.4224990530701698E-2</v>
      </c>
      <c r="AE405" s="1">
        <f>(Table2[[#This Row],[Close Price]]/Table2[[#This Row],[Current Week Low]])-1</f>
        <v>2.4843648910933824E-2</v>
      </c>
      <c r="AF405" s="1">
        <f>(Table2[[#This Row],[Current Week High]]/Table2[[#This Row],[Close Price]])-1</f>
        <v>1.4224990530701698E-2</v>
      </c>
      <c r="AG405" s="1">
        <f>(Table2[[#This Row],[Close Price]]/Table2[[#This Row],[Current Month Low]])-1</f>
        <v>3.2279085932748197E-2</v>
      </c>
      <c r="AH405" s="1">
        <f>(Table2[[#This Row],[Current Month High]]/Table2[[#This Row],[Close Price]])-1</f>
        <v>9.3388325407179895E-2</v>
      </c>
      <c r="AI405">
        <v>9.9659105256512692</v>
      </c>
      <c r="AJ405">
        <v>39.075212174421999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3183</v>
      </c>
      <c r="AN405">
        <v>-3.86</v>
      </c>
      <c r="AO405" t="s">
        <v>3182</v>
      </c>
      <c r="AP405">
        <v>-5.2779119366870002E-3</v>
      </c>
      <c r="AQ405">
        <f>(Table2[[#This Row],[Sharpe Ratio]]-AVERAGE(Table2[Sharpe Ratio]))/_xlfn.STDEV.P(Table2[Sharpe Ratio])</f>
        <v>-0.72637004578436049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-2.1190320596933487</v>
      </c>
      <c r="AS405">
        <f>_xlfn.RANK.AVG(Table2[[#This Row],[1Y Return vs Nifty Z-Score]],Table2[1Y Return vs Nifty Z-Score])</f>
        <v>448</v>
      </c>
      <c r="AT405">
        <f>_xlfn.RANK.AVG(Table2[[#This Row],[6M Return vs Nifty Z-Score]],Table2[6M Return vs Nifty Z-Score])</f>
        <v>175</v>
      </c>
      <c r="AU405">
        <f>_xlfn.RANK.AVG(Table2[[#This Row],[Sharpe Ratio Z-Score]],Table2[Sharpe Ratio Z-Score])</f>
        <v>567</v>
      </c>
      <c r="AV405">
        <f>(Table2[[#This Row],[Rank 1Y]]+Table2[[#This Row],[Rank 6M]]+Table2[[#This Row],[Rank Sharpe]])/3</f>
        <v>396.66666666666669</v>
      </c>
    </row>
    <row r="406" spans="1:48" x14ac:dyDescent="0.3">
      <c r="A406" t="s">
        <v>1644</v>
      </c>
      <c r="B406" t="s">
        <v>1645</v>
      </c>
      <c r="C406" t="s">
        <v>572</v>
      </c>
      <c r="D406" t="s">
        <v>448</v>
      </c>
      <c r="E406">
        <v>5536.9482641249997</v>
      </c>
      <c r="F406">
        <v>1841.25</v>
      </c>
      <c r="G406">
        <v>12.599487261118</v>
      </c>
      <c r="H406">
        <f>(Table2[[#This Row],[1Y Return vs Nifty]]-AVERAGE(Table2[1Y Return vs Nifty]))/_xlfn.STDEV.P(Table2[1Y Return vs Nifty])</f>
        <v>-3.0668185063124534E-2</v>
      </c>
      <c r="I406">
        <v>5.2349380071146701E-2</v>
      </c>
      <c r="J406">
        <f>(Table2[[#This Row],[1M Return vs Nifty]]-AVERAGE(Table2[1M Return vs Nifty]))/_xlfn.STDEV.P(Table2[1M Return vs Nifty])</f>
        <v>-0.13026110963943266</v>
      </c>
      <c r="K406">
        <v>19.443788439202098</v>
      </c>
      <c r="L406">
        <f>(Table2[[#This Row],[6M Return vs Nifty]]-AVERAGE(Table2[6M Return vs Nifty]))/_xlfn.STDEV.P(Table2[6M Return vs Nifty])</f>
        <v>0.49173883421808839</v>
      </c>
      <c r="M406">
        <v>1.7598823205144201</v>
      </c>
      <c r="N406">
        <f>(Table2[[#This Row],[1W Return vs Nifty]]-AVERAGE(Table2[1W Return vs Nifty]))/_xlfn.STDEV.P(Table2[1W Return vs Nifty])</f>
        <v>0.49805642474399286</v>
      </c>
      <c r="O406">
        <v>1628.65</v>
      </c>
      <c r="P406">
        <v>1957.60858133176</v>
      </c>
      <c r="Q406">
        <v>1800.56854577178</v>
      </c>
      <c r="R406">
        <v>48.233884223468003</v>
      </c>
      <c r="S406" s="1">
        <f>(Table2[[#This Row],[Close Price]]-Table2[[#This Row],[20D EMA]])/Table2[[#This Row],[20D EMA]]</f>
        <v>0.13053756178429982</v>
      </c>
      <c r="T406" s="1">
        <f>(Table2[[#This Row],[Close Price]]-Table2[[#This Row],[50D EMA]])/Table2[[#This Row],[50D EMA]]</f>
        <v>-5.9439145517333862E-2</v>
      </c>
      <c r="U406" s="1">
        <f>(Table2[[#This Row],[Close Price]]-Table2[[#This Row],[200D EMA]])/Table2[[#This Row],[200D EMA]]</f>
        <v>2.2593671495456814E-2</v>
      </c>
      <c r="V406">
        <v>0.63064318359582605</v>
      </c>
      <c r="W406">
        <v>1805.2</v>
      </c>
      <c r="X406">
        <v>1883.85</v>
      </c>
      <c r="Y406">
        <v>1826</v>
      </c>
      <c r="Z406">
        <v>1865</v>
      </c>
      <c r="AA406">
        <v>1781</v>
      </c>
      <c r="AB406">
        <v>1865</v>
      </c>
      <c r="AC406" s="1">
        <f>(Table2[[#This Row],[Close Price]]/Table2[[#This Row],[Day Low]])-1</f>
        <v>1.9970086417017585E-2</v>
      </c>
      <c r="AD406" s="1">
        <f>(Table2[[#This Row],[Day High]]/Table2[[#This Row],[Close Price]])-1</f>
        <v>2.3136456211812595E-2</v>
      </c>
      <c r="AE406" s="1">
        <f>(Table2[[#This Row],[Close Price]]/Table2[[#This Row],[Current Week Low]])-1</f>
        <v>8.3515881708653428E-3</v>
      </c>
      <c r="AF406" s="1">
        <f>(Table2[[#This Row],[Current Week High]]/Table2[[#This Row],[Close Price]])-1</f>
        <v>1.2898845892735933E-2</v>
      </c>
      <c r="AG406" s="1">
        <f>(Table2[[#This Row],[Close Price]]/Table2[[#This Row],[Current Month Low]])-1</f>
        <v>3.3829309376754546E-2</v>
      </c>
      <c r="AH406" s="1">
        <f>(Table2[[#This Row],[Current Month High]]/Table2[[#This Row],[Close Price]])-1</f>
        <v>1.2898845892735933E-2</v>
      </c>
      <c r="AI406">
        <v>35.397148676171</v>
      </c>
      <c r="AJ406">
        <v>71.798460461861396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-0.16</v>
      </c>
      <c r="AM406" t="s">
        <v>3182</v>
      </c>
      <c r="AN406">
        <v>-7.14</v>
      </c>
      <c r="AO406" t="s">
        <v>3182</v>
      </c>
      <c r="AP406">
        <v>-0.10313677716610101</v>
      </c>
      <c r="AQ406">
        <f>(Table2[[#This Row],[Sharpe Ratio]]-AVERAGE(Table2[Sharpe Ratio]))/_xlfn.STDEV.P(Table2[Sharpe Ratio])</f>
        <v>-1.8585119586717149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313</v>
      </c>
      <c r="AT406">
        <f>_xlfn.RANK.AVG(Table2[[#This Row],[6M Return vs Nifty Z-Score]],Table2[6M Return vs Nifty Z-Score])</f>
        <v>164</v>
      </c>
      <c r="AU406">
        <f>_xlfn.RANK.AVG(Table2[[#This Row],[Sharpe Ratio Z-Score]],Table2[Sharpe Ratio Z-Score])</f>
        <v>713</v>
      </c>
      <c r="AV406">
        <f>(Table2[[#This Row],[Rank 1Y]]+Table2[[#This Row],[Rank 6M]]+Table2[[#This Row],[Rank Sharpe]])/3</f>
        <v>396.66666666666669</v>
      </c>
    </row>
    <row r="407" spans="1:48" x14ac:dyDescent="0.3">
      <c r="A407" t="s">
        <v>1702</v>
      </c>
      <c r="B407" t="s">
        <v>1703</v>
      </c>
      <c r="C407" t="s">
        <v>3147</v>
      </c>
      <c r="D407" t="s">
        <v>88</v>
      </c>
      <c r="E407">
        <v>5086.3999999999996</v>
      </c>
      <c r="F407">
        <v>722.5</v>
      </c>
      <c r="G407">
        <v>33.230033100434397</v>
      </c>
      <c r="H407">
        <f>(Table2[[#This Row],[1Y Return vs Nifty]]-AVERAGE(Table2[1Y Return vs Nifty]))/_xlfn.STDEV.P(Table2[1Y Return vs Nifty])</f>
        <v>0.37525205956389979</v>
      </c>
      <c r="I407">
        <v>0.217000723658898</v>
      </c>
      <c r="J407">
        <f>(Table2[[#This Row],[1M Return vs Nifty]]-AVERAGE(Table2[1M Return vs Nifty]))/_xlfn.STDEV.P(Table2[1M Return vs Nifty])</f>
        <v>-0.114980184321576</v>
      </c>
      <c r="K407">
        <v>-31.037736367978699</v>
      </c>
      <c r="L407">
        <f>(Table2[[#This Row],[6M Return vs Nifty]]-AVERAGE(Table2[6M Return vs Nifty]))/_xlfn.STDEV.P(Table2[6M Return vs Nifty])</f>
        <v>-1.1458606348677609</v>
      </c>
      <c r="M407">
        <v>4.8228646343936301</v>
      </c>
      <c r="N407">
        <f>(Table2[[#This Row],[1W Return vs Nifty]]-AVERAGE(Table2[1W Return vs Nifty]))/_xlfn.STDEV.P(Table2[1W Return vs Nifty])</f>
        <v>1.2386659373695694</v>
      </c>
      <c r="O407">
        <v>821.85</v>
      </c>
      <c r="P407">
        <v>678.21832050377702</v>
      </c>
      <c r="Q407">
        <v>737.72868052632202</v>
      </c>
      <c r="R407">
        <v>78.610237948831198</v>
      </c>
      <c r="S407" s="1">
        <f>(Table2[[#This Row],[Close Price]]-Table2[[#This Row],[20D EMA]])/Table2[[#This Row],[20D EMA]]</f>
        <v>-0.12088580641236238</v>
      </c>
      <c r="T407" s="1">
        <f>(Table2[[#This Row],[Close Price]]-Table2[[#This Row],[50D EMA]])/Table2[[#This Row],[50D EMA]]</f>
        <v>6.5291187450275276E-2</v>
      </c>
      <c r="U407" s="1">
        <f>(Table2[[#This Row],[Close Price]]-Table2[[#This Row],[200D EMA]])/Table2[[#This Row],[200D EMA]]</f>
        <v>-2.0642657562746969E-2</v>
      </c>
      <c r="V407">
        <v>1.2315284032980101</v>
      </c>
      <c r="W407">
        <v>724.65</v>
      </c>
      <c r="X407">
        <v>745.05</v>
      </c>
      <c r="Y407">
        <v>663.5</v>
      </c>
      <c r="Z407">
        <v>732</v>
      </c>
      <c r="AA407">
        <v>636.29999999999995</v>
      </c>
      <c r="AB407">
        <v>732</v>
      </c>
      <c r="AC407" s="1">
        <f>(Table2[[#This Row],[Close Price]]/Table2[[#This Row],[Day Low]])-1</f>
        <v>-2.9669495618573904E-3</v>
      </c>
      <c r="AD407" s="1">
        <f>(Table2[[#This Row],[Day High]]/Table2[[#This Row],[Close Price]])-1</f>
        <v>3.121107266435974E-2</v>
      </c>
      <c r="AE407" s="1">
        <f>(Table2[[#This Row],[Close Price]]/Table2[[#This Row],[Current Week Low]])-1</f>
        <v>8.8922381311228316E-2</v>
      </c>
      <c r="AF407" s="1">
        <f>(Table2[[#This Row],[Current Week High]]/Table2[[#This Row],[Close Price]])-1</f>
        <v>1.314878892733562E-2</v>
      </c>
      <c r="AG407" s="1">
        <f>(Table2[[#This Row],[Close Price]]/Table2[[#This Row],[Current Month Low]])-1</f>
        <v>0.13547068992613553</v>
      </c>
      <c r="AH407" s="1">
        <f>(Table2[[#This Row],[Current Month High]]/Table2[[#This Row],[Close Price]])-1</f>
        <v>1.314878892733562E-2</v>
      </c>
      <c r="AI407">
        <v>61.245674740484397</v>
      </c>
      <c r="AJ407">
        <v>73.136832015336594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-0.08</v>
      </c>
      <c r="AM407" t="s">
        <v>3182</v>
      </c>
      <c r="AN407">
        <v>10.130000000000001</v>
      </c>
      <c r="AO407" t="s">
        <v>3183</v>
      </c>
      <c r="AP407">
        <v>7.4742419905937996E-2</v>
      </c>
      <c r="AQ407">
        <f>(Table2[[#This Row],[Sharpe Ratio]]-AVERAGE(Table2[Sharpe Ratio]))/_xlfn.STDEV.P(Table2[Sharpe Ratio])</f>
        <v>0.1993955590978003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199</v>
      </c>
      <c r="AT407">
        <f>_xlfn.RANK.AVG(Table2[[#This Row],[6M Return vs Nifty Z-Score]],Table2[6M Return vs Nifty Z-Score])</f>
        <v>694</v>
      </c>
      <c r="AU407">
        <f>_xlfn.RANK.AVG(Table2[[#This Row],[Sharpe Ratio Z-Score]],Table2[Sharpe Ratio Z-Score])</f>
        <v>298</v>
      </c>
      <c r="AV407">
        <f>(Table2[[#This Row],[Rank 1Y]]+Table2[[#This Row],[Rank 6M]]+Table2[[#This Row],[Rank Sharpe]])/3</f>
        <v>397</v>
      </c>
    </row>
    <row r="408" spans="1:48" x14ac:dyDescent="0.3">
      <c r="A408" t="s">
        <v>477</v>
      </c>
      <c r="B408" t="s">
        <v>478</v>
      </c>
      <c r="C408" t="s">
        <v>3136</v>
      </c>
      <c r="D408" t="s">
        <v>54</v>
      </c>
      <c r="E408">
        <v>45664.887997500002</v>
      </c>
      <c r="F408">
        <v>4144.2</v>
      </c>
      <c r="G408">
        <v>9.6445539162111604</v>
      </c>
      <c r="H408">
        <f>(Table2[[#This Row],[1Y Return vs Nifty]]-AVERAGE(Table2[1Y Return vs Nifty]))/_xlfn.STDEV.P(Table2[1Y Return vs Nifty])</f>
        <v>-8.8808540415975468E-2</v>
      </c>
      <c r="I408">
        <v>-14.399507563569101</v>
      </c>
      <c r="J408">
        <f>(Table2[[#This Row],[1M Return vs Nifty]]-AVERAGE(Table2[1M Return vs Nifty]))/_xlfn.STDEV.P(Table2[1M Return vs Nifty])</f>
        <v>-1.4715058383374326</v>
      </c>
      <c r="K408">
        <v>-12.4571951930397</v>
      </c>
      <c r="L408">
        <f>(Table2[[#This Row],[6M Return vs Nifty]]-AVERAGE(Table2[6M Return vs Nifty]))/_xlfn.STDEV.P(Table2[6M Return vs Nifty])</f>
        <v>-0.54311568055767079</v>
      </c>
      <c r="M408">
        <v>-1.3789822064866299</v>
      </c>
      <c r="N408">
        <f>(Table2[[#This Row],[1W Return vs Nifty]]-AVERAGE(Table2[1W Return vs Nifty]))/_xlfn.STDEV.P(Table2[1W Return vs Nifty])</f>
        <v>-0.26090092117545</v>
      </c>
      <c r="O408">
        <v>4405.0200000000004</v>
      </c>
      <c r="P408">
        <v>4613.7770924521101</v>
      </c>
      <c r="Q408">
        <v>4380.2123225818896</v>
      </c>
      <c r="R408">
        <v>33.601707824159902</v>
      </c>
      <c r="S408" s="1">
        <f>(Table2[[#This Row],[Close Price]]-Table2[[#This Row],[20D EMA]])/Table2[[#This Row],[20D EMA]]</f>
        <v>-5.9209719819660431E-2</v>
      </c>
      <c r="T408" s="1">
        <f>(Table2[[#This Row],[Close Price]]-Table2[[#This Row],[50D EMA]])/Table2[[#This Row],[50D EMA]]</f>
        <v>-0.10177715200422513</v>
      </c>
      <c r="U408" s="1">
        <f>(Table2[[#This Row],[Close Price]]-Table2[[#This Row],[200D EMA]])/Table2[[#This Row],[200D EMA]]</f>
        <v>-5.388147998332047E-2</v>
      </c>
      <c r="V408">
        <v>0.926397435838338</v>
      </c>
      <c r="W408">
        <v>4120.05</v>
      </c>
      <c r="X408">
        <v>4288.45</v>
      </c>
      <c r="Y408">
        <v>4120.05</v>
      </c>
      <c r="Z408">
        <v>4429.8999999999996</v>
      </c>
      <c r="AA408">
        <v>4027.3</v>
      </c>
      <c r="AB408">
        <v>5025</v>
      </c>
      <c r="AC408" s="1">
        <f>(Table2[[#This Row],[Close Price]]/Table2[[#This Row],[Day Low]])-1</f>
        <v>5.8615793497651669E-3</v>
      </c>
      <c r="AD408" s="1">
        <f>(Table2[[#This Row],[Day High]]/Table2[[#This Row],[Close Price]])-1</f>
        <v>3.4807683026880865E-2</v>
      </c>
      <c r="AE408" s="1">
        <f>(Table2[[#This Row],[Close Price]]/Table2[[#This Row],[Current Week Low]])-1</f>
        <v>5.8615793497651669E-3</v>
      </c>
      <c r="AF408" s="1">
        <f>(Table2[[#This Row],[Current Week High]]/Table2[[#This Row],[Close Price]])-1</f>
        <v>6.8939722986342211E-2</v>
      </c>
      <c r="AG408" s="1">
        <f>(Table2[[#This Row],[Close Price]]/Table2[[#This Row],[Current Month Low]])-1</f>
        <v>2.9026891465746107E-2</v>
      </c>
      <c r="AH408" s="1">
        <f>(Table2[[#This Row],[Current Month High]]/Table2[[#This Row],[Close Price]])-1</f>
        <v>0.21253800492254249</v>
      </c>
      <c r="AI408">
        <v>33.580666956227901</v>
      </c>
      <c r="AJ408">
        <v>33.254019292604497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-0.16</v>
      </c>
      <c r="AM408" t="s">
        <v>3182</v>
      </c>
      <c r="AN408">
        <v>-12.34</v>
      </c>
      <c r="AO408" t="s">
        <v>3182</v>
      </c>
      <c r="AP408">
        <v>6.066815915558E-2</v>
      </c>
      <c r="AQ408">
        <f>(Table2[[#This Row],[Sharpe Ratio]]-AVERAGE(Table2[Sharpe Ratio]))/_xlfn.STDEV.P(Table2[Sharpe Ratio])</f>
        <v>3.656860978635134E-2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336</v>
      </c>
      <c r="AT408">
        <f>_xlfn.RANK.AVG(Table2[[#This Row],[6M Return vs Nifty Z-Score]],Table2[6M Return vs Nifty Z-Score])</f>
        <v>511</v>
      </c>
      <c r="AU408">
        <f>_xlfn.RANK.AVG(Table2[[#This Row],[Sharpe Ratio Z-Score]],Table2[Sharpe Ratio Z-Score])</f>
        <v>346</v>
      </c>
      <c r="AV408">
        <f>(Table2[[#This Row],[Rank 1Y]]+Table2[[#This Row],[Rank 6M]]+Table2[[#This Row],[Rank Sharpe]])/3</f>
        <v>397.66666666666669</v>
      </c>
    </row>
    <row r="409" spans="1:48" x14ac:dyDescent="0.3">
      <c r="A409" t="s">
        <v>695</v>
      </c>
      <c r="B409" t="s">
        <v>696</v>
      </c>
      <c r="C409" t="s">
        <v>3140</v>
      </c>
      <c r="D409" t="s">
        <v>250</v>
      </c>
      <c r="E409">
        <v>25644.400666275</v>
      </c>
      <c r="F409">
        <v>1262.6500000000001</v>
      </c>
      <c r="G409">
        <v>-21.485101498265902</v>
      </c>
      <c r="H409">
        <f>(Table2[[#This Row],[1Y Return vs Nifty]]-AVERAGE(Table2[1Y Return vs Nifty]))/_xlfn.STDEV.P(Table2[1Y Return vs Nifty])</f>
        <v>-0.70130602058047542</v>
      </c>
      <c r="I409">
        <v>1.5174144418228299</v>
      </c>
      <c r="J409">
        <f>(Table2[[#This Row],[1M Return vs Nifty]]-AVERAGE(Table2[1M Return vs Nifty]))/_xlfn.STDEV.P(Table2[1M Return vs Nifty])</f>
        <v>5.708323142614569E-3</v>
      </c>
      <c r="K409">
        <v>-3.7556056831607201</v>
      </c>
      <c r="L409">
        <f>(Table2[[#This Row],[6M Return vs Nifty]]-AVERAGE(Table2[6M Return vs Nifty]))/_xlfn.STDEV.P(Table2[6M Return vs Nifty])</f>
        <v>-0.26083977039035655</v>
      </c>
      <c r="M409">
        <v>-2.6393525861086302</v>
      </c>
      <c r="N409">
        <f>(Table2[[#This Row],[1W Return vs Nifty]]-AVERAGE(Table2[1W Return vs Nifty]))/_xlfn.STDEV.P(Table2[1W Return vs Nifty])</f>
        <v>-0.5656504093947845</v>
      </c>
      <c r="O409">
        <v>1260.3399999999999</v>
      </c>
      <c r="P409">
        <v>1256.21452026767</v>
      </c>
      <c r="Q409">
        <v>1229.6457560971201</v>
      </c>
      <c r="R409">
        <v>50.400981276398099</v>
      </c>
      <c r="S409" s="1">
        <f>(Table2[[#This Row],[Close Price]]-Table2[[#This Row],[20D EMA]])/Table2[[#This Row],[20D EMA]]</f>
        <v>1.8328387577956527E-3</v>
      </c>
      <c r="T409" s="1">
        <f>(Table2[[#This Row],[Close Price]]-Table2[[#This Row],[50D EMA]])/Table2[[#This Row],[50D EMA]]</f>
        <v>5.1229146204733187E-3</v>
      </c>
      <c r="U409" s="1">
        <f>(Table2[[#This Row],[Close Price]]-Table2[[#This Row],[200D EMA]])/Table2[[#This Row],[200D EMA]]</f>
        <v>2.6840448754635711E-2</v>
      </c>
      <c r="V409">
        <v>0.87924558455566404</v>
      </c>
      <c r="W409">
        <v>1254.05</v>
      </c>
      <c r="X409">
        <v>1269.2</v>
      </c>
      <c r="Y409">
        <v>1248</v>
      </c>
      <c r="Z409">
        <v>1295</v>
      </c>
      <c r="AA409">
        <v>1185</v>
      </c>
      <c r="AB409">
        <v>1319.7</v>
      </c>
      <c r="AC409" s="1">
        <f>(Table2[[#This Row],[Close Price]]/Table2[[#This Row],[Day Low]])-1</f>
        <v>6.857780790239687E-3</v>
      </c>
      <c r="AD409" s="1">
        <f>(Table2[[#This Row],[Day High]]/Table2[[#This Row],[Close Price]])-1</f>
        <v>5.1875024749534759E-3</v>
      </c>
      <c r="AE409" s="1">
        <f>(Table2[[#This Row],[Close Price]]/Table2[[#This Row],[Current Week Low]])-1</f>
        <v>1.1738782051282204E-2</v>
      </c>
      <c r="AF409" s="1">
        <f>(Table2[[#This Row],[Current Week High]]/Table2[[#This Row],[Close Price]])-1</f>
        <v>2.5620718330495285E-2</v>
      </c>
      <c r="AG409" s="1">
        <f>(Table2[[#This Row],[Close Price]]/Table2[[#This Row],[Current Month Low]])-1</f>
        <v>6.5527426160337576E-2</v>
      </c>
      <c r="AH409" s="1">
        <f>(Table2[[#This Row],[Current Month High]]/Table2[[#This Row],[Close Price]])-1</f>
        <v>4.5182750564289442E-2</v>
      </c>
      <c r="AI409">
        <v>14.433928642141501</v>
      </c>
      <c r="AJ409">
        <v>16.912037037036999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-0.01</v>
      </c>
      <c r="AM409" t="s">
        <v>3182</v>
      </c>
      <c r="AN409">
        <v>-0.66</v>
      </c>
      <c r="AO409" t="s">
        <v>3182</v>
      </c>
      <c r="AP409">
        <v>9.2667917937409E-2</v>
      </c>
      <c r="AQ409">
        <f>(Table2[[#This Row],[Sharpe Ratio]]-AVERAGE(Table2[Sharpe Ratio]))/_xlfn.STDEV.P(Table2[Sharpe Ratio])</f>
        <v>0.40677797236441293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-1.1153099048585891</v>
      </c>
      <c r="AS409">
        <f>_xlfn.RANK.AVG(Table2[[#This Row],[1Y Return vs Nifty Z-Score]],Table2[1Y Return vs Nifty Z-Score])</f>
        <v>560</v>
      </c>
      <c r="AT409">
        <f>_xlfn.RANK.AVG(Table2[[#This Row],[6M Return vs Nifty Z-Score]],Table2[6M Return vs Nifty Z-Score])</f>
        <v>392</v>
      </c>
      <c r="AU409">
        <f>_xlfn.RANK.AVG(Table2[[#This Row],[Sharpe Ratio Z-Score]],Table2[Sharpe Ratio Z-Score])</f>
        <v>245</v>
      </c>
      <c r="AV409">
        <f>(Table2[[#This Row],[Rank 1Y]]+Table2[[#This Row],[Rank 6M]]+Table2[[#This Row],[Rank Sharpe]])/3</f>
        <v>399</v>
      </c>
    </row>
    <row r="410" spans="1:48" x14ac:dyDescent="0.3">
      <c r="A410" t="s">
        <v>810</v>
      </c>
      <c r="B410" t="s">
        <v>811</v>
      </c>
      <c r="C410" t="s">
        <v>3134</v>
      </c>
      <c r="D410" t="s">
        <v>191</v>
      </c>
      <c r="E410">
        <v>19304.4922298399</v>
      </c>
      <c r="F410">
        <v>342.15</v>
      </c>
      <c r="G410">
        <v>-0.34822325597443499</v>
      </c>
      <c r="H410">
        <f>(Table2[[#This Row],[1Y Return vs Nifty]]-AVERAGE(Table2[1Y Return vs Nifty]))/_xlfn.STDEV.P(Table2[1Y Return vs Nifty])</f>
        <v>-0.28542333606072939</v>
      </c>
      <c r="I410">
        <v>-11.543096724966601</v>
      </c>
      <c r="J410">
        <f>(Table2[[#This Row],[1M Return vs Nifty]]-AVERAGE(Table2[1M Return vs Nifty]))/_xlfn.STDEV.P(Table2[1M Return vs Nifty])</f>
        <v>-1.2064086957894373</v>
      </c>
      <c r="K410">
        <v>13.2297746366769</v>
      </c>
      <c r="L410">
        <f>(Table2[[#This Row],[6M Return vs Nifty]]-AVERAGE(Table2[6M Return vs Nifty]))/_xlfn.STDEV.P(Table2[6M Return vs Nifty])</f>
        <v>0.29015883553984129</v>
      </c>
      <c r="M410">
        <v>3.0876215293181599</v>
      </c>
      <c r="N410">
        <f>(Table2[[#This Row],[1W Return vs Nifty]]-AVERAGE(Table2[1W Return vs Nifty]))/_xlfn.STDEV.P(Table2[1W Return vs Nifty])</f>
        <v>0.8190952645277686</v>
      </c>
      <c r="O410">
        <v>359.37</v>
      </c>
      <c r="P410">
        <v>374.988982594699</v>
      </c>
      <c r="Q410">
        <v>353.13703054925202</v>
      </c>
      <c r="R410">
        <v>37.896433660234599</v>
      </c>
      <c r="S410" s="1">
        <f>(Table2[[#This Row],[Close Price]]-Table2[[#This Row],[20D EMA]])/Table2[[#This Row],[20D EMA]]</f>
        <v>-4.7917188413056255E-2</v>
      </c>
      <c r="T410" s="1">
        <f>(Table2[[#This Row],[Close Price]]-Table2[[#This Row],[50D EMA]])/Table2[[#This Row],[50D EMA]]</f>
        <v>-8.7573193130829979E-2</v>
      </c>
      <c r="U410" s="1">
        <f>(Table2[[#This Row],[Close Price]]-Table2[[#This Row],[200D EMA]])/Table2[[#This Row],[200D EMA]]</f>
        <v>-3.1112654858549815E-2</v>
      </c>
      <c r="V410">
        <v>0.32278614705846398</v>
      </c>
      <c r="W410">
        <v>340</v>
      </c>
      <c r="X410">
        <v>345.5</v>
      </c>
      <c r="Y410">
        <v>334.4</v>
      </c>
      <c r="Z410">
        <v>346.5</v>
      </c>
      <c r="AA410">
        <v>321.05</v>
      </c>
      <c r="AB410">
        <v>401.4</v>
      </c>
      <c r="AC410" s="1">
        <f>(Table2[[#This Row],[Close Price]]/Table2[[#This Row],[Day Low]])-1</f>
        <v>6.3235294117647278E-3</v>
      </c>
      <c r="AD410" s="1">
        <f>(Table2[[#This Row],[Day High]]/Table2[[#This Row],[Close Price]])-1</f>
        <v>9.7910273271957227E-3</v>
      </c>
      <c r="AE410" s="1">
        <f>(Table2[[#This Row],[Close Price]]/Table2[[#This Row],[Current Week Low]])-1</f>
        <v>2.3175837320574155E-2</v>
      </c>
      <c r="AF410" s="1">
        <f>(Table2[[#This Row],[Current Week High]]/Table2[[#This Row],[Close Price]])-1</f>
        <v>1.2713722051731713E-2</v>
      </c>
      <c r="AG410" s="1">
        <f>(Table2[[#This Row],[Close Price]]/Table2[[#This Row],[Current Month Low]])-1</f>
        <v>6.5721850179099706E-2</v>
      </c>
      <c r="AH410" s="1">
        <f>(Table2[[#This Row],[Current Month High]]/Table2[[#This Row],[Close Price]])-1</f>
        <v>0.17316966242875931</v>
      </c>
      <c r="AI410">
        <v>37.278971211456899</v>
      </c>
      <c r="AJ410">
        <v>31.570851759277001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-0.13</v>
      </c>
      <c r="AM410" t="s">
        <v>3182</v>
      </c>
      <c r="AN410">
        <v>-12.36</v>
      </c>
      <c r="AO410" t="s">
        <v>3182</v>
      </c>
      <c r="AP410">
        <v>-8.4638048130590005E-3</v>
      </c>
      <c r="AQ410">
        <f>(Table2[[#This Row],[Sharpe Ratio]]-AVERAGE(Table2[Sharpe Ratio]))/_xlfn.STDEV.P(Table2[Sharpe Ratio])</f>
        <v>-0.76322805396639148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406</v>
      </c>
      <c r="AT410">
        <f>_xlfn.RANK.AVG(Table2[[#This Row],[6M Return vs Nifty Z-Score]],Table2[6M Return vs Nifty Z-Score])</f>
        <v>213</v>
      </c>
      <c r="AU410">
        <f>_xlfn.RANK.AVG(Table2[[#This Row],[Sharpe Ratio Z-Score]],Table2[Sharpe Ratio Z-Score])</f>
        <v>581</v>
      </c>
      <c r="AV410">
        <f>(Table2[[#This Row],[Rank 1Y]]+Table2[[#This Row],[Rank 6M]]+Table2[[#This Row],[Rank Sharpe]])/3</f>
        <v>400</v>
      </c>
    </row>
    <row r="411" spans="1:48" x14ac:dyDescent="0.3">
      <c r="A411" t="s">
        <v>255</v>
      </c>
      <c r="B411" t="s">
        <v>256</v>
      </c>
      <c r="C411" t="s">
        <v>3136</v>
      </c>
      <c r="D411" t="s">
        <v>43</v>
      </c>
      <c r="E411">
        <v>98372.043568880006</v>
      </c>
      <c r="F411">
        <v>680.8</v>
      </c>
      <c r="G411">
        <v>2.6952882012857602</v>
      </c>
      <c r="H411">
        <f>(Table2[[#This Row],[1Y Return vs Nifty]]-AVERAGE(Table2[1Y Return vs Nifty]))/_xlfn.STDEV.P(Table2[1Y Return vs Nifty])</f>
        <v>-0.22554014514186291</v>
      </c>
      <c r="I411">
        <v>-7.4042176370526001</v>
      </c>
      <c r="J411">
        <f>(Table2[[#This Row],[1M Return vs Nifty]]-AVERAGE(Table2[1M Return vs Nifty]))/_xlfn.STDEV.P(Table2[1M Return vs Nifty])</f>
        <v>-0.82228852486386295</v>
      </c>
      <c r="K411">
        <v>12.980070569878</v>
      </c>
      <c r="L411">
        <f>(Table2[[#This Row],[6M Return vs Nifty]]-AVERAGE(Table2[6M Return vs Nifty]))/_xlfn.STDEV.P(Table2[6M Return vs Nifty])</f>
        <v>0.28205854045603895</v>
      </c>
      <c r="M411">
        <v>-2.0749229449084998</v>
      </c>
      <c r="N411">
        <f>(Table2[[#This Row],[1W Return vs Nifty]]-AVERAGE(Table2[1W Return vs Nifty]))/_xlfn.STDEV.P(Table2[1W Return vs Nifty])</f>
        <v>-0.42917493593661737</v>
      </c>
      <c r="O411">
        <v>705.01</v>
      </c>
      <c r="P411">
        <v>720.78430193010797</v>
      </c>
      <c r="Q411">
        <v>665.74207516331296</v>
      </c>
      <c r="R411">
        <v>30.887730233084199</v>
      </c>
      <c r="S411" s="1">
        <f>(Table2[[#This Row],[Close Price]]-Table2[[#This Row],[20D EMA]])/Table2[[#This Row],[20D EMA]]</f>
        <v>-3.4339938440589544E-2</v>
      </c>
      <c r="T411" s="1">
        <f>(Table2[[#This Row],[Close Price]]-Table2[[#This Row],[50D EMA]])/Table2[[#This Row],[50D EMA]]</f>
        <v>-5.5473325130747868E-2</v>
      </c>
      <c r="U411" s="1">
        <f>(Table2[[#This Row],[Close Price]]-Table2[[#This Row],[200D EMA]])/Table2[[#This Row],[200D EMA]]</f>
        <v>2.2618256226321791E-2</v>
      </c>
      <c r="V411">
        <v>0.78229427982002997</v>
      </c>
      <c r="W411">
        <v>679</v>
      </c>
      <c r="X411">
        <v>691.4</v>
      </c>
      <c r="Y411">
        <v>679</v>
      </c>
      <c r="Z411">
        <v>699.45</v>
      </c>
      <c r="AA411">
        <v>668.3</v>
      </c>
      <c r="AB411">
        <v>750</v>
      </c>
      <c r="AC411" s="1">
        <f>(Table2[[#This Row],[Close Price]]/Table2[[#This Row],[Day Low]])-1</f>
        <v>2.6509572901325384E-3</v>
      </c>
      <c r="AD411" s="1">
        <f>(Table2[[#This Row],[Day High]]/Table2[[#This Row],[Close Price]])-1</f>
        <v>1.5569917743830874E-2</v>
      </c>
      <c r="AE411" s="1">
        <f>(Table2[[#This Row],[Close Price]]/Table2[[#This Row],[Current Week Low]])-1</f>
        <v>2.6509572901325384E-3</v>
      </c>
      <c r="AF411" s="1">
        <f>(Table2[[#This Row],[Current Week High]]/Table2[[#This Row],[Close Price]])-1</f>
        <v>2.7394242068155217E-2</v>
      </c>
      <c r="AG411" s="1">
        <f>(Table2[[#This Row],[Close Price]]/Table2[[#This Row],[Current Month Low]])-1</f>
        <v>1.8704174771809079E-2</v>
      </c>
      <c r="AH411" s="1">
        <f>(Table2[[#This Row],[Current Month High]]/Table2[[#This Row],[Close Price]])-1</f>
        <v>0.10164512338425391</v>
      </c>
      <c r="AI411">
        <v>17.0387779083431</v>
      </c>
      <c r="AJ411">
        <v>46.898263027295201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-0.12</v>
      </c>
      <c r="AM411" t="s">
        <v>3182</v>
      </c>
      <c r="AN411">
        <v>-4.63</v>
      </c>
      <c r="AO411" t="s">
        <v>3182</v>
      </c>
      <c r="AP411">
        <v>-2.2950153347953001E-2</v>
      </c>
      <c r="AQ411">
        <f>(Table2[[#This Row],[Sharpe Ratio]]-AVERAGE(Table2[Sharpe Ratio]))/_xlfn.STDEV.P(Table2[Sharpe Ratio])</f>
        <v>-0.93082250034178426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381</v>
      </c>
      <c r="AT411">
        <f>_xlfn.RANK.AVG(Table2[[#This Row],[6M Return vs Nifty Z-Score]],Table2[6M Return vs Nifty Z-Score])</f>
        <v>214</v>
      </c>
      <c r="AU411">
        <f>_xlfn.RANK.AVG(Table2[[#This Row],[Sharpe Ratio Z-Score]],Table2[Sharpe Ratio Z-Score])</f>
        <v>612</v>
      </c>
      <c r="AV411">
        <f>(Table2[[#This Row],[Rank 1Y]]+Table2[[#This Row],[Rank 6M]]+Table2[[#This Row],[Rank Sharpe]])/3</f>
        <v>402.33333333333331</v>
      </c>
    </row>
    <row r="412" spans="1:48" x14ac:dyDescent="0.3">
      <c r="A412" t="s">
        <v>497</v>
      </c>
      <c r="B412" t="s">
        <v>498</v>
      </c>
      <c r="C412" t="s">
        <v>3136</v>
      </c>
      <c r="D412" t="s">
        <v>34</v>
      </c>
      <c r="E412">
        <v>42934.259730899998</v>
      </c>
      <c r="F412">
        <v>55.82</v>
      </c>
      <c r="G412">
        <v>2.32703125671084</v>
      </c>
      <c r="H412">
        <f>(Table2[[#This Row],[1Y Return vs Nifty]]-AVERAGE(Table2[1Y Return vs Nifty]))/_xlfn.STDEV.P(Table2[1Y Return vs Nifty])</f>
        <v>-0.23278585498355683</v>
      </c>
      <c r="I412">
        <v>11.585680831625799</v>
      </c>
      <c r="J412">
        <f>(Table2[[#This Row],[1M Return vs Nifty]]-AVERAGE(Table2[1M Return vs Nifty]))/_xlfn.STDEV.P(Table2[1M Return vs Nifty])</f>
        <v>0.94012175354908656</v>
      </c>
      <c r="K412">
        <v>-26.788776066463999</v>
      </c>
      <c r="L412">
        <f>(Table2[[#This Row],[6M Return vs Nifty]]-AVERAGE(Table2[6M Return vs Nifty]))/_xlfn.STDEV.P(Table2[6M Return vs Nifty])</f>
        <v>-1.0080261466960097</v>
      </c>
      <c r="M412">
        <v>2.2713801929086301</v>
      </c>
      <c r="N412">
        <f>(Table2[[#This Row],[1W Return vs Nifty]]-AVERAGE(Table2[1W Return vs Nifty]))/_xlfn.STDEV.P(Table2[1W Return vs Nifty])</f>
        <v>0.62173333540271836</v>
      </c>
      <c r="O412">
        <v>53.55</v>
      </c>
      <c r="P412">
        <v>55.218510110640203</v>
      </c>
      <c r="Q412">
        <v>57.186517115002097</v>
      </c>
      <c r="R412">
        <v>66.771627287545996</v>
      </c>
      <c r="S412" s="1">
        <f>(Table2[[#This Row],[Close Price]]-Table2[[#This Row],[20D EMA]])/Table2[[#This Row],[20D EMA]]</f>
        <v>4.2390289449113036E-2</v>
      </c>
      <c r="T412" s="1">
        <f>(Table2[[#This Row],[Close Price]]-Table2[[#This Row],[50D EMA]])/Table2[[#This Row],[50D EMA]]</f>
        <v>1.0892903270200595E-2</v>
      </c>
      <c r="U412" s="1">
        <f>(Table2[[#This Row],[Close Price]]-Table2[[#This Row],[200D EMA]])/Table2[[#This Row],[200D EMA]]</f>
        <v>-2.3895791944349935E-2</v>
      </c>
      <c r="V412">
        <v>1.0259657263395101</v>
      </c>
      <c r="W412">
        <v>55.01</v>
      </c>
      <c r="X412">
        <v>56.45</v>
      </c>
      <c r="Y412">
        <v>54.05</v>
      </c>
      <c r="Z412">
        <v>56.45</v>
      </c>
      <c r="AA412">
        <v>49.61</v>
      </c>
      <c r="AB412">
        <v>57.1</v>
      </c>
      <c r="AC412" s="1">
        <f>(Table2[[#This Row],[Close Price]]/Table2[[#This Row],[Day Low]])-1</f>
        <v>1.4724595528085915E-2</v>
      </c>
      <c r="AD412" s="1">
        <f>(Table2[[#This Row],[Day High]]/Table2[[#This Row],[Close Price]])-1</f>
        <v>1.1286277319957128E-2</v>
      </c>
      <c r="AE412" s="1">
        <f>(Table2[[#This Row],[Close Price]]/Table2[[#This Row],[Current Week Low]])-1</f>
        <v>3.2747456059204483E-2</v>
      </c>
      <c r="AF412" s="1">
        <f>(Table2[[#This Row],[Current Week High]]/Table2[[#This Row],[Close Price]])-1</f>
        <v>1.1286277319957128E-2</v>
      </c>
      <c r="AG412" s="1">
        <f>(Table2[[#This Row],[Close Price]]/Table2[[#This Row],[Current Month Low]])-1</f>
        <v>0.1251763757306994</v>
      </c>
      <c r="AH412" s="1">
        <f>(Table2[[#This Row],[Current Month High]]/Table2[[#This Row],[Close Price]])-1</f>
        <v>2.2930849158007804E-2</v>
      </c>
      <c r="AI412">
        <v>31.673235399498299</v>
      </c>
      <c r="AJ412">
        <v>30.268378063010498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</v>
      </c>
      <c r="AM412" t="s">
        <v>3182</v>
      </c>
      <c r="AN412">
        <v>0.98</v>
      </c>
      <c r="AO412" t="s">
        <v>3183</v>
      </c>
      <c r="AP412">
        <v>0.124393591253979</v>
      </c>
      <c r="AQ412">
        <f>(Table2[[#This Row],[Sharpe Ratio]]-AVERAGE(Table2[Sharpe Ratio]))/_xlfn.STDEV.P(Table2[Sharpe Ratio])</f>
        <v>0.77381640462149137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386</v>
      </c>
      <c r="AT412">
        <f>_xlfn.RANK.AVG(Table2[[#This Row],[6M Return vs Nifty Z-Score]],Table2[6M Return vs Nifty Z-Score])</f>
        <v>674</v>
      </c>
      <c r="AU412">
        <f>_xlfn.RANK.AVG(Table2[[#This Row],[Sharpe Ratio Z-Score]],Table2[Sharpe Ratio Z-Score])</f>
        <v>148</v>
      </c>
      <c r="AV412">
        <f>(Table2[[#This Row],[Rank 1Y]]+Table2[[#This Row],[Rank 6M]]+Table2[[#This Row],[Rank Sharpe]])/3</f>
        <v>402.66666666666669</v>
      </c>
    </row>
    <row r="413" spans="1:48" x14ac:dyDescent="0.3">
      <c r="A413" t="s">
        <v>446</v>
      </c>
      <c r="B413" t="s">
        <v>447</v>
      </c>
      <c r="C413" t="s">
        <v>572</v>
      </c>
      <c r="D413" t="s">
        <v>448</v>
      </c>
      <c r="E413">
        <v>50160.532920359998</v>
      </c>
      <c r="F413">
        <v>44971.4</v>
      </c>
      <c r="G413">
        <v>-1.8277454526165899</v>
      </c>
      <c r="H413">
        <f>(Table2[[#This Row],[1Y Return vs Nifty]]-AVERAGE(Table2[1Y Return vs Nifty]))/_xlfn.STDEV.P(Table2[1Y Return vs Nifty])</f>
        <v>-0.31453395759588876</v>
      </c>
      <c r="I413">
        <v>5.2089901607595603</v>
      </c>
      <c r="J413">
        <f>(Table2[[#This Row],[1M Return vs Nifty]]-AVERAGE(Table2[1M Return vs Nifty]))/_xlfn.STDEV.P(Table2[1M Return vs Nifty])</f>
        <v>0.34831526237005517</v>
      </c>
      <c r="K413">
        <v>16.992229747022801</v>
      </c>
      <c r="L413">
        <f>(Table2[[#This Row],[6M Return vs Nifty]]-AVERAGE(Table2[6M Return vs Nifty]))/_xlfn.STDEV.P(Table2[6M Return vs Nifty])</f>
        <v>0.41221129957883074</v>
      </c>
      <c r="M413">
        <v>-1.6967707991168799</v>
      </c>
      <c r="N413">
        <f>(Table2[[#This Row],[1W Return vs Nifty]]-AVERAGE(Table2[1W Return vs Nifty]))/_xlfn.STDEV.P(Table2[1W Return vs Nifty])</f>
        <v>-0.33774016821889169</v>
      </c>
      <c r="O413">
        <v>44878.46</v>
      </c>
      <c r="P413">
        <v>43974.412987985197</v>
      </c>
      <c r="Q413">
        <v>40903.188026027303</v>
      </c>
      <c r="R413">
        <v>49.173101066882502</v>
      </c>
      <c r="S413" s="1">
        <f>(Table2[[#This Row],[Close Price]]-Table2[[#This Row],[20D EMA]])/Table2[[#This Row],[20D EMA]]</f>
        <v>2.070926676182791E-3</v>
      </c>
      <c r="T413" s="1">
        <f>(Table2[[#This Row],[Close Price]]-Table2[[#This Row],[50D EMA]])/Table2[[#This Row],[50D EMA]]</f>
        <v>2.2671980005445524E-2</v>
      </c>
      <c r="U413" s="1">
        <f>(Table2[[#This Row],[Close Price]]-Table2[[#This Row],[200D EMA]])/Table2[[#This Row],[200D EMA]]</f>
        <v>9.9459532870250486E-2</v>
      </c>
      <c r="V413">
        <v>1.36619359303049</v>
      </c>
      <c r="W413">
        <v>44826.35</v>
      </c>
      <c r="X413">
        <v>45770</v>
      </c>
      <c r="Y413">
        <v>44826.35</v>
      </c>
      <c r="Z413">
        <v>46189.5</v>
      </c>
      <c r="AA413">
        <v>42621.05</v>
      </c>
      <c r="AB413">
        <v>48393.7</v>
      </c>
      <c r="AC413" s="1">
        <f>(Table2[[#This Row],[Close Price]]/Table2[[#This Row],[Day Low]])-1</f>
        <v>3.2358200031901152E-3</v>
      </c>
      <c r="AD413" s="1">
        <f>(Table2[[#This Row],[Day High]]/Table2[[#This Row],[Close Price]])-1</f>
        <v>1.7757952832244461E-2</v>
      </c>
      <c r="AE413" s="1">
        <f>(Table2[[#This Row],[Close Price]]/Table2[[#This Row],[Current Week Low]])-1</f>
        <v>3.2358200031901152E-3</v>
      </c>
      <c r="AF413" s="1">
        <f>(Table2[[#This Row],[Current Week High]]/Table2[[#This Row],[Close Price]])-1</f>
        <v>2.7086103612518064E-2</v>
      </c>
      <c r="AG413" s="1">
        <f>(Table2[[#This Row],[Close Price]]/Table2[[#This Row],[Current Month Low]])-1</f>
        <v>5.514528619074377E-2</v>
      </c>
      <c r="AH413" s="1">
        <f>(Table2[[#This Row],[Current Month High]]/Table2[[#This Row],[Close Price]])-1</f>
        <v>7.6099476556211076E-2</v>
      </c>
      <c r="AI413">
        <v>7.6099476556210996</v>
      </c>
      <c r="AJ413">
        <v>35.9883036161118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0.17</v>
      </c>
      <c r="AM413" t="s">
        <v>3183</v>
      </c>
      <c r="AN413">
        <v>-0.21</v>
      </c>
      <c r="AO413" t="s">
        <v>3182</v>
      </c>
      <c r="AP413">
        <v>-2.0832577838173001E-2</v>
      </c>
      <c r="AQ413">
        <f>(Table2[[#This Row],[Sharpe Ratio]]-AVERAGE(Table2[Sharpe Ratio]))/_xlfn.STDEV.P(Table2[Sharpe Ratio])</f>
        <v>-0.9063239944301793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-0.79807155829607379</v>
      </c>
      <c r="AS413">
        <f>_xlfn.RANK.AVG(Table2[[#This Row],[1Y Return vs Nifty Z-Score]],Table2[1Y Return vs Nifty Z-Score])</f>
        <v>418</v>
      </c>
      <c r="AT413">
        <f>_xlfn.RANK.AVG(Table2[[#This Row],[6M Return vs Nifty Z-Score]],Table2[6M Return vs Nifty Z-Score])</f>
        <v>186</v>
      </c>
      <c r="AU413">
        <f>_xlfn.RANK.AVG(Table2[[#This Row],[Sharpe Ratio Z-Score]],Table2[Sharpe Ratio Z-Score])</f>
        <v>606</v>
      </c>
      <c r="AV413">
        <f>(Table2[[#This Row],[Rank 1Y]]+Table2[[#This Row],[Rank 6M]]+Table2[[#This Row],[Rank Sharpe]])/3</f>
        <v>403.33333333333331</v>
      </c>
    </row>
    <row r="414" spans="1:48" x14ac:dyDescent="0.3">
      <c r="A414" t="s">
        <v>367</v>
      </c>
      <c r="B414" t="s">
        <v>368</v>
      </c>
      <c r="C414" t="s">
        <v>3140</v>
      </c>
      <c r="D414" t="s">
        <v>51</v>
      </c>
      <c r="E414">
        <v>65161.131524999997</v>
      </c>
      <c r="F414">
        <v>5484.4</v>
      </c>
      <c r="G414">
        <v>-2.2082290406423999</v>
      </c>
      <c r="H414">
        <f>(Table2[[#This Row],[1Y Return vs Nifty]]-AVERAGE(Table2[1Y Return vs Nifty]))/_xlfn.STDEV.P(Table2[1Y Return vs Nifty])</f>
        <v>-0.32202023509581174</v>
      </c>
      <c r="I414">
        <v>-8.36901749549369</v>
      </c>
      <c r="J414">
        <f>(Table2[[#This Row],[1M Return vs Nifty]]-AVERAGE(Table2[1M Return vs Nifty]))/_xlfn.STDEV.P(Table2[1M Return vs Nifty])</f>
        <v>-0.91182945579261443</v>
      </c>
      <c r="K414">
        <v>-3.09785670473646</v>
      </c>
      <c r="L414">
        <f>(Table2[[#This Row],[6M Return vs Nifty]]-AVERAGE(Table2[6M Return vs Nifty]))/_xlfn.STDEV.P(Table2[6M Return vs Nifty])</f>
        <v>-0.23950266969909315</v>
      </c>
      <c r="M414">
        <v>-4.3990637351885598</v>
      </c>
      <c r="N414">
        <f>(Table2[[#This Row],[1W Return vs Nifty]]-AVERAGE(Table2[1W Return vs Nifty]))/_xlfn.STDEV.P(Table2[1W Return vs Nifty])</f>
        <v>-0.99113729861920419</v>
      </c>
      <c r="O414">
        <v>5649.04</v>
      </c>
      <c r="P414">
        <v>5804.8005898716601</v>
      </c>
      <c r="Q414">
        <v>5412.7074027674198</v>
      </c>
      <c r="R414">
        <v>30.5343346650142</v>
      </c>
      <c r="S414" s="1">
        <f>(Table2[[#This Row],[Close Price]]-Table2[[#This Row],[20D EMA]])/Table2[[#This Row],[20D EMA]]</f>
        <v>-2.9144775041423026E-2</v>
      </c>
      <c r="T414" s="1">
        <f>(Table2[[#This Row],[Close Price]]-Table2[[#This Row],[50D EMA]])/Table2[[#This Row],[50D EMA]]</f>
        <v>-5.519579611928483E-2</v>
      </c>
      <c r="U414" s="1">
        <f>(Table2[[#This Row],[Close Price]]-Table2[[#This Row],[200D EMA]])/Table2[[#This Row],[200D EMA]]</f>
        <v>1.3245237899969375E-2</v>
      </c>
      <c r="V414">
        <v>3.3777745116215501</v>
      </c>
      <c r="W414">
        <v>5401.35</v>
      </c>
      <c r="X414">
        <v>5528.95</v>
      </c>
      <c r="Y414">
        <v>5374.2</v>
      </c>
      <c r="Z414">
        <v>5718.5</v>
      </c>
      <c r="AA414">
        <v>5361.05</v>
      </c>
      <c r="AB414">
        <v>5958.9</v>
      </c>
      <c r="AC414" s="1">
        <f>(Table2[[#This Row],[Close Price]]/Table2[[#This Row],[Day Low]])-1</f>
        <v>1.5375785683208631E-2</v>
      </c>
      <c r="AD414" s="1">
        <f>(Table2[[#This Row],[Day High]]/Table2[[#This Row],[Close Price]])-1</f>
        <v>8.1230398949749816E-3</v>
      </c>
      <c r="AE414" s="1">
        <f>(Table2[[#This Row],[Close Price]]/Table2[[#This Row],[Current Week Low]])-1</f>
        <v>2.0505377544564718E-2</v>
      </c>
      <c r="AF414" s="1">
        <f>(Table2[[#This Row],[Current Week High]]/Table2[[#This Row],[Close Price]])-1</f>
        <v>4.2684705710743343E-2</v>
      </c>
      <c r="AG414" s="1">
        <f>(Table2[[#This Row],[Close Price]]/Table2[[#This Row],[Current Month Low]])-1</f>
        <v>2.3008552429095053E-2</v>
      </c>
      <c r="AH414" s="1">
        <f>(Table2[[#This Row],[Current Month High]]/Table2[[#This Row],[Close Price]])-1</f>
        <v>8.6518124133907026E-2</v>
      </c>
      <c r="AI414">
        <v>17.422142805046999</v>
      </c>
      <c r="AJ414">
        <v>24.446058020671401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-0.09</v>
      </c>
      <c r="AM414" t="s">
        <v>3182</v>
      </c>
      <c r="AN414">
        <v>-4.79</v>
      </c>
      <c r="AO414" t="s">
        <v>3182</v>
      </c>
      <c r="AP414">
        <v>3.8699992009745998E-2</v>
      </c>
      <c r="AQ414">
        <f>(Table2[[#This Row],[Sharpe Ratio]]-AVERAGE(Table2[Sharpe Ratio]))/_xlfn.STDEV.P(Table2[Sharpe Ratio])</f>
        <v>-0.21758396716012635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424</v>
      </c>
      <c r="AT414">
        <f>_xlfn.RANK.AVG(Table2[[#This Row],[6M Return vs Nifty Z-Score]],Table2[6M Return vs Nifty Z-Score])</f>
        <v>382</v>
      </c>
      <c r="AU414">
        <f>_xlfn.RANK.AVG(Table2[[#This Row],[Sharpe Ratio Z-Score]],Table2[Sharpe Ratio Z-Score])</f>
        <v>406</v>
      </c>
      <c r="AV414">
        <f>(Table2[[#This Row],[Rank 1Y]]+Table2[[#This Row],[Rank 6M]]+Table2[[#This Row],[Rank Sharpe]])/3</f>
        <v>404</v>
      </c>
    </row>
    <row r="415" spans="1:48" x14ac:dyDescent="0.3">
      <c r="A415" t="s">
        <v>1831</v>
      </c>
      <c r="B415" t="s">
        <v>1832</v>
      </c>
      <c r="C415" t="s">
        <v>3138</v>
      </c>
      <c r="D415" t="s">
        <v>983</v>
      </c>
      <c r="E415">
        <v>4261.712586222</v>
      </c>
      <c r="F415">
        <v>33.409999999999997</v>
      </c>
      <c r="G415">
        <v>-21.385281222198198</v>
      </c>
      <c r="H415">
        <f>(Table2[[#This Row],[1Y Return vs Nifty]]-AVERAGE(Table2[1Y Return vs Nifty]))/_xlfn.STDEV.P(Table2[1Y Return vs Nifty])</f>
        <v>-0.69934198767530042</v>
      </c>
      <c r="I415">
        <v>-0.26573302574885099</v>
      </c>
      <c r="J415">
        <f>(Table2[[#This Row],[1M Return vs Nifty]]-AVERAGE(Table2[1M Return vs Nifty]))/_xlfn.STDEV.P(Table2[1M Return vs Nifty])</f>
        <v>-0.15978163089572653</v>
      </c>
      <c r="K415">
        <v>-3.8099067165967302</v>
      </c>
      <c r="L415">
        <f>(Table2[[#This Row],[6M Return vs Nifty]]-AVERAGE(Table2[6M Return vs Nifty]))/_xlfn.STDEV.P(Table2[6M Return vs Nifty])</f>
        <v>-0.26260127311566589</v>
      </c>
      <c r="M415">
        <v>1.970194228627</v>
      </c>
      <c r="N415">
        <f>(Table2[[#This Row],[1W Return vs Nifty]]-AVERAGE(Table2[1W Return vs Nifty]))/_xlfn.STDEV.P(Table2[1W Return vs Nifty])</f>
        <v>0.54890849759496108</v>
      </c>
      <c r="O415">
        <v>35.270000000000003</v>
      </c>
      <c r="P415">
        <v>35.172881337887901</v>
      </c>
      <c r="Q415">
        <v>35.185164031142101</v>
      </c>
      <c r="R415">
        <v>60.390598217187197</v>
      </c>
      <c r="S415" s="1">
        <f>(Table2[[#This Row],[Close Price]]-Table2[[#This Row],[20D EMA]])/Table2[[#This Row],[20D EMA]]</f>
        <v>-5.2736036291466018E-2</v>
      </c>
      <c r="T415" s="1">
        <f>(Table2[[#This Row],[Close Price]]-Table2[[#This Row],[50D EMA]])/Table2[[#This Row],[50D EMA]]</f>
        <v>-5.0120469828809418E-2</v>
      </c>
      <c r="U415" s="1">
        <f>(Table2[[#This Row],[Close Price]]-Table2[[#This Row],[200D EMA]])/Table2[[#This Row],[200D EMA]]</f>
        <v>-5.0452060691572195E-2</v>
      </c>
      <c r="V415">
        <v>0.62433260364600496</v>
      </c>
      <c r="W415">
        <v>33.200000000000003</v>
      </c>
      <c r="X415">
        <v>33.85</v>
      </c>
      <c r="Y415">
        <v>32.22</v>
      </c>
      <c r="Z415">
        <v>33.9</v>
      </c>
      <c r="AA415">
        <v>30.93</v>
      </c>
      <c r="AB415">
        <v>33.9</v>
      </c>
      <c r="AC415" s="1">
        <f>(Table2[[#This Row],[Close Price]]/Table2[[#This Row],[Day Low]])-1</f>
        <v>6.3253012048190005E-3</v>
      </c>
      <c r="AD415" s="1">
        <f>(Table2[[#This Row],[Day High]]/Table2[[#This Row],[Close Price]])-1</f>
        <v>1.3169709667764318E-2</v>
      </c>
      <c r="AE415" s="1">
        <f>(Table2[[#This Row],[Close Price]]/Table2[[#This Row],[Current Week Low]])-1</f>
        <v>3.693358162631899E-2</v>
      </c>
      <c r="AF415" s="1">
        <f>(Table2[[#This Row],[Current Week High]]/Table2[[#This Row],[Close Price]])-1</f>
        <v>1.4666267584555692E-2</v>
      </c>
      <c r="AG415" s="1">
        <f>(Table2[[#This Row],[Close Price]]/Table2[[#This Row],[Current Month Low]])-1</f>
        <v>8.0181053992887108E-2</v>
      </c>
      <c r="AH415" s="1">
        <f>(Table2[[#This Row],[Current Month High]]/Table2[[#This Row],[Close Price]])-1</f>
        <v>1.4666267584555692E-2</v>
      </c>
      <c r="AI415">
        <v>37.982639928165199</v>
      </c>
      <c r="AJ415">
        <v>34.989898989898897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3182</v>
      </c>
      <c r="AN415">
        <v>-3.36</v>
      </c>
      <c r="AO415" t="s">
        <v>3182</v>
      </c>
      <c r="AP415">
        <v>8.7018298659012006E-2</v>
      </c>
      <c r="AQ415">
        <f>(Table2[[#This Row],[Sharpe Ratio]]-AVERAGE(Table2[Sharpe Ratio]))/_xlfn.STDEV.P(Table2[Sharpe Ratio])</f>
        <v>0.34141679367166111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558</v>
      </c>
      <c r="AT415">
        <f>_xlfn.RANK.AVG(Table2[[#This Row],[6M Return vs Nifty Z-Score]],Table2[6M Return vs Nifty Z-Score])</f>
        <v>395</v>
      </c>
      <c r="AU415">
        <f>_xlfn.RANK.AVG(Table2[[#This Row],[Sharpe Ratio Z-Score]],Table2[Sharpe Ratio Z-Score])</f>
        <v>260</v>
      </c>
      <c r="AV415">
        <f>(Table2[[#This Row],[Rank 1Y]]+Table2[[#This Row],[Rank 6M]]+Table2[[#This Row],[Rank Sharpe]])/3</f>
        <v>404.33333333333331</v>
      </c>
    </row>
    <row r="416" spans="1:48" x14ac:dyDescent="0.3">
      <c r="A416" t="s">
        <v>174</v>
      </c>
      <c r="B416" t="s">
        <v>175</v>
      </c>
      <c r="C416" t="s">
        <v>3146</v>
      </c>
      <c r="D416" t="s">
        <v>176</v>
      </c>
      <c r="E416">
        <v>147820.50776163</v>
      </c>
      <c r="F416">
        <v>661.1</v>
      </c>
      <c r="G416">
        <v>6.5559628821818698</v>
      </c>
      <c r="H416">
        <f>(Table2[[#This Row],[1Y Return vs Nifty]]-AVERAGE(Table2[1Y Return vs Nifty]))/_xlfn.STDEV.P(Table2[1Y Return vs Nifty])</f>
        <v>-0.14957870315673727</v>
      </c>
      <c r="I416">
        <v>-2.77778009413881</v>
      </c>
      <c r="J416">
        <f>(Table2[[#This Row],[1M Return vs Nifty]]-AVERAGE(Table2[1M Return vs Nifty]))/_xlfn.STDEV.P(Table2[1M Return vs Nifty])</f>
        <v>-0.39291913715937621</v>
      </c>
      <c r="K416">
        <v>-8.3249800408280397</v>
      </c>
      <c r="L416">
        <f>(Table2[[#This Row],[6M Return vs Nifty]]-AVERAGE(Table2[6M Return vs Nifty]))/_xlfn.STDEV.P(Table2[6M Return vs Nifty])</f>
        <v>-0.40906835601156771</v>
      </c>
      <c r="M416">
        <v>0.69956512145299599</v>
      </c>
      <c r="N416">
        <f>(Table2[[#This Row],[1W Return vs Nifty]]-AVERAGE(Table2[1W Return vs Nifty]))/_xlfn.STDEV.P(Table2[1W Return vs Nifty])</f>
        <v>0.24167851473547761</v>
      </c>
      <c r="O416">
        <v>665.69</v>
      </c>
      <c r="P416">
        <v>682.05115299501495</v>
      </c>
      <c r="Q416">
        <v>645.47747867376802</v>
      </c>
      <c r="R416">
        <v>51.007744715844801</v>
      </c>
      <c r="S416" s="1">
        <f>(Table2[[#This Row],[Close Price]]-Table2[[#This Row],[20D EMA]])/Table2[[#This Row],[20D EMA]]</f>
        <v>-6.8951013234388849E-3</v>
      </c>
      <c r="T416" s="1">
        <f>(Table2[[#This Row],[Close Price]]-Table2[[#This Row],[50D EMA]])/Table2[[#This Row],[50D EMA]]</f>
        <v>-3.0717861707313988E-2</v>
      </c>
      <c r="U416" s="1">
        <f>(Table2[[#This Row],[Close Price]]-Table2[[#This Row],[200D EMA]])/Table2[[#This Row],[200D EMA]]</f>
        <v>2.4203046337621041E-2</v>
      </c>
      <c r="V416">
        <v>1.07851359985711</v>
      </c>
      <c r="W416">
        <v>660.15</v>
      </c>
      <c r="X416">
        <v>669.8</v>
      </c>
      <c r="Y416">
        <v>654.45000000000005</v>
      </c>
      <c r="Z416">
        <v>670.25</v>
      </c>
      <c r="AA416">
        <v>622.54999999999995</v>
      </c>
      <c r="AB416">
        <v>714.25</v>
      </c>
      <c r="AC416" s="1">
        <f>(Table2[[#This Row],[Close Price]]/Table2[[#This Row],[Day Low]])-1</f>
        <v>1.4390668787398475E-3</v>
      </c>
      <c r="AD416" s="1">
        <f>(Table2[[#This Row],[Day High]]/Table2[[#This Row],[Close Price]])-1</f>
        <v>1.3159885040084696E-2</v>
      </c>
      <c r="AE416" s="1">
        <f>(Table2[[#This Row],[Close Price]]/Table2[[#This Row],[Current Week Low]])-1</f>
        <v>1.0161204064481622E-2</v>
      </c>
      <c r="AF416" s="1">
        <f>(Table2[[#This Row],[Current Week High]]/Table2[[#This Row],[Close Price]])-1</f>
        <v>1.3840568749054594E-2</v>
      </c>
      <c r="AG416" s="1">
        <f>(Table2[[#This Row],[Close Price]]/Table2[[#This Row],[Current Month Low]])-1</f>
        <v>6.1922737129547878E-2</v>
      </c>
      <c r="AH416" s="1">
        <f>(Table2[[#This Row],[Current Month High]]/Table2[[#This Row],[Close Price]])-1</f>
        <v>8.0396309181666847E-2</v>
      </c>
      <c r="AI416">
        <v>16.8733928301315</v>
      </c>
      <c r="AJ416">
        <v>33.192303817870403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0.01</v>
      </c>
      <c r="AM416" t="s">
        <v>3183</v>
      </c>
      <c r="AN416">
        <v>2.0099999999999998</v>
      </c>
      <c r="AO416" t="s">
        <v>3183</v>
      </c>
      <c r="AP416">
        <v>4.0094852520462E-2</v>
      </c>
      <c r="AQ416">
        <f>(Table2[[#This Row],[Sharpe Ratio]]-AVERAGE(Table2[Sharpe Ratio]))/_xlfn.STDEV.P(Table2[Sharpe Ratio])</f>
        <v>-0.20144664487347488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359</v>
      </c>
      <c r="AT416">
        <f>_xlfn.RANK.AVG(Table2[[#This Row],[6M Return vs Nifty Z-Score]],Table2[6M Return vs Nifty Z-Score])</f>
        <v>455</v>
      </c>
      <c r="AU416">
        <f>_xlfn.RANK.AVG(Table2[[#This Row],[Sharpe Ratio Z-Score]],Table2[Sharpe Ratio Z-Score])</f>
        <v>400</v>
      </c>
      <c r="AV416">
        <f>(Table2[[#This Row],[Rank 1Y]]+Table2[[#This Row],[Rank 6M]]+Table2[[#This Row],[Rank Sharpe]])/3</f>
        <v>404.66666666666669</v>
      </c>
    </row>
    <row r="417" spans="1:48" x14ac:dyDescent="0.3">
      <c r="A417" t="s">
        <v>376</v>
      </c>
      <c r="B417" t="s">
        <v>377</v>
      </c>
      <c r="C417" t="s">
        <v>3151</v>
      </c>
      <c r="D417" t="s">
        <v>171</v>
      </c>
      <c r="E417">
        <v>62192.840111379999</v>
      </c>
      <c r="F417">
        <v>4099.7</v>
      </c>
      <c r="G417">
        <v>-12.9163260510888</v>
      </c>
      <c r="H417">
        <f>(Table2[[#This Row],[1Y Return vs Nifty]]-AVERAGE(Table2[1Y Return vs Nifty]))/_xlfn.STDEV.P(Table2[1Y Return vs Nifty])</f>
        <v>-0.53270944282810406</v>
      </c>
      <c r="I417">
        <v>-5.7454091469124204</v>
      </c>
      <c r="J417">
        <f>(Table2[[#This Row],[1M Return vs Nifty]]-AVERAGE(Table2[1M Return vs Nifty]))/_xlfn.STDEV.P(Table2[1M Return vs Nifty])</f>
        <v>-0.66833819502067338</v>
      </c>
      <c r="K417">
        <v>7.5415430390432503</v>
      </c>
      <c r="L417">
        <f>(Table2[[#This Row],[6M Return vs Nifty]]-AVERAGE(Table2[6M Return vs Nifty]))/_xlfn.STDEV.P(Table2[6M Return vs Nifty])</f>
        <v>0.10563499082829669</v>
      </c>
      <c r="M417">
        <v>-3.7662945016632898</v>
      </c>
      <c r="N417">
        <f>(Table2[[#This Row],[1W Return vs Nifty]]-AVERAGE(Table2[1W Return vs Nifty]))/_xlfn.STDEV.P(Table2[1W Return vs Nifty])</f>
        <v>-0.83813774928387275</v>
      </c>
      <c r="O417">
        <v>4309.32</v>
      </c>
      <c r="P417">
        <v>4394.3064217620704</v>
      </c>
      <c r="Q417">
        <v>4114.7831997509302</v>
      </c>
      <c r="R417">
        <v>21.921464811727599</v>
      </c>
      <c r="S417" s="1">
        <f>(Table2[[#This Row],[Close Price]]-Table2[[#This Row],[20D EMA]])/Table2[[#This Row],[20D EMA]]</f>
        <v>-4.8643405456081215E-2</v>
      </c>
      <c r="T417" s="1">
        <f>(Table2[[#This Row],[Close Price]]-Table2[[#This Row],[50D EMA]])/Table2[[#This Row],[50D EMA]]</f>
        <v>-6.7042757943115067E-2</v>
      </c>
      <c r="U417" s="1">
        <f>(Table2[[#This Row],[Close Price]]-Table2[[#This Row],[200D EMA]])/Table2[[#This Row],[200D EMA]]</f>
        <v>-3.6656122616237365E-3</v>
      </c>
      <c r="V417">
        <v>1.7449505152618501</v>
      </c>
      <c r="W417">
        <v>4067.05</v>
      </c>
      <c r="X417">
        <v>4144.45</v>
      </c>
      <c r="Y417">
        <v>4067.05</v>
      </c>
      <c r="Z417">
        <v>4215.3999999999996</v>
      </c>
      <c r="AA417">
        <v>4045.85</v>
      </c>
      <c r="AB417">
        <v>4715</v>
      </c>
      <c r="AC417" s="1">
        <f>(Table2[[#This Row],[Close Price]]/Table2[[#This Row],[Day Low]])-1</f>
        <v>8.0279317933145133E-3</v>
      </c>
      <c r="AD417" s="1">
        <f>(Table2[[#This Row],[Day High]]/Table2[[#This Row],[Close Price]])-1</f>
        <v>1.0915432836549055E-2</v>
      </c>
      <c r="AE417" s="1">
        <f>(Table2[[#This Row],[Close Price]]/Table2[[#This Row],[Current Week Low]])-1</f>
        <v>8.0279317933145133E-3</v>
      </c>
      <c r="AF417" s="1">
        <f>(Table2[[#This Row],[Current Week High]]/Table2[[#This Row],[Close Price]])-1</f>
        <v>2.8221577188574765E-2</v>
      </c>
      <c r="AG417" s="1">
        <f>(Table2[[#This Row],[Close Price]]/Table2[[#This Row],[Current Month Low]])-1</f>
        <v>1.330993487153509E-2</v>
      </c>
      <c r="AH417" s="1">
        <f>(Table2[[#This Row],[Current Month High]]/Table2[[#This Row],[Close Price]])-1</f>
        <v>0.15008415249896334</v>
      </c>
      <c r="AI417">
        <v>17.1805254042978</v>
      </c>
      <c r="AJ417">
        <v>27.319875776397499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-0.02</v>
      </c>
      <c r="AM417" t="s">
        <v>3182</v>
      </c>
      <c r="AN417">
        <v>-12.67</v>
      </c>
      <c r="AO417" t="s">
        <v>3182</v>
      </c>
      <c r="AP417">
        <v>2.1013336425327E-2</v>
      </c>
      <c r="AQ417">
        <f>(Table2[[#This Row],[Sharpe Ratio]]-AVERAGE(Table2[Sharpe Ratio]))/_xlfn.STDEV.P(Table2[Sharpe Ratio])</f>
        <v>-0.42220318115756461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499</v>
      </c>
      <c r="AT417">
        <f>_xlfn.RANK.AVG(Table2[[#This Row],[6M Return vs Nifty Z-Score]],Table2[6M Return vs Nifty Z-Score])</f>
        <v>266</v>
      </c>
      <c r="AU417">
        <f>_xlfn.RANK.AVG(Table2[[#This Row],[Sharpe Ratio Z-Score]],Table2[Sharpe Ratio Z-Score])</f>
        <v>449</v>
      </c>
      <c r="AV417">
        <f>(Table2[[#This Row],[Rank 1Y]]+Table2[[#This Row],[Rank 6M]]+Table2[[#This Row],[Rank Sharpe]])/3</f>
        <v>404.66666666666669</v>
      </c>
    </row>
    <row r="418" spans="1:48" x14ac:dyDescent="0.3">
      <c r="A418" t="s">
        <v>1391</v>
      </c>
      <c r="B418" t="s">
        <v>1392</v>
      </c>
      <c r="C418" t="s">
        <v>3136</v>
      </c>
      <c r="D418" t="s">
        <v>24</v>
      </c>
      <c r="E418">
        <v>7895.3257343100004</v>
      </c>
      <c r="F418">
        <v>208.95</v>
      </c>
      <c r="G418">
        <v>-24.954423422914498</v>
      </c>
      <c r="H418">
        <f>(Table2[[#This Row],[1Y Return vs Nifty]]-AVERAGE(Table2[1Y Return vs Nifty]))/_xlfn.STDEV.P(Table2[1Y Return vs Nifty])</f>
        <v>-0.76956732667056771</v>
      </c>
      <c r="I418">
        <v>0.31707681972202001</v>
      </c>
      <c r="J418">
        <f>(Table2[[#This Row],[1M Return vs Nifty]]-AVERAGE(Table2[1M Return vs Nifty]))/_xlfn.STDEV.P(Table2[1M Return vs Nifty])</f>
        <v>-0.10569234423038237</v>
      </c>
      <c r="K418">
        <v>-9.3857878295081107</v>
      </c>
      <c r="L418">
        <f>(Table2[[#This Row],[6M Return vs Nifty]]-AVERAGE(Table2[6M Return vs Nifty]))/_xlfn.STDEV.P(Table2[6M Return vs Nifty])</f>
        <v>-0.44348051527537652</v>
      </c>
      <c r="M418">
        <v>-0.76645843492108501</v>
      </c>
      <c r="N418">
        <f>(Table2[[#This Row],[1W Return vs Nifty]]-AVERAGE(Table2[1W Return vs Nifty]))/_xlfn.STDEV.P(Table2[1W Return vs Nifty])</f>
        <v>-0.11279659491957598</v>
      </c>
      <c r="O418">
        <v>209.28</v>
      </c>
      <c r="P418">
        <v>215.69146807267899</v>
      </c>
      <c r="Q418">
        <v>220.85014792720199</v>
      </c>
      <c r="R418">
        <v>54.049812313647799</v>
      </c>
      <c r="S418" s="1">
        <f>(Table2[[#This Row],[Close Price]]-Table2[[#This Row],[20D EMA]])/Table2[[#This Row],[20D EMA]]</f>
        <v>-1.5768348623853808E-3</v>
      </c>
      <c r="T418" s="1">
        <f>(Table2[[#This Row],[Close Price]]-Table2[[#This Row],[50D EMA]])/Table2[[#This Row],[50D EMA]]</f>
        <v>-3.1255144827552504E-2</v>
      </c>
      <c r="U418" s="1">
        <f>(Table2[[#This Row],[Close Price]]-Table2[[#This Row],[200D EMA]])/Table2[[#This Row],[200D EMA]]</f>
        <v>-5.3883359548958058E-2</v>
      </c>
      <c r="V418">
        <v>0.54313767878226205</v>
      </c>
      <c r="W418">
        <v>205</v>
      </c>
      <c r="X418">
        <v>209.79</v>
      </c>
      <c r="Y418">
        <v>202.71</v>
      </c>
      <c r="Z418">
        <v>211</v>
      </c>
      <c r="AA418">
        <v>197.6</v>
      </c>
      <c r="AB418">
        <v>221.83</v>
      </c>
      <c r="AC418" s="1">
        <f>(Table2[[#This Row],[Close Price]]/Table2[[#This Row],[Day Low]])-1</f>
        <v>1.9268292682926846E-2</v>
      </c>
      <c r="AD418" s="1">
        <f>(Table2[[#This Row],[Day High]]/Table2[[#This Row],[Close Price]])-1</f>
        <v>4.020100502512669E-3</v>
      </c>
      <c r="AE418" s="1">
        <f>(Table2[[#This Row],[Close Price]]/Table2[[#This Row],[Current Week Low]])-1</f>
        <v>3.0782891815894553E-2</v>
      </c>
      <c r="AF418" s="1">
        <f>(Table2[[#This Row],[Current Week High]]/Table2[[#This Row],[Close Price]])-1</f>
        <v>9.8109595597033472E-3</v>
      </c>
      <c r="AG418" s="1">
        <f>(Table2[[#This Row],[Close Price]]/Table2[[#This Row],[Current Month Low]])-1</f>
        <v>5.7439271255060653E-2</v>
      </c>
      <c r="AH418" s="1">
        <f>(Table2[[#This Row],[Current Month High]]/Table2[[#This Row],[Close Price]])-1</f>
        <v>6.1641541038526038E-2</v>
      </c>
      <c r="AI418">
        <v>37.138071308925497</v>
      </c>
      <c r="AJ418">
        <v>8.8281249999999805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3182</v>
      </c>
      <c r="AN418">
        <v>-4.7300000000000004</v>
      </c>
      <c r="AO418" t="s">
        <v>3182</v>
      </c>
      <c r="AP418">
        <v>0.119807733645828</v>
      </c>
      <c r="AQ418">
        <f>(Table2[[#This Row],[Sharpe Ratio]]-AVERAGE(Table2[Sharpe Ratio]))/_xlfn.STDEV.P(Table2[Sharpe Ratio])</f>
        <v>0.7207620227568573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583</v>
      </c>
      <c r="AT418">
        <f>_xlfn.RANK.AVG(Table2[[#This Row],[6M Return vs Nifty Z-Score]],Table2[6M Return vs Nifty Z-Score])</f>
        <v>468</v>
      </c>
      <c r="AU418">
        <f>_xlfn.RANK.AVG(Table2[[#This Row],[Sharpe Ratio Z-Score]],Table2[Sharpe Ratio Z-Score])</f>
        <v>164</v>
      </c>
      <c r="AV418">
        <f>(Table2[[#This Row],[Rank 1Y]]+Table2[[#This Row],[Rank 6M]]+Table2[[#This Row],[Rank Sharpe]])/3</f>
        <v>405</v>
      </c>
    </row>
    <row r="419" spans="1:48" x14ac:dyDescent="0.3">
      <c r="A419" t="s">
        <v>548</v>
      </c>
      <c r="B419" t="s">
        <v>549</v>
      </c>
      <c r="C419" t="s">
        <v>3151</v>
      </c>
      <c r="D419" t="s">
        <v>278</v>
      </c>
      <c r="E419">
        <v>37111.182525689997</v>
      </c>
      <c r="F419">
        <v>2720.9</v>
      </c>
      <c r="G419">
        <v>2.02631024524855</v>
      </c>
      <c r="H419">
        <f>(Table2[[#This Row],[1Y Return vs Nifty]]-AVERAGE(Table2[1Y Return vs Nifty]))/_xlfn.STDEV.P(Table2[1Y Return vs Nifty])</f>
        <v>-0.23870274867546429</v>
      </c>
      <c r="I419">
        <v>1.4259617209086799</v>
      </c>
      <c r="J419">
        <f>(Table2[[#This Row],[1M Return vs Nifty]]-AVERAGE(Table2[1M Return vs Nifty]))/_xlfn.STDEV.P(Table2[1M Return vs Nifty])</f>
        <v>-2.7792006634643181E-3</v>
      </c>
      <c r="K419">
        <v>9.9398069302309509</v>
      </c>
      <c r="L419">
        <f>(Table2[[#This Row],[6M Return vs Nifty]]-AVERAGE(Table2[6M Return vs Nifty]))/_xlfn.STDEV.P(Table2[6M Return vs Nifty])</f>
        <v>0.18343366450025528</v>
      </c>
      <c r="M419">
        <v>-0.34205119316833399</v>
      </c>
      <c r="N419">
        <f>(Table2[[#This Row],[1W Return vs Nifty]]-AVERAGE(Table2[1W Return vs Nifty]))/_xlfn.STDEV.P(Table2[1W Return vs Nifty])</f>
        <v>-1.0177641148605705E-2</v>
      </c>
      <c r="O419">
        <v>2683.93</v>
      </c>
      <c r="P419">
        <v>2738.1742892141201</v>
      </c>
      <c r="Q419">
        <v>2616.6815941016598</v>
      </c>
      <c r="R419">
        <v>56.962379715045898</v>
      </c>
      <c r="S419" s="1">
        <f>(Table2[[#This Row],[Close Price]]-Table2[[#This Row],[20D EMA]])/Table2[[#This Row],[20D EMA]]</f>
        <v>1.3774576833225999E-2</v>
      </c>
      <c r="T419" s="1">
        <f>(Table2[[#This Row],[Close Price]]-Table2[[#This Row],[50D EMA]])/Table2[[#This Row],[50D EMA]]</f>
        <v>-6.3086887062539353E-3</v>
      </c>
      <c r="U419" s="1">
        <f>(Table2[[#This Row],[Close Price]]-Table2[[#This Row],[200D EMA]])/Table2[[#This Row],[200D EMA]]</f>
        <v>3.982846294071931E-2</v>
      </c>
      <c r="V419">
        <v>1.3920445423383701</v>
      </c>
      <c r="W419">
        <v>2699.05</v>
      </c>
      <c r="X419">
        <v>2744.65</v>
      </c>
      <c r="Y419">
        <v>2685</v>
      </c>
      <c r="Z419">
        <v>2744.65</v>
      </c>
      <c r="AA419">
        <v>2453</v>
      </c>
      <c r="AB419">
        <v>2885.1</v>
      </c>
      <c r="AC419" s="1">
        <f>(Table2[[#This Row],[Close Price]]/Table2[[#This Row],[Day Low]])-1</f>
        <v>8.0954409884959055E-3</v>
      </c>
      <c r="AD419" s="1">
        <f>(Table2[[#This Row],[Day High]]/Table2[[#This Row],[Close Price]])-1</f>
        <v>8.7287294645155278E-3</v>
      </c>
      <c r="AE419" s="1">
        <f>(Table2[[#This Row],[Close Price]]/Table2[[#This Row],[Current Week Low]])-1</f>
        <v>1.3370577281191842E-2</v>
      </c>
      <c r="AF419" s="1">
        <f>(Table2[[#This Row],[Current Week High]]/Table2[[#This Row],[Close Price]])-1</f>
        <v>8.7287294645155278E-3</v>
      </c>
      <c r="AG419" s="1">
        <f>(Table2[[#This Row],[Close Price]]/Table2[[#This Row],[Current Month Low]])-1</f>
        <v>0.10921320831634729</v>
      </c>
      <c r="AH419" s="1">
        <f>(Table2[[#This Row],[Current Month High]]/Table2[[#This Row],[Close Price]])-1</f>
        <v>6.0347679076776073E-2</v>
      </c>
      <c r="AI419">
        <v>16.4688154654709</v>
      </c>
      <c r="AJ419">
        <v>34.6313706086096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0.02</v>
      </c>
      <c r="AM419" t="s">
        <v>3183</v>
      </c>
      <c r="AN419">
        <v>-3.38</v>
      </c>
      <c r="AO419" t="s">
        <v>3182</v>
      </c>
      <c r="AP419">
        <v>-1.1390605030606E-2</v>
      </c>
      <c r="AQ419">
        <f>(Table2[[#This Row],[Sharpe Ratio]]-AVERAGE(Table2[Sharpe Ratio]))/_xlfn.STDEV.P(Table2[Sharpe Ratio])</f>
        <v>-0.79708858555098205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390</v>
      </c>
      <c r="AT419">
        <f>_xlfn.RANK.AVG(Table2[[#This Row],[6M Return vs Nifty Z-Score]],Table2[6M Return vs Nifty Z-Score])</f>
        <v>243</v>
      </c>
      <c r="AU419">
        <f>_xlfn.RANK.AVG(Table2[[#This Row],[Sharpe Ratio Z-Score]],Table2[Sharpe Ratio Z-Score])</f>
        <v>585</v>
      </c>
      <c r="AV419">
        <f>(Table2[[#This Row],[Rank 1Y]]+Table2[[#This Row],[Rank 6M]]+Table2[[#This Row],[Rank Sharpe]])/3</f>
        <v>406</v>
      </c>
    </row>
    <row r="420" spans="1:48" x14ac:dyDescent="0.3">
      <c r="A420" t="s">
        <v>95</v>
      </c>
      <c r="B420" t="s">
        <v>96</v>
      </c>
      <c r="C420" t="s">
        <v>3134</v>
      </c>
      <c r="D420" t="s">
        <v>97</v>
      </c>
      <c r="E420">
        <v>257078.21216080399</v>
      </c>
      <c r="F420">
        <v>417.15</v>
      </c>
      <c r="G420">
        <v>-2.2941002624873001</v>
      </c>
      <c r="H420">
        <f>(Table2[[#This Row],[1Y Return vs Nifty]]-AVERAGE(Table2[1Y Return vs Nifty]))/_xlfn.STDEV.P(Table2[1Y Return vs Nifty])</f>
        <v>-0.32370981072067356</v>
      </c>
      <c r="I420">
        <v>-9.3996547640353896</v>
      </c>
      <c r="J420">
        <f>(Table2[[#This Row],[1M Return vs Nifty]]-AVERAGE(Table2[1M Return vs Nifty]))/_xlfn.STDEV.P(Table2[1M Return vs Nifty])</f>
        <v>-1.0074806104519869</v>
      </c>
      <c r="K420">
        <v>-22.6301478714025</v>
      </c>
      <c r="L420">
        <f>(Table2[[#This Row],[6M Return vs Nifty]]-AVERAGE(Table2[6M Return vs Nifty]))/_xlfn.STDEV.P(Table2[6M Return vs Nifty])</f>
        <v>-0.87312199412989233</v>
      </c>
      <c r="M420">
        <v>-2.9970000816324802</v>
      </c>
      <c r="N420">
        <f>(Table2[[#This Row],[1W Return vs Nifty]]-AVERAGE(Table2[1W Return vs Nifty]))/_xlfn.STDEV.P(Table2[1W Return vs Nifty])</f>
        <v>-0.65212728395963138</v>
      </c>
      <c r="O420">
        <v>427.74</v>
      </c>
      <c r="P420">
        <v>454.029077695544</v>
      </c>
      <c r="Q420">
        <v>451.68532288311599</v>
      </c>
      <c r="R420">
        <v>44.757834014547903</v>
      </c>
      <c r="S420" s="1">
        <f>(Table2[[#This Row],[Close Price]]-Table2[[#This Row],[20D EMA]])/Table2[[#This Row],[20D EMA]]</f>
        <v>-2.4758030579323961E-2</v>
      </c>
      <c r="T420" s="1">
        <f>(Table2[[#This Row],[Close Price]]-Table2[[#This Row],[50D EMA]])/Table2[[#This Row],[50D EMA]]</f>
        <v>-8.1226246307232866E-2</v>
      </c>
      <c r="U420" s="1">
        <f>(Table2[[#This Row],[Close Price]]-Table2[[#This Row],[200D EMA]])/Table2[[#This Row],[200D EMA]]</f>
        <v>-7.6458811330588267E-2</v>
      </c>
      <c r="V420">
        <v>0.99424350107152804</v>
      </c>
      <c r="W420">
        <v>412.7</v>
      </c>
      <c r="X420">
        <v>421</v>
      </c>
      <c r="Y420">
        <v>409.7</v>
      </c>
      <c r="Z420">
        <v>427.45</v>
      </c>
      <c r="AA420">
        <v>402.6</v>
      </c>
      <c r="AB420">
        <v>459.55</v>
      </c>
      <c r="AC420" s="1">
        <f>(Table2[[#This Row],[Close Price]]/Table2[[#This Row],[Day Low]])-1</f>
        <v>1.0782650835958307E-2</v>
      </c>
      <c r="AD420" s="1">
        <f>(Table2[[#This Row],[Day High]]/Table2[[#This Row],[Close Price]])-1</f>
        <v>9.2292940189380168E-3</v>
      </c>
      <c r="AE420" s="1">
        <f>(Table2[[#This Row],[Close Price]]/Table2[[#This Row],[Current Week Low]])-1</f>
        <v>1.8184037100317241E-2</v>
      </c>
      <c r="AF420" s="1">
        <f>(Table2[[#This Row],[Current Week High]]/Table2[[#This Row],[Close Price]])-1</f>
        <v>2.4691358024691468E-2</v>
      </c>
      <c r="AG420" s="1">
        <f>(Table2[[#This Row],[Close Price]]/Table2[[#This Row],[Current Month Low]])-1</f>
        <v>3.6140089418777777E-2</v>
      </c>
      <c r="AH420" s="1">
        <f>(Table2[[#This Row],[Current Month High]]/Table2[[#This Row],[Close Price]])-1</f>
        <v>0.10164209516960332</v>
      </c>
      <c r="AI420">
        <v>30.300851012825099</v>
      </c>
      <c r="AJ420">
        <v>25.157515751575101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-0.13</v>
      </c>
      <c r="AM420" t="s">
        <v>3182</v>
      </c>
      <c r="AN420">
        <v>-4.18</v>
      </c>
      <c r="AO420" t="s">
        <v>3182</v>
      </c>
      <c r="AP420">
        <v>0.118365051081918</v>
      </c>
      <c r="AQ420">
        <f>(Table2[[#This Row],[Sharpe Ratio]]-AVERAGE(Table2[Sharpe Ratio]))/_xlfn.STDEV.P(Table2[Sharpe Ratio])</f>
        <v>0.70407144093000651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426</v>
      </c>
      <c r="AT420">
        <f>_xlfn.RANK.AVG(Table2[[#This Row],[6M Return vs Nifty Z-Score]],Table2[6M Return vs Nifty Z-Score])</f>
        <v>627</v>
      </c>
      <c r="AU420">
        <f>_xlfn.RANK.AVG(Table2[[#This Row],[Sharpe Ratio Z-Score]],Table2[Sharpe Ratio Z-Score])</f>
        <v>168</v>
      </c>
      <c r="AV420">
        <f>(Table2[[#This Row],[Rank 1Y]]+Table2[[#This Row],[Rank 6M]]+Table2[[#This Row],[Rank Sharpe]])/3</f>
        <v>407</v>
      </c>
    </row>
    <row r="421" spans="1:48" x14ac:dyDescent="0.3">
      <c r="A421" t="s">
        <v>857</v>
      </c>
      <c r="B421" t="s">
        <v>858</v>
      </c>
      <c r="C421" t="s">
        <v>3152</v>
      </c>
      <c r="D421" t="s">
        <v>171</v>
      </c>
      <c r="E421">
        <v>17652.003422459999</v>
      </c>
      <c r="F421">
        <v>1140.1500000000001</v>
      </c>
      <c r="G421">
        <v>-0.41930511542653098</v>
      </c>
      <c r="H421">
        <f>(Table2[[#This Row],[1Y Return vs Nifty]]-AVERAGE(Table2[1Y Return vs Nifty]))/_xlfn.STDEV.P(Table2[1Y Return vs Nifty])</f>
        <v>-0.28682192076139934</v>
      </c>
      <c r="I421">
        <v>15.1237964834897</v>
      </c>
      <c r="J421">
        <f>(Table2[[#This Row],[1M Return vs Nifty]]-AVERAGE(Table2[1M Return vs Nifty]))/_xlfn.STDEV.P(Table2[1M Return vs Nifty])</f>
        <v>1.2684864049632887</v>
      </c>
      <c r="K421">
        <v>10.985681263385899</v>
      </c>
      <c r="L421">
        <f>(Table2[[#This Row],[6M Return vs Nifty]]-AVERAGE(Table2[6M Return vs Nifty]))/_xlfn.STDEV.P(Table2[6M Return vs Nifty])</f>
        <v>0.2173613887369335</v>
      </c>
      <c r="M421">
        <v>-13.8189819196655</v>
      </c>
      <c r="N421">
        <f>(Table2[[#This Row],[1W Return vs Nifty]]-AVERAGE(Table2[1W Return vs Nifty]))/_xlfn.STDEV.P(Table2[1W Return vs Nifty])</f>
        <v>-3.2688132042115847</v>
      </c>
      <c r="O421" t="e">
        <v>#N/A</v>
      </c>
      <c r="P421">
        <v>1133.7682166659299</v>
      </c>
      <c r="Q421">
        <v>1052.21709891399</v>
      </c>
      <c r="R421">
        <v>36.576546154886998</v>
      </c>
      <c r="S421" s="1" t="e">
        <f>(Table2[[#This Row],[Close Price]]-Table2[[#This Row],[20D EMA]])/Table2[[#This Row],[20D EMA]]</f>
        <v>#N/A</v>
      </c>
      <c r="T421" s="1">
        <f>(Table2[[#This Row],[Close Price]]-Table2[[#This Row],[50D EMA]])/Table2[[#This Row],[50D EMA]]</f>
        <v>5.6288253985784468E-3</v>
      </c>
      <c r="U421" s="1">
        <f>(Table2[[#This Row],[Close Price]]-Table2[[#This Row],[200D EMA]])/Table2[[#This Row],[200D EMA]]</f>
        <v>8.3569161893270016E-2</v>
      </c>
      <c r="V421">
        <v>2.0000549696686698</v>
      </c>
      <c r="W421" t="e">
        <v>#N/A</v>
      </c>
      <c r="X421" t="e">
        <v>#N/A</v>
      </c>
      <c r="Y421" t="e">
        <v>#N/A</v>
      </c>
      <c r="Z421" t="e">
        <v>#N/A</v>
      </c>
      <c r="AA421" t="e">
        <v>#N/A</v>
      </c>
      <c r="AB421" t="e">
        <v>#N/A</v>
      </c>
      <c r="AC421" s="1" t="e">
        <f>(Table2[[#This Row],[Close Price]]/Table2[[#This Row],[Day Low]])-1</f>
        <v>#N/A</v>
      </c>
      <c r="AD421" s="1" t="e">
        <f>(Table2[[#This Row],[Day High]]/Table2[[#This Row],[Close Price]])-1</f>
        <v>#N/A</v>
      </c>
      <c r="AE421" s="1" t="e">
        <f>(Table2[[#This Row],[Close Price]]/Table2[[#This Row],[Current Week Low]])-1</f>
        <v>#N/A</v>
      </c>
      <c r="AF421" s="1" t="e">
        <f>(Table2[[#This Row],[Current Week High]]/Table2[[#This Row],[Close Price]])-1</f>
        <v>#N/A</v>
      </c>
      <c r="AG421" s="1" t="e">
        <f>(Table2[[#This Row],[Close Price]]/Table2[[#This Row],[Current Month Low]])-1</f>
        <v>#N/A</v>
      </c>
      <c r="AH421" s="1" t="e">
        <f>(Table2[[#This Row],[Current Month High]]/Table2[[#This Row],[Close Price]])-1</f>
        <v>#N/A</v>
      </c>
      <c r="AI421">
        <v>20.256106652633399</v>
      </c>
      <c r="AJ421">
        <v>36.971407976934103</v>
      </c>
      <c r="AK421" t="e">
        <f>IF(AND(Table2[[#This Row],[20D EMA]]&gt;Table2[[#This Row],[50D EMA]],Table2[[#This Row],[50D EMA]]&gt;Table2[[#This Row],[200D EMA]]),"Uptrend","Downtrend/NoTrend")</f>
        <v>#N/A</v>
      </c>
      <c r="AL421" t="e">
        <v>#N/A</v>
      </c>
      <c r="AM421" t="e">
        <v>#N/A</v>
      </c>
      <c r="AN421" t="e">
        <v>#N/A</v>
      </c>
      <c r="AO421" t="e">
        <v>#N/A</v>
      </c>
      <c r="AP421">
        <v>-1.133009148107E-2</v>
      </c>
      <c r="AQ421">
        <f>(Table2[[#This Row],[Sharpe Ratio]]-AVERAGE(Table2[Sharpe Ratio]))/_xlfn.STDEV.P(Table2[Sharpe Ratio])</f>
        <v>-0.79638849644237986</v>
      </c>
      <c r="AR42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21">
        <f>_xlfn.RANK.AVG(Table2[[#This Row],[1Y Return vs Nifty Z-Score]],Table2[1Y Return vs Nifty Z-Score])</f>
        <v>407</v>
      </c>
      <c r="AT421">
        <f>_xlfn.RANK.AVG(Table2[[#This Row],[6M Return vs Nifty Z-Score]],Table2[6M Return vs Nifty Z-Score])</f>
        <v>231</v>
      </c>
      <c r="AU421">
        <f>_xlfn.RANK.AVG(Table2[[#This Row],[Sharpe Ratio Z-Score]],Table2[Sharpe Ratio Z-Score])</f>
        <v>584</v>
      </c>
      <c r="AV421">
        <f>(Table2[[#This Row],[Rank 1Y]]+Table2[[#This Row],[Rank 6M]]+Table2[[#This Row],[Rank Sharpe]])/3</f>
        <v>407.33333333333331</v>
      </c>
    </row>
    <row r="422" spans="1:48" x14ac:dyDescent="0.3">
      <c r="A422" t="s">
        <v>1611</v>
      </c>
      <c r="B422" t="s">
        <v>1612</v>
      </c>
      <c r="C422" t="s">
        <v>3151</v>
      </c>
      <c r="D422" t="s">
        <v>278</v>
      </c>
      <c r="E422">
        <v>5797.6625000000004</v>
      </c>
      <c r="F422">
        <v>605.5</v>
      </c>
      <c r="G422">
        <v>-16.0993191127282</v>
      </c>
      <c r="H422">
        <f>(Table2[[#This Row],[1Y Return vs Nifty]]-AVERAGE(Table2[1Y Return vs Nifty]))/_xlfn.STDEV.P(Table2[1Y Return vs Nifty])</f>
        <v>-0.59533703069175115</v>
      </c>
      <c r="I422">
        <v>4.4755654121478399</v>
      </c>
      <c r="J422">
        <f>(Table2[[#This Row],[1M Return vs Nifty]]-AVERAGE(Table2[1M Return vs Nifty]))/_xlfn.STDEV.P(Table2[1M Return vs Nifty])</f>
        <v>0.28024774123360918</v>
      </c>
      <c r="K422">
        <v>5.26683267873352</v>
      </c>
      <c r="L422">
        <f>(Table2[[#This Row],[6M Return vs Nifty]]-AVERAGE(Table2[6M Return vs Nifty]))/_xlfn.STDEV.P(Table2[6M Return vs Nifty])</f>
        <v>3.1844341821644272E-2</v>
      </c>
      <c r="M422">
        <v>-3.9748776024409902</v>
      </c>
      <c r="N422">
        <f>(Table2[[#This Row],[1W Return vs Nifty]]-AVERAGE(Table2[1W Return vs Nifty]))/_xlfn.STDEV.P(Table2[1W Return vs Nifty])</f>
        <v>-0.8885718075900273</v>
      </c>
      <c r="O422">
        <v>564.15</v>
      </c>
      <c r="P422">
        <v>600.45508210719595</v>
      </c>
      <c r="Q422">
        <v>581.98950054266504</v>
      </c>
      <c r="R422">
        <v>66.141265749511405</v>
      </c>
      <c r="S422" s="1">
        <f>(Table2[[#This Row],[Close Price]]-Table2[[#This Row],[20D EMA]])/Table2[[#This Row],[20D EMA]]</f>
        <v>7.3296109190818082E-2</v>
      </c>
      <c r="T422" s="1">
        <f>(Table2[[#This Row],[Close Price]]-Table2[[#This Row],[50D EMA]])/Table2[[#This Row],[50D EMA]]</f>
        <v>8.4018239550904643E-3</v>
      </c>
      <c r="U422" s="1">
        <f>(Table2[[#This Row],[Close Price]]-Table2[[#This Row],[200D EMA]])/Table2[[#This Row],[200D EMA]]</f>
        <v>4.0396775947698436E-2</v>
      </c>
      <c r="V422">
        <v>0.59883334140534406</v>
      </c>
      <c r="W422">
        <v>599.54999999999995</v>
      </c>
      <c r="X422">
        <v>608.35</v>
      </c>
      <c r="Y422">
        <v>574.20000000000005</v>
      </c>
      <c r="Z422">
        <v>609</v>
      </c>
      <c r="AA422">
        <v>563</v>
      </c>
      <c r="AB422">
        <v>609</v>
      </c>
      <c r="AC422" s="1">
        <f>(Table2[[#This Row],[Close Price]]/Table2[[#This Row],[Day Low]])-1</f>
        <v>9.9241097489783936E-3</v>
      </c>
      <c r="AD422" s="1">
        <f>(Table2[[#This Row],[Day High]]/Table2[[#This Row],[Close Price]])-1</f>
        <v>4.70685383980185E-3</v>
      </c>
      <c r="AE422" s="1">
        <f>(Table2[[#This Row],[Close Price]]/Table2[[#This Row],[Current Week Low]])-1</f>
        <v>5.4510623476140552E-2</v>
      </c>
      <c r="AF422" s="1">
        <f>(Table2[[#This Row],[Current Week High]]/Table2[[#This Row],[Close Price]])-1</f>
        <v>5.7803468208093012E-3</v>
      </c>
      <c r="AG422" s="1">
        <f>(Table2[[#This Row],[Close Price]]/Table2[[#This Row],[Current Month Low]])-1</f>
        <v>7.5488454706927222E-2</v>
      </c>
      <c r="AH422" s="1">
        <f>(Table2[[#This Row],[Current Month High]]/Table2[[#This Row],[Close Price]])-1</f>
        <v>5.7803468208093012E-3</v>
      </c>
      <c r="AI422">
        <v>20.0330305532617</v>
      </c>
      <c r="AJ422">
        <v>39.211403609610301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0.02</v>
      </c>
      <c r="AM422" t="s">
        <v>3183</v>
      </c>
      <c r="AN422">
        <v>-0.6</v>
      </c>
      <c r="AO422" t="s">
        <v>3182</v>
      </c>
      <c r="AP422">
        <v>3.6661688430867999E-2</v>
      </c>
      <c r="AQ422">
        <f>(Table2[[#This Row],[Sharpe Ratio]]-AVERAGE(Table2[Sharpe Ratio]))/_xlfn.STDEV.P(Table2[Sharpe Ratio])</f>
        <v>-0.24116536581446568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519</v>
      </c>
      <c r="AT422">
        <f>_xlfn.RANK.AVG(Table2[[#This Row],[6M Return vs Nifty Z-Score]],Table2[6M Return vs Nifty Z-Score])</f>
        <v>292</v>
      </c>
      <c r="AU422">
        <f>_xlfn.RANK.AVG(Table2[[#This Row],[Sharpe Ratio Z-Score]],Table2[Sharpe Ratio Z-Score])</f>
        <v>411</v>
      </c>
      <c r="AV422">
        <f>(Table2[[#This Row],[Rank 1Y]]+Table2[[#This Row],[Rank 6M]]+Table2[[#This Row],[Rank Sharpe]])/3</f>
        <v>407.33333333333331</v>
      </c>
    </row>
    <row r="423" spans="1:48" x14ac:dyDescent="0.3">
      <c r="A423" t="s">
        <v>586</v>
      </c>
      <c r="B423" t="s">
        <v>587</v>
      </c>
      <c r="C423" t="s">
        <v>3148</v>
      </c>
      <c r="D423" t="s">
        <v>108</v>
      </c>
      <c r="E423">
        <v>32951.215502220002</v>
      </c>
      <c r="F423">
        <v>308.89999999999998</v>
      </c>
      <c r="G423">
        <v>12.006476169139599</v>
      </c>
      <c r="H423">
        <f>(Table2[[#This Row],[1Y Return vs Nifty]]-AVERAGE(Table2[1Y Return vs Nifty]))/_xlfn.STDEV.P(Table2[1Y Return vs Nifty])</f>
        <v>-4.2336088054991637E-2</v>
      </c>
      <c r="I423">
        <v>2.3338686572071201</v>
      </c>
      <c r="J423">
        <f>(Table2[[#This Row],[1M Return vs Nifty]]-AVERAGE(Table2[1M Return vs Nifty]))/_xlfn.STDEV.P(Table2[1M Return vs Nifty])</f>
        <v>8.1481624586021137E-2</v>
      </c>
      <c r="K423">
        <v>1.60849385144142</v>
      </c>
      <c r="L423">
        <f>(Table2[[#This Row],[6M Return vs Nifty]]-AVERAGE(Table2[6M Return vs Nifty]))/_xlfn.STDEV.P(Table2[6M Return vs Nifty])</f>
        <v>-8.6830633710345023E-2</v>
      </c>
      <c r="M423">
        <v>3.9465829770713601</v>
      </c>
      <c r="N423">
        <f>(Table2[[#This Row],[1W Return vs Nifty]]-AVERAGE(Table2[1W Return vs Nifty]))/_xlfn.STDEV.P(Table2[1W Return vs Nifty])</f>
        <v>1.026786643058446</v>
      </c>
      <c r="O423">
        <v>301.06</v>
      </c>
      <c r="P423">
        <v>310.57543228870702</v>
      </c>
      <c r="Q423">
        <v>294.90488019447997</v>
      </c>
      <c r="R423">
        <v>66.946540907115903</v>
      </c>
      <c r="S423" s="1">
        <f>(Table2[[#This Row],[Close Price]]-Table2[[#This Row],[20D EMA]])/Table2[[#This Row],[20D EMA]]</f>
        <v>2.6041320666976599E-2</v>
      </c>
      <c r="T423" s="1">
        <f>(Table2[[#This Row],[Close Price]]-Table2[[#This Row],[50D EMA]])/Table2[[#This Row],[50D EMA]]</f>
        <v>-5.3946066382661662E-3</v>
      </c>
      <c r="U423" s="1">
        <f>(Table2[[#This Row],[Close Price]]-Table2[[#This Row],[200D EMA]])/Table2[[#This Row],[200D EMA]]</f>
        <v>4.745638592447398E-2</v>
      </c>
      <c r="V423">
        <v>0.67618106740356398</v>
      </c>
      <c r="W423">
        <v>306.5</v>
      </c>
      <c r="X423">
        <v>312.25</v>
      </c>
      <c r="Y423">
        <v>293.14999999999998</v>
      </c>
      <c r="Z423">
        <v>312.25</v>
      </c>
      <c r="AA423">
        <v>283.75</v>
      </c>
      <c r="AB423">
        <v>317.89999999999998</v>
      </c>
      <c r="AC423" s="1">
        <f>(Table2[[#This Row],[Close Price]]/Table2[[#This Row],[Day Low]])-1</f>
        <v>7.8303425774877145E-3</v>
      </c>
      <c r="AD423" s="1">
        <f>(Table2[[#This Row],[Day High]]/Table2[[#This Row],[Close Price]])-1</f>
        <v>1.084493363548078E-2</v>
      </c>
      <c r="AE423" s="1">
        <f>(Table2[[#This Row],[Close Price]]/Table2[[#This Row],[Current Week Low]])-1</f>
        <v>5.3726761043834115E-2</v>
      </c>
      <c r="AF423" s="1">
        <f>(Table2[[#This Row],[Current Week High]]/Table2[[#This Row],[Close Price]])-1</f>
        <v>1.084493363548078E-2</v>
      </c>
      <c r="AG423" s="1">
        <f>(Table2[[#This Row],[Close Price]]/Table2[[#This Row],[Current Month Low]])-1</f>
        <v>8.8634361233480119E-2</v>
      </c>
      <c r="AH423" s="1">
        <f>(Table2[[#This Row],[Current Month High]]/Table2[[#This Row],[Close Price]])-1</f>
        <v>2.9135642602784007E-2</v>
      </c>
      <c r="AI423">
        <v>17.966979605050099</v>
      </c>
      <c r="AJ423">
        <v>55.421383647798699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0.05</v>
      </c>
      <c r="AM423" t="s">
        <v>3183</v>
      </c>
      <c r="AN423">
        <v>4.09</v>
      </c>
      <c r="AO423" t="s">
        <v>3183</v>
      </c>
      <c r="AP423">
        <v>-7.599985388557E-3</v>
      </c>
      <c r="AQ423">
        <f>(Table2[[#This Row],[Sharpe Ratio]]-AVERAGE(Table2[Sharpe Ratio]))/_xlfn.STDEV.P(Table2[Sharpe Ratio])</f>
        <v>-0.75323441492968002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317</v>
      </c>
      <c r="AT423">
        <f>_xlfn.RANK.AVG(Table2[[#This Row],[6M Return vs Nifty Z-Score]],Table2[6M Return vs Nifty Z-Score])</f>
        <v>332</v>
      </c>
      <c r="AU423">
        <f>_xlfn.RANK.AVG(Table2[[#This Row],[Sharpe Ratio Z-Score]],Table2[Sharpe Ratio Z-Score])</f>
        <v>575</v>
      </c>
      <c r="AV423">
        <f>(Table2[[#This Row],[Rank 1Y]]+Table2[[#This Row],[Rank 6M]]+Table2[[#This Row],[Rank Sharpe]])/3</f>
        <v>408</v>
      </c>
    </row>
    <row r="424" spans="1:48" x14ac:dyDescent="0.3">
      <c r="A424" t="s">
        <v>301</v>
      </c>
      <c r="B424" t="s">
        <v>302</v>
      </c>
      <c r="C424" t="s">
        <v>3136</v>
      </c>
      <c r="D424" t="s">
        <v>303</v>
      </c>
      <c r="E424">
        <v>88277.221856749995</v>
      </c>
      <c r="F424">
        <v>82.1</v>
      </c>
      <c r="G424">
        <v>9.7776720920507891</v>
      </c>
      <c r="H424">
        <f>(Table2[[#This Row],[1Y Return vs Nifty]]-AVERAGE(Table2[1Y Return vs Nifty]))/_xlfn.STDEV.P(Table2[1Y Return vs Nifty])</f>
        <v>-8.6189348324695547E-2</v>
      </c>
      <c r="I424">
        <v>-1.679863424526</v>
      </c>
      <c r="J424">
        <f>(Table2[[#This Row],[1M Return vs Nifty]]-AVERAGE(Table2[1M Return vs Nifty]))/_xlfn.STDEV.P(Table2[1M Return vs Nifty])</f>
        <v>-0.29102393079173539</v>
      </c>
      <c r="K424">
        <v>-14.275571583812701</v>
      </c>
      <c r="L424">
        <f>(Table2[[#This Row],[6M Return vs Nifty]]-AVERAGE(Table2[6M Return vs Nifty]))/_xlfn.STDEV.P(Table2[6M Return vs Nifty])</f>
        <v>-0.60210304719332619</v>
      </c>
      <c r="M424">
        <v>2.7400431150386</v>
      </c>
      <c r="N424">
        <f>(Table2[[#This Row],[1W Return vs Nifty]]-AVERAGE(Table2[1W Return vs Nifty]))/_xlfn.STDEV.P(Table2[1W Return vs Nifty])</f>
        <v>0.73505302934008376</v>
      </c>
      <c r="O424">
        <v>80.55</v>
      </c>
      <c r="P424">
        <v>83.203978532125703</v>
      </c>
      <c r="Q424">
        <v>83.601055723226807</v>
      </c>
      <c r="R424">
        <v>60.830279605721699</v>
      </c>
      <c r="S424" s="1">
        <f>(Table2[[#This Row],[Close Price]]-Table2[[#This Row],[20D EMA]])/Table2[[#This Row],[20D EMA]]</f>
        <v>1.9242706393544348E-2</v>
      </c>
      <c r="T424" s="1">
        <f>(Table2[[#This Row],[Close Price]]-Table2[[#This Row],[50D EMA]])/Table2[[#This Row],[50D EMA]]</f>
        <v>-1.3268338264611395E-2</v>
      </c>
      <c r="U424" s="1">
        <f>(Table2[[#This Row],[Close Price]]-Table2[[#This Row],[200D EMA]])/Table2[[#This Row],[200D EMA]]</f>
        <v>-1.79549852599502E-2</v>
      </c>
      <c r="V424">
        <v>0.78195194651598399</v>
      </c>
      <c r="W424">
        <v>81.34</v>
      </c>
      <c r="X424">
        <v>82.78</v>
      </c>
      <c r="Y424">
        <v>78.91</v>
      </c>
      <c r="Z424">
        <v>82.78</v>
      </c>
      <c r="AA424">
        <v>74.900000000000006</v>
      </c>
      <c r="AB424">
        <v>87.45</v>
      </c>
      <c r="AC424" s="1">
        <f>(Table2[[#This Row],[Close Price]]/Table2[[#This Row],[Day Low]])-1</f>
        <v>9.3434964347183236E-3</v>
      </c>
      <c r="AD424" s="1">
        <f>(Table2[[#This Row],[Day High]]/Table2[[#This Row],[Close Price]])-1</f>
        <v>8.282582216808887E-3</v>
      </c>
      <c r="AE424" s="1">
        <f>(Table2[[#This Row],[Close Price]]/Table2[[#This Row],[Current Week Low]])-1</f>
        <v>4.042580154606501E-2</v>
      </c>
      <c r="AF424" s="1">
        <f>(Table2[[#This Row],[Current Week High]]/Table2[[#This Row],[Close Price]])-1</f>
        <v>8.282582216808887E-3</v>
      </c>
      <c r="AG424" s="1">
        <f>(Table2[[#This Row],[Close Price]]/Table2[[#This Row],[Current Month Low]])-1</f>
        <v>9.6128170894525855E-2</v>
      </c>
      <c r="AH424" s="1">
        <f>(Table2[[#This Row],[Current Month High]]/Table2[[#This Row],[Close Price]])-1</f>
        <v>6.5164433617539652E-2</v>
      </c>
      <c r="AI424">
        <v>31.425091352009701</v>
      </c>
      <c r="AJ424">
        <v>35.2553542009884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</v>
      </c>
      <c r="AM424" t="s">
        <v>3182</v>
      </c>
      <c r="AN424">
        <v>-3.17</v>
      </c>
      <c r="AO424" t="s">
        <v>3182</v>
      </c>
      <c r="AP424">
        <v>5.5630285866109998E-2</v>
      </c>
      <c r="AQ424">
        <f>(Table2[[#This Row],[Sharpe Ratio]]-AVERAGE(Table2[Sharpe Ratio]))/_xlfn.STDEV.P(Table2[Sharpe Ratio])</f>
        <v>-2.1715200162328863E-2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334</v>
      </c>
      <c r="AT424">
        <f>_xlfn.RANK.AVG(Table2[[#This Row],[6M Return vs Nifty Z-Score]],Table2[6M Return vs Nifty Z-Score])</f>
        <v>533</v>
      </c>
      <c r="AU424">
        <f>_xlfn.RANK.AVG(Table2[[#This Row],[Sharpe Ratio Z-Score]],Table2[Sharpe Ratio Z-Score])</f>
        <v>359</v>
      </c>
      <c r="AV424">
        <f>(Table2[[#This Row],[Rank 1Y]]+Table2[[#This Row],[Rank 6M]]+Table2[[#This Row],[Rank Sharpe]])/3</f>
        <v>408.66666666666669</v>
      </c>
    </row>
    <row r="425" spans="1:48" x14ac:dyDescent="0.3">
      <c r="A425" t="s">
        <v>357</v>
      </c>
      <c r="B425" t="s">
        <v>358</v>
      </c>
      <c r="C425" t="s">
        <v>3146</v>
      </c>
      <c r="D425" t="s">
        <v>359</v>
      </c>
      <c r="E425">
        <v>66735.756416200005</v>
      </c>
      <c r="F425">
        <v>227.72</v>
      </c>
      <c r="G425">
        <v>2.1781194476022399</v>
      </c>
      <c r="H425">
        <f>(Table2[[#This Row],[1Y Return vs Nifty]]-AVERAGE(Table2[1Y Return vs Nifty]))/_xlfn.STDEV.P(Table2[1Y Return vs Nifty])</f>
        <v>-0.23571579772244555</v>
      </c>
      <c r="I425">
        <v>4.5495198801137997</v>
      </c>
      <c r="J425">
        <f>(Table2[[#This Row],[1M Return vs Nifty]]-AVERAGE(Table2[1M Return vs Nifty]))/_xlfn.STDEV.P(Table2[1M Return vs Nifty])</f>
        <v>0.28711129106736666</v>
      </c>
      <c r="K425">
        <v>-19.136490898962698</v>
      </c>
      <c r="L425">
        <f>(Table2[[#This Row],[6M Return vs Nifty]]-AVERAGE(Table2[6M Return vs Nifty]))/_xlfn.STDEV.P(Table2[6M Return vs Nifty])</f>
        <v>-0.75978922882440236</v>
      </c>
      <c r="M425">
        <v>-1.28749484019737</v>
      </c>
      <c r="N425">
        <f>(Table2[[#This Row],[1W Return vs Nifty]]-AVERAGE(Table2[1W Return vs Nifty]))/_xlfn.STDEV.P(Table2[1W Return vs Nifty])</f>
        <v>-0.23877986175833757</v>
      </c>
      <c r="O425">
        <v>225.66</v>
      </c>
      <c r="P425">
        <v>226.39834534455599</v>
      </c>
      <c r="Q425">
        <v>222.72451497691799</v>
      </c>
      <c r="R425">
        <v>55.747357347851498</v>
      </c>
      <c r="S425" s="1">
        <f>(Table2[[#This Row],[Close Price]]-Table2[[#This Row],[20D EMA]])/Table2[[#This Row],[20D EMA]]</f>
        <v>9.1287778073207582E-3</v>
      </c>
      <c r="T425" s="1">
        <f>(Table2[[#This Row],[Close Price]]-Table2[[#This Row],[50D EMA]])/Table2[[#This Row],[50D EMA]]</f>
        <v>5.8377399067673346E-3</v>
      </c>
      <c r="U425" s="1">
        <f>(Table2[[#This Row],[Close Price]]-Table2[[#This Row],[200D EMA]])/Table2[[#This Row],[200D EMA]]</f>
        <v>2.2428985976688364E-2</v>
      </c>
      <c r="V425">
        <v>0.87182721928376905</v>
      </c>
      <c r="W425">
        <v>225.64</v>
      </c>
      <c r="X425">
        <v>229.35</v>
      </c>
      <c r="Y425">
        <v>223.8</v>
      </c>
      <c r="Z425">
        <v>229.35</v>
      </c>
      <c r="AA425">
        <v>215.21</v>
      </c>
      <c r="AB425">
        <v>246.24</v>
      </c>
      <c r="AC425" s="1">
        <f>(Table2[[#This Row],[Close Price]]/Table2[[#This Row],[Day Low]])-1</f>
        <v>9.2182237191986705E-3</v>
      </c>
      <c r="AD425" s="1">
        <f>(Table2[[#This Row],[Day High]]/Table2[[#This Row],[Close Price]])-1</f>
        <v>7.1579132267696188E-3</v>
      </c>
      <c r="AE425" s="1">
        <f>(Table2[[#This Row],[Close Price]]/Table2[[#This Row],[Current Week Low]])-1</f>
        <v>1.7515638963360169E-2</v>
      </c>
      <c r="AF425" s="1">
        <f>(Table2[[#This Row],[Current Week High]]/Table2[[#This Row],[Close Price]])-1</f>
        <v>7.1579132267696188E-3</v>
      </c>
      <c r="AG425" s="1">
        <f>(Table2[[#This Row],[Close Price]]/Table2[[#This Row],[Current Month Low]])-1</f>
        <v>5.8129269086008906E-2</v>
      </c>
      <c r="AH425" s="1">
        <f>(Table2[[#This Row],[Current Month High]]/Table2[[#This Row],[Close Price]])-1</f>
        <v>8.1327946601088996E-2</v>
      </c>
      <c r="AI425">
        <v>25.746530827331799</v>
      </c>
      <c r="AJ425">
        <v>31.061870503597099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0.1</v>
      </c>
      <c r="AM425" t="s">
        <v>3183</v>
      </c>
      <c r="AN425">
        <v>-4.68</v>
      </c>
      <c r="AO425" t="s">
        <v>3182</v>
      </c>
      <c r="AP425">
        <v>9.1116113451787994E-2</v>
      </c>
      <c r="AQ425">
        <f>(Table2[[#This Row],[Sharpe Ratio]]-AVERAGE(Table2[Sharpe Ratio]))/_xlfn.STDEV.P(Table2[Sharpe Ratio])</f>
        <v>0.38882494486241331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388</v>
      </c>
      <c r="AT425">
        <f>_xlfn.RANK.AVG(Table2[[#This Row],[6M Return vs Nifty Z-Score]],Table2[6M Return vs Nifty Z-Score])</f>
        <v>595</v>
      </c>
      <c r="AU425">
        <f>_xlfn.RANK.AVG(Table2[[#This Row],[Sharpe Ratio Z-Score]],Table2[Sharpe Ratio Z-Score])</f>
        <v>249</v>
      </c>
      <c r="AV425">
        <f>(Table2[[#This Row],[Rank 1Y]]+Table2[[#This Row],[Rank 6M]]+Table2[[#This Row],[Rank Sharpe]])/3</f>
        <v>410.66666666666669</v>
      </c>
    </row>
    <row r="426" spans="1:48" x14ac:dyDescent="0.3">
      <c r="A426" t="s">
        <v>885</v>
      </c>
      <c r="B426" t="s">
        <v>886</v>
      </c>
      <c r="C426" t="s">
        <v>3144</v>
      </c>
      <c r="D426" t="s">
        <v>263</v>
      </c>
      <c r="E426">
        <v>17057.706344999999</v>
      </c>
      <c r="F426">
        <v>15967.15</v>
      </c>
      <c r="G426">
        <v>-4.7739156165661303</v>
      </c>
      <c r="H426">
        <f>(Table2[[#This Row],[1Y Return vs Nifty]]-AVERAGE(Table2[1Y Return vs Nifty]))/_xlfn.STDEV.P(Table2[1Y Return vs Nifty])</f>
        <v>-0.37250189130824585</v>
      </c>
      <c r="I426">
        <v>-0.16351881228920401</v>
      </c>
      <c r="J426">
        <f>(Table2[[#This Row],[1M Return vs Nifty]]-AVERAGE(Table2[1M Return vs Nifty]))/_xlfn.STDEV.P(Table2[1M Return vs Nifty])</f>
        <v>-0.15029535688018597</v>
      </c>
      <c r="K426">
        <v>-8.7511164842085805</v>
      </c>
      <c r="L426">
        <f>(Table2[[#This Row],[6M Return vs Nifty]]-AVERAGE(Table2[6M Return vs Nifty]))/_xlfn.STDEV.P(Table2[6M Return vs Nifty])</f>
        <v>-0.42289204331308211</v>
      </c>
      <c r="M426">
        <v>9.90914792810762E-2</v>
      </c>
      <c r="N426">
        <f>(Table2[[#This Row],[1W Return vs Nifty]]-AVERAGE(Table2[1W Return vs Nifty]))/_xlfn.STDEV.P(Table2[1W Return vs Nifty])</f>
        <v>9.6487832615532454E-2</v>
      </c>
      <c r="O426" t="e">
        <v>#N/A</v>
      </c>
      <c r="P426">
        <v>16077.038168470801</v>
      </c>
      <c r="Q426">
        <v>15641.955838433099</v>
      </c>
      <c r="R426">
        <v>60.252095291699497</v>
      </c>
      <c r="S426" s="1" t="e">
        <f>(Table2[[#This Row],[Close Price]]-Table2[[#This Row],[20D EMA]])/Table2[[#This Row],[20D EMA]]</f>
        <v>#N/A</v>
      </c>
      <c r="T426" s="1">
        <f>(Table2[[#This Row],[Close Price]]-Table2[[#This Row],[50D EMA]])/Table2[[#This Row],[50D EMA]]</f>
        <v>-6.8351003038797584E-3</v>
      </c>
      <c r="U426" s="1">
        <f>(Table2[[#This Row],[Close Price]]-Table2[[#This Row],[200D EMA]])/Table2[[#This Row],[200D EMA]]</f>
        <v>2.0789865725607103E-2</v>
      </c>
      <c r="V426">
        <v>0.98558660733679804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  <c r="AC426" s="1" t="e">
        <f>(Table2[[#This Row],[Close Price]]/Table2[[#This Row],[Day Low]])-1</f>
        <v>#N/A</v>
      </c>
      <c r="AD426" s="1" t="e">
        <f>(Table2[[#This Row],[Day High]]/Table2[[#This Row],[Close Price]])-1</f>
        <v>#N/A</v>
      </c>
      <c r="AE426" s="1" t="e">
        <f>(Table2[[#This Row],[Close Price]]/Table2[[#This Row],[Current Week Low]])-1</f>
        <v>#N/A</v>
      </c>
      <c r="AF426" s="1" t="e">
        <f>(Table2[[#This Row],[Current Week High]]/Table2[[#This Row],[Close Price]])-1</f>
        <v>#N/A</v>
      </c>
      <c r="AG426" s="1" t="e">
        <f>(Table2[[#This Row],[Close Price]]/Table2[[#This Row],[Current Month Low]])-1</f>
        <v>#N/A</v>
      </c>
      <c r="AH426" s="1" t="e">
        <f>(Table2[[#This Row],[Current Month High]]/Table2[[#This Row],[Close Price]])-1</f>
        <v>#N/A</v>
      </c>
      <c r="AI426">
        <v>20.246568736436998</v>
      </c>
      <c r="AJ426">
        <v>22.973691101492498</v>
      </c>
      <c r="AK426" t="e">
        <f>IF(AND(Table2[[#This Row],[20D EMA]]&gt;Table2[[#This Row],[50D EMA]],Table2[[#This Row],[50D EMA]]&gt;Table2[[#This Row],[200D EMA]]),"Uptrend","Downtrend/NoTrend")</f>
        <v>#N/A</v>
      </c>
      <c r="AL426" t="e">
        <v>#N/A</v>
      </c>
      <c r="AM426" t="e">
        <v>#N/A</v>
      </c>
      <c r="AN426" t="e">
        <v>#N/A</v>
      </c>
      <c r="AO426" t="e">
        <v>#N/A</v>
      </c>
      <c r="AP426">
        <v>6.3092109567457005E-2</v>
      </c>
      <c r="AQ426">
        <f>(Table2[[#This Row],[Sharpe Ratio]]-AVERAGE(Table2[Sharpe Ratio]))/_xlfn.STDEV.P(Table2[Sharpe Ratio])</f>
        <v>6.4611606704546409E-2</v>
      </c>
      <c r="AR42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26">
        <f>_xlfn.RANK.AVG(Table2[[#This Row],[1Y Return vs Nifty Z-Score]],Table2[1Y Return vs Nifty Z-Score])</f>
        <v>442</v>
      </c>
      <c r="AT426">
        <f>_xlfn.RANK.AVG(Table2[[#This Row],[6M Return vs Nifty Z-Score]],Table2[6M Return vs Nifty Z-Score])</f>
        <v>458</v>
      </c>
      <c r="AU426">
        <f>_xlfn.RANK.AVG(Table2[[#This Row],[Sharpe Ratio Z-Score]],Table2[Sharpe Ratio Z-Score])</f>
        <v>334</v>
      </c>
      <c r="AV426">
        <f>(Table2[[#This Row],[Rank 1Y]]+Table2[[#This Row],[Rank 6M]]+Table2[[#This Row],[Rank Sharpe]])/3</f>
        <v>411.33333333333331</v>
      </c>
    </row>
    <row r="427" spans="1:48" x14ac:dyDescent="0.3">
      <c r="A427" t="s">
        <v>1434</v>
      </c>
      <c r="B427" t="s">
        <v>1435</v>
      </c>
      <c r="C427" t="s">
        <v>3139</v>
      </c>
      <c r="D427" t="s">
        <v>48</v>
      </c>
      <c r="E427">
        <v>7386.074134425</v>
      </c>
      <c r="F427">
        <v>198.45</v>
      </c>
      <c r="G427">
        <v>-19.715366450529501</v>
      </c>
      <c r="H427">
        <f>(Table2[[#This Row],[1Y Return vs Nifty]]-AVERAGE(Table2[1Y Return vs Nifty]))/_xlfn.STDEV.P(Table2[1Y Return vs Nifty])</f>
        <v>-0.66648526066955005</v>
      </c>
      <c r="I427">
        <v>12.7178382905837</v>
      </c>
      <c r="J427">
        <f>(Table2[[#This Row],[1M Return vs Nifty]]-AVERAGE(Table2[1M Return vs Nifty]))/_xlfn.STDEV.P(Table2[1M Return vs Nifty])</f>
        <v>1.0451947714875629</v>
      </c>
      <c r="K427">
        <v>-5.6013428361936697</v>
      </c>
      <c r="L427">
        <f>(Table2[[#This Row],[6M Return vs Nifty]]-AVERAGE(Table2[6M Return vs Nifty]))/_xlfn.STDEV.P(Table2[6M Return vs Nifty])</f>
        <v>-0.32071470866577162</v>
      </c>
      <c r="M427">
        <v>6.7227990624578702</v>
      </c>
      <c r="N427">
        <f>(Table2[[#This Row],[1W Return vs Nifty]]-AVERAGE(Table2[1W Return vs Nifty]))/_xlfn.STDEV.P(Table2[1W Return vs Nifty])</f>
        <v>1.6980579176670765</v>
      </c>
      <c r="O427">
        <v>186.75</v>
      </c>
      <c r="P427">
        <v>187.97471643572101</v>
      </c>
      <c r="Q427">
        <v>189.2681316414</v>
      </c>
      <c r="R427">
        <v>72.278714324972498</v>
      </c>
      <c r="S427" s="1">
        <f>(Table2[[#This Row],[Close Price]]-Table2[[#This Row],[20D EMA]])/Table2[[#This Row],[20D EMA]]</f>
        <v>6.2650602409638489E-2</v>
      </c>
      <c r="T427" s="1">
        <f>(Table2[[#This Row],[Close Price]]-Table2[[#This Row],[50D EMA]])/Table2[[#This Row],[50D EMA]]</f>
        <v>5.5727087998353561E-2</v>
      </c>
      <c r="U427" s="1">
        <f>(Table2[[#This Row],[Close Price]]-Table2[[#This Row],[200D EMA]])/Table2[[#This Row],[200D EMA]]</f>
        <v>4.8512490079399971E-2</v>
      </c>
      <c r="V427">
        <v>2.0200009434900501</v>
      </c>
      <c r="W427">
        <v>196.68</v>
      </c>
      <c r="X427">
        <v>204.99</v>
      </c>
      <c r="Y427">
        <v>187.2</v>
      </c>
      <c r="Z427">
        <v>204.99</v>
      </c>
      <c r="AA427">
        <v>167.16</v>
      </c>
      <c r="AB427">
        <v>204.99</v>
      </c>
      <c r="AC427" s="1">
        <f>(Table2[[#This Row],[Close Price]]/Table2[[#This Row],[Day Low]])-1</f>
        <v>8.999389871872987E-3</v>
      </c>
      <c r="AD427" s="1">
        <f>(Table2[[#This Row],[Day High]]/Table2[[#This Row],[Close Price]])-1</f>
        <v>3.2955404383975928E-2</v>
      </c>
      <c r="AE427" s="1">
        <f>(Table2[[#This Row],[Close Price]]/Table2[[#This Row],[Current Week Low]])-1</f>
        <v>6.0096153846153744E-2</v>
      </c>
      <c r="AF427" s="1">
        <f>(Table2[[#This Row],[Current Week High]]/Table2[[#This Row],[Close Price]])-1</f>
        <v>3.2955404383975928E-2</v>
      </c>
      <c r="AG427" s="1">
        <f>(Table2[[#This Row],[Close Price]]/Table2[[#This Row],[Current Month Low]])-1</f>
        <v>0.18718592964824121</v>
      </c>
      <c r="AH427" s="1">
        <f>(Table2[[#This Row],[Current Month High]]/Table2[[#This Row],[Close Price]])-1</f>
        <v>3.2955404383975928E-2</v>
      </c>
      <c r="AI427">
        <v>25.623582766439899</v>
      </c>
      <c r="AJ427">
        <v>18.718592964824101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0.09</v>
      </c>
      <c r="AM427" t="s">
        <v>3183</v>
      </c>
      <c r="AN427">
        <v>3.65</v>
      </c>
      <c r="AO427" t="s">
        <v>3183</v>
      </c>
      <c r="AP427">
        <v>8.5151843509918002E-2</v>
      </c>
      <c r="AQ427">
        <f>(Table2[[#This Row],[Sharpe Ratio]]-AVERAGE(Table2[Sharpe Ratio]))/_xlfn.STDEV.P(Table2[Sharpe Ratio])</f>
        <v>0.31982353180560597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541</v>
      </c>
      <c r="AT427">
        <f>_xlfn.RANK.AVG(Table2[[#This Row],[6M Return vs Nifty Z-Score]],Table2[6M Return vs Nifty Z-Score])</f>
        <v>427</v>
      </c>
      <c r="AU427">
        <f>_xlfn.RANK.AVG(Table2[[#This Row],[Sharpe Ratio Z-Score]],Table2[Sharpe Ratio Z-Score])</f>
        <v>266</v>
      </c>
      <c r="AV427">
        <f>(Table2[[#This Row],[Rank 1Y]]+Table2[[#This Row],[Rank 6M]]+Table2[[#This Row],[Rank Sharpe]])/3</f>
        <v>411.33333333333331</v>
      </c>
    </row>
    <row r="428" spans="1:48" x14ac:dyDescent="0.3">
      <c r="A428" t="s">
        <v>1027</v>
      </c>
      <c r="B428" t="s">
        <v>1028</v>
      </c>
      <c r="C428" t="s">
        <v>3144</v>
      </c>
      <c r="D428" t="s">
        <v>80</v>
      </c>
      <c r="E428">
        <v>13552.879135364999</v>
      </c>
      <c r="F428">
        <v>2420.85</v>
      </c>
      <c r="G428">
        <v>-1.0730949947713599</v>
      </c>
      <c r="H428">
        <f>(Table2[[#This Row],[1Y Return vs Nifty]]-AVERAGE(Table2[1Y Return vs Nifty]))/_xlfn.STDEV.P(Table2[1Y Return vs Nifty])</f>
        <v>-0.2996856883914622</v>
      </c>
      <c r="I428">
        <v>7.3129953754504102</v>
      </c>
      <c r="J428">
        <f>(Table2[[#This Row],[1M Return vs Nifty]]-AVERAGE(Table2[1M Return vs Nifty]))/_xlfn.STDEV.P(Table2[1M Return vs Nifty])</f>
        <v>0.54358331092343248</v>
      </c>
      <c r="K428">
        <v>-25.089312641874301</v>
      </c>
      <c r="L428">
        <f>(Table2[[#This Row],[6M Return vs Nifty]]-AVERAGE(Table2[6M Return vs Nifty]))/_xlfn.STDEV.P(Table2[6M Return vs Nifty])</f>
        <v>-0.95289626675539763</v>
      </c>
      <c r="M428">
        <v>0.187317263117602</v>
      </c>
      <c r="N428">
        <f>(Table2[[#This Row],[1W Return vs Nifty]]-AVERAGE(Table2[1W Return vs Nifty]))/_xlfn.STDEV.P(Table2[1W Return vs Nifty])</f>
        <v>0.11782026227798972</v>
      </c>
      <c r="O428">
        <v>2315.8200000000002</v>
      </c>
      <c r="P428">
        <v>2414.0203109742502</v>
      </c>
      <c r="Q428">
        <v>2532.5318870056099</v>
      </c>
      <c r="R428">
        <v>66.786422626688704</v>
      </c>
      <c r="S428" s="1">
        <f>(Table2[[#This Row],[Close Price]]-Table2[[#This Row],[20D EMA]])/Table2[[#This Row],[20D EMA]]</f>
        <v>4.5353265797859824E-2</v>
      </c>
      <c r="T428" s="1">
        <f>(Table2[[#This Row],[Close Price]]-Table2[[#This Row],[50D EMA]])/Table2[[#This Row],[50D EMA]]</f>
        <v>2.8291762893218708E-3</v>
      </c>
      <c r="U428" s="1">
        <f>(Table2[[#This Row],[Close Price]]-Table2[[#This Row],[200D EMA]])/Table2[[#This Row],[200D EMA]]</f>
        <v>-4.4098906544335473E-2</v>
      </c>
      <c r="V428">
        <v>0.79719791655097105</v>
      </c>
      <c r="W428">
        <v>2352.25</v>
      </c>
      <c r="X428">
        <v>2425</v>
      </c>
      <c r="Y428">
        <v>2300</v>
      </c>
      <c r="Z428">
        <v>2425</v>
      </c>
      <c r="AA428">
        <v>2145.0500000000002</v>
      </c>
      <c r="AB428">
        <v>2485</v>
      </c>
      <c r="AC428" s="1">
        <f>(Table2[[#This Row],[Close Price]]/Table2[[#This Row],[Day Low]])-1</f>
        <v>2.9163566797746787E-2</v>
      </c>
      <c r="AD428" s="1">
        <f>(Table2[[#This Row],[Day High]]/Table2[[#This Row],[Close Price]])-1</f>
        <v>1.7142739120556971E-3</v>
      </c>
      <c r="AE428" s="1">
        <f>(Table2[[#This Row],[Close Price]]/Table2[[#This Row],[Current Week Low]])-1</f>
        <v>5.2543478260869581E-2</v>
      </c>
      <c r="AF428" s="1">
        <f>(Table2[[#This Row],[Current Week High]]/Table2[[#This Row],[Close Price]])-1</f>
        <v>1.7142739120556971E-3</v>
      </c>
      <c r="AG428" s="1">
        <f>(Table2[[#This Row],[Close Price]]/Table2[[#This Row],[Current Month Low]])-1</f>
        <v>0.1285750914897088</v>
      </c>
      <c r="AH428" s="1">
        <f>(Table2[[#This Row],[Current Month High]]/Table2[[#This Row],[Close Price]])-1</f>
        <v>2.649895697792104E-2</v>
      </c>
      <c r="AI428">
        <v>50.980027676229398</v>
      </c>
      <c r="AJ428">
        <v>38.255282695602503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</v>
      </c>
      <c r="AM428">
        <v>0</v>
      </c>
      <c r="AN428">
        <v>1.18</v>
      </c>
      <c r="AO428" t="s">
        <v>3183</v>
      </c>
      <c r="AP428">
        <v>0.11935299198690701</v>
      </c>
      <c r="AQ428">
        <f>(Table2[[#This Row],[Sharpe Ratio]]-AVERAGE(Table2[Sharpe Ratio]))/_xlfn.STDEV.P(Table2[Sharpe Ratio])</f>
        <v>0.71550105748413062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412</v>
      </c>
      <c r="AT428">
        <f>_xlfn.RANK.AVG(Table2[[#This Row],[6M Return vs Nifty Z-Score]],Table2[6M Return vs Nifty Z-Score])</f>
        <v>663</v>
      </c>
      <c r="AU428">
        <f>_xlfn.RANK.AVG(Table2[[#This Row],[Sharpe Ratio Z-Score]],Table2[Sharpe Ratio Z-Score])</f>
        <v>166</v>
      </c>
      <c r="AV428">
        <f>(Table2[[#This Row],[Rank 1Y]]+Table2[[#This Row],[Rank 6M]]+Table2[[#This Row],[Rank Sharpe]])/3</f>
        <v>413.66666666666669</v>
      </c>
    </row>
    <row r="429" spans="1:48" x14ac:dyDescent="0.3">
      <c r="A429" t="s">
        <v>459</v>
      </c>
      <c r="B429" t="s">
        <v>460</v>
      </c>
      <c r="C429" t="s">
        <v>3136</v>
      </c>
      <c r="D429" t="s">
        <v>34</v>
      </c>
      <c r="E429">
        <v>48943.136517615902</v>
      </c>
      <c r="F429">
        <v>56.38</v>
      </c>
      <c r="G429">
        <v>2.6627582412796902</v>
      </c>
      <c r="H429">
        <f>(Table2[[#This Row],[1Y Return vs Nifty]]-AVERAGE(Table2[1Y Return vs Nifty]))/_xlfn.STDEV.P(Table2[1Y Return vs Nifty])</f>
        <v>-0.2261801945824457</v>
      </c>
      <c r="I429">
        <v>9.7896653327145398</v>
      </c>
      <c r="J429">
        <f>(Table2[[#This Row],[1M Return vs Nifty]]-AVERAGE(Table2[1M Return vs Nifty]))/_xlfn.STDEV.P(Table2[1M Return vs Nifty])</f>
        <v>0.77343754611685722</v>
      </c>
      <c r="K429">
        <v>-23.579537156294599</v>
      </c>
      <c r="L429">
        <f>(Table2[[#This Row],[6M Return vs Nifty]]-AVERAGE(Table2[6M Return vs Nifty]))/_xlfn.STDEV.P(Table2[6M Return vs Nifty])</f>
        <v>-0.90391978391206518</v>
      </c>
      <c r="M429">
        <v>3.80804975860522</v>
      </c>
      <c r="N429">
        <f>(Table2[[#This Row],[1W Return vs Nifty]]-AVERAGE(Table2[1W Return vs Nifty]))/_xlfn.STDEV.P(Table2[1W Return vs Nifty])</f>
        <v>0.99329019779797023</v>
      </c>
      <c r="O429">
        <v>54.9</v>
      </c>
      <c r="P429">
        <v>56.430610944598598</v>
      </c>
      <c r="Q429">
        <v>57.232221261327901</v>
      </c>
      <c r="R429">
        <v>60.338212768135598</v>
      </c>
      <c r="S429" s="1">
        <f>(Table2[[#This Row],[Close Price]]-Table2[[#This Row],[20D EMA]])/Table2[[#This Row],[20D EMA]]</f>
        <v>2.6958105646630311E-2</v>
      </c>
      <c r="T429" s="1">
        <f>(Table2[[#This Row],[Close Price]]-Table2[[#This Row],[50D EMA]])/Table2[[#This Row],[50D EMA]]</f>
        <v>-8.9687039979566209E-4</v>
      </c>
      <c r="U429" s="1">
        <f>(Table2[[#This Row],[Close Price]]-Table2[[#This Row],[200D EMA]])/Table2[[#This Row],[200D EMA]]</f>
        <v>-1.4890585103041393E-2</v>
      </c>
      <c r="V429">
        <v>1.30394165980754</v>
      </c>
      <c r="W429">
        <v>55.8</v>
      </c>
      <c r="X429">
        <v>56.88</v>
      </c>
      <c r="Y429">
        <v>53.7</v>
      </c>
      <c r="Z429">
        <v>57.96</v>
      </c>
      <c r="AA429">
        <v>50.91</v>
      </c>
      <c r="AB429">
        <v>59.67</v>
      </c>
      <c r="AC429" s="1">
        <f>(Table2[[#This Row],[Close Price]]/Table2[[#This Row],[Day Low]])-1</f>
        <v>1.0394265232974931E-2</v>
      </c>
      <c r="AD429" s="1">
        <f>(Table2[[#This Row],[Day High]]/Table2[[#This Row],[Close Price]])-1</f>
        <v>8.86839304717979E-3</v>
      </c>
      <c r="AE429" s="1">
        <f>(Table2[[#This Row],[Close Price]]/Table2[[#This Row],[Current Week Low]])-1</f>
        <v>4.9906890130353876E-2</v>
      </c>
      <c r="AF429" s="1">
        <f>(Table2[[#This Row],[Current Week High]]/Table2[[#This Row],[Close Price]])-1</f>
        <v>2.8024122029088216E-2</v>
      </c>
      <c r="AG429" s="1">
        <f>(Table2[[#This Row],[Close Price]]/Table2[[#This Row],[Current Month Low]])-1</f>
        <v>0.10744450991946586</v>
      </c>
      <c r="AH429" s="1">
        <f>(Table2[[#This Row],[Current Month High]]/Table2[[#This Row],[Close Price]])-1</f>
        <v>5.8354026250443392E-2</v>
      </c>
      <c r="AI429">
        <v>36.395885065626103</v>
      </c>
      <c r="AJ429">
        <v>29.3119266055045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-0.08</v>
      </c>
      <c r="AM429" t="s">
        <v>3182</v>
      </c>
      <c r="AN429">
        <v>-2.14</v>
      </c>
      <c r="AO429" t="s">
        <v>3182</v>
      </c>
      <c r="AP429">
        <v>0.10048052556708301</v>
      </c>
      <c r="AQ429">
        <f>(Table2[[#This Row],[Sharpe Ratio]]-AVERAGE(Table2[Sharpe Ratio]))/_xlfn.STDEV.P(Table2[Sharpe Ratio])</f>
        <v>0.49716304402615624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383</v>
      </c>
      <c r="AT429">
        <f>_xlfn.RANK.AVG(Table2[[#This Row],[6M Return vs Nifty Z-Score]],Table2[6M Return vs Nifty Z-Score])</f>
        <v>637</v>
      </c>
      <c r="AU429">
        <f>_xlfn.RANK.AVG(Table2[[#This Row],[Sharpe Ratio Z-Score]],Table2[Sharpe Ratio Z-Score])</f>
        <v>223</v>
      </c>
      <c r="AV429">
        <f>(Table2[[#This Row],[Rank 1Y]]+Table2[[#This Row],[Rank 6M]]+Table2[[#This Row],[Rank Sharpe]])/3</f>
        <v>414.33333333333331</v>
      </c>
    </row>
    <row r="430" spans="1:48" x14ac:dyDescent="0.3">
      <c r="A430" t="s">
        <v>714</v>
      </c>
      <c r="B430" t="s">
        <v>715</v>
      </c>
      <c r="C430" t="s">
        <v>3140</v>
      </c>
      <c r="D430" t="s">
        <v>51</v>
      </c>
      <c r="E430">
        <v>24303.25388634</v>
      </c>
      <c r="F430">
        <v>5312.45</v>
      </c>
      <c r="G430">
        <v>6.9887736912375802</v>
      </c>
      <c r="H430">
        <f>(Table2[[#This Row],[1Y Return vs Nifty]]-AVERAGE(Table2[1Y Return vs Nifty]))/_xlfn.STDEV.P(Table2[1Y Return vs Nifty])</f>
        <v>-0.14106285142613004</v>
      </c>
      <c r="I430">
        <v>-1.1414992743095</v>
      </c>
      <c r="J430">
        <f>(Table2[[#This Row],[1M Return vs Nifty]]-AVERAGE(Table2[1M Return vs Nifty]))/_xlfn.STDEV.P(Table2[1M Return vs Nifty])</f>
        <v>-0.2410595503378021</v>
      </c>
      <c r="K430">
        <v>10.862167959196199</v>
      </c>
      <c r="L430">
        <f>(Table2[[#This Row],[6M Return vs Nifty]]-AVERAGE(Table2[6M Return vs Nifty]))/_xlfn.STDEV.P(Table2[6M Return vs Nifty])</f>
        <v>0.21335466900850483</v>
      </c>
      <c r="M430">
        <v>-1.96680466055645</v>
      </c>
      <c r="N430">
        <f>(Table2[[#This Row],[1W Return vs Nifty]]-AVERAGE(Table2[1W Return vs Nifty]))/_xlfn.STDEV.P(Table2[1W Return vs Nifty])</f>
        <v>-0.40303262701206027</v>
      </c>
      <c r="O430">
        <v>5278.19</v>
      </c>
      <c r="P430">
        <v>5401.7691466759597</v>
      </c>
      <c r="Q430">
        <v>5085.1250931153299</v>
      </c>
      <c r="R430">
        <v>60.323691924603203</v>
      </c>
      <c r="S430" s="1">
        <f>(Table2[[#This Row],[Close Price]]-Table2[[#This Row],[20D EMA]])/Table2[[#This Row],[20D EMA]]</f>
        <v>6.4908614506109519E-3</v>
      </c>
      <c r="T430" s="1">
        <f>(Table2[[#This Row],[Close Price]]-Table2[[#This Row],[50D EMA]])/Table2[[#This Row],[50D EMA]]</f>
        <v>-1.6535165470913077E-2</v>
      </c>
      <c r="U430" s="1">
        <f>(Table2[[#This Row],[Close Price]]-Table2[[#This Row],[200D EMA]])/Table2[[#This Row],[200D EMA]]</f>
        <v>4.4703896703041084E-2</v>
      </c>
      <c r="V430">
        <v>0.36458846913222798</v>
      </c>
      <c r="W430">
        <v>5225</v>
      </c>
      <c r="X430">
        <v>5329</v>
      </c>
      <c r="Y430">
        <v>5208.95</v>
      </c>
      <c r="Z430">
        <v>5344.1</v>
      </c>
      <c r="AA430">
        <v>5036.6499999999996</v>
      </c>
      <c r="AB430">
        <v>5390</v>
      </c>
      <c r="AC430" s="1">
        <f>(Table2[[#This Row],[Close Price]]/Table2[[#This Row],[Day Low]])-1</f>
        <v>1.6736842105263161E-2</v>
      </c>
      <c r="AD430" s="1">
        <f>(Table2[[#This Row],[Day High]]/Table2[[#This Row],[Close Price]])-1</f>
        <v>3.1153234383383133E-3</v>
      </c>
      <c r="AE430" s="1">
        <f>(Table2[[#This Row],[Close Price]]/Table2[[#This Row],[Current Week Low]])-1</f>
        <v>1.9869647433743864E-2</v>
      </c>
      <c r="AF430" s="1">
        <f>(Table2[[#This Row],[Current Week High]]/Table2[[#This Row],[Close Price]])-1</f>
        <v>5.9577031313235995E-3</v>
      </c>
      <c r="AG430" s="1">
        <f>(Table2[[#This Row],[Close Price]]/Table2[[#This Row],[Current Month Low]])-1</f>
        <v>5.475861932038173E-2</v>
      </c>
      <c r="AH430" s="1">
        <f>(Table2[[#This Row],[Current Month High]]/Table2[[#This Row],[Close Price]])-1</f>
        <v>1.4597784449736029E-2</v>
      </c>
      <c r="AI430">
        <v>21.4345546781616</v>
      </c>
      <c r="AJ430">
        <v>34.492405063291102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-0.09</v>
      </c>
      <c r="AM430" t="s">
        <v>3182</v>
      </c>
      <c r="AN430">
        <v>-0.65</v>
      </c>
      <c r="AO430" t="s">
        <v>3182</v>
      </c>
      <c r="AP430">
        <v>-4.6286384625240998E-2</v>
      </c>
      <c r="AQ430">
        <f>(Table2[[#This Row],[Sharpe Ratio]]-AVERAGE(Table2[Sharpe Ratio]))/_xlfn.STDEV.P(Table2[Sharpe Ratio])</f>
        <v>-1.2008023887853438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354</v>
      </c>
      <c r="AT430">
        <f>_xlfn.RANK.AVG(Table2[[#This Row],[6M Return vs Nifty Z-Score]],Table2[6M Return vs Nifty Z-Score])</f>
        <v>232</v>
      </c>
      <c r="AU430">
        <f>_xlfn.RANK.AVG(Table2[[#This Row],[Sharpe Ratio Z-Score]],Table2[Sharpe Ratio Z-Score])</f>
        <v>657</v>
      </c>
      <c r="AV430">
        <f>(Table2[[#This Row],[Rank 1Y]]+Table2[[#This Row],[Rank 6M]]+Table2[[#This Row],[Rank Sharpe]])/3</f>
        <v>414.33333333333331</v>
      </c>
    </row>
    <row r="431" spans="1:48" x14ac:dyDescent="0.3">
      <c r="A431" t="s">
        <v>795</v>
      </c>
      <c r="B431" t="s">
        <v>796</v>
      </c>
      <c r="C431" t="s">
        <v>3139</v>
      </c>
      <c r="D431" t="s">
        <v>48</v>
      </c>
      <c r="E431">
        <v>19858.049334359999</v>
      </c>
      <c r="F431">
        <v>211.14</v>
      </c>
      <c r="G431">
        <v>-5.0552293887652402</v>
      </c>
      <c r="H431">
        <f>(Table2[[#This Row],[1Y Return vs Nifty]]-AVERAGE(Table2[1Y Return vs Nifty]))/_xlfn.STDEV.P(Table2[1Y Return vs Nifty])</f>
        <v>-0.3780369341576888</v>
      </c>
      <c r="I431">
        <v>1.2047605597262701</v>
      </c>
      <c r="J431">
        <f>(Table2[[#This Row],[1M Return vs Nifty]]-AVERAGE(Table2[1M Return vs Nifty]))/_xlfn.STDEV.P(Table2[1M Return vs Nifty])</f>
        <v>-2.3308388889918805E-2</v>
      </c>
      <c r="K431">
        <v>-29.4646409910508</v>
      </c>
      <c r="L431">
        <f>(Table2[[#This Row],[6M Return vs Nifty]]-AVERAGE(Table2[6M Return vs Nifty]))/_xlfn.STDEV.P(Table2[6M Return vs Nifty])</f>
        <v>-1.0948300813351921</v>
      </c>
      <c r="M431">
        <v>2.8040907254529501</v>
      </c>
      <c r="N431">
        <f>(Table2[[#This Row],[1W Return vs Nifty]]-AVERAGE(Table2[1W Return vs Nifty]))/_xlfn.STDEV.P(Table2[1W Return vs Nifty])</f>
        <v>0.75053933147081009</v>
      </c>
      <c r="O431">
        <v>201.06</v>
      </c>
      <c r="P431">
        <v>214.60470886237101</v>
      </c>
      <c r="Q431">
        <v>225.400809298653</v>
      </c>
      <c r="R431">
        <v>66.821522924866002</v>
      </c>
      <c r="S431" s="1">
        <f>(Table2[[#This Row],[Close Price]]-Table2[[#This Row],[20D EMA]])/Table2[[#This Row],[20D EMA]]</f>
        <v>5.0134288272157483E-2</v>
      </c>
      <c r="T431" s="1">
        <f>(Table2[[#This Row],[Close Price]]-Table2[[#This Row],[50D EMA]])/Table2[[#This Row],[50D EMA]]</f>
        <v>-1.6144607826816103E-2</v>
      </c>
      <c r="U431" s="1">
        <f>(Table2[[#This Row],[Close Price]]-Table2[[#This Row],[200D EMA]])/Table2[[#This Row],[200D EMA]]</f>
        <v>-6.3268669456096036E-2</v>
      </c>
      <c r="V431">
        <v>1.10955029201033</v>
      </c>
      <c r="W431">
        <v>196.6</v>
      </c>
      <c r="X431">
        <v>212.45</v>
      </c>
      <c r="Y431">
        <v>195.11</v>
      </c>
      <c r="Z431">
        <v>212.45</v>
      </c>
      <c r="AA431">
        <v>182.94</v>
      </c>
      <c r="AB431">
        <v>221.49</v>
      </c>
      <c r="AC431" s="1">
        <f>(Table2[[#This Row],[Close Price]]/Table2[[#This Row],[Day Low]])-1</f>
        <v>7.3957273652085487E-2</v>
      </c>
      <c r="AD431" s="1">
        <f>(Table2[[#This Row],[Day High]]/Table2[[#This Row],[Close Price]])-1</f>
        <v>6.2044141328028157E-3</v>
      </c>
      <c r="AE431" s="1">
        <f>(Table2[[#This Row],[Close Price]]/Table2[[#This Row],[Current Week Low]])-1</f>
        <v>8.2158782225411064E-2</v>
      </c>
      <c r="AF431" s="1">
        <f>(Table2[[#This Row],[Current Week High]]/Table2[[#This Row],[Close Price]])-1</f>
        <v>6.2044141328028157E-3</v>
      </c>
      <c r="AG431" s="1">
        <f>(Table2[[#This Row],[Close Price]]/Table2[[#This Row],[Current Month Low]])-1</f>
        <v>0.15414890127910774</v>
      </c>
      <c r="AH431" s="1">
        <f>(Table2[[#This Row],[Current Month High]]/Table2[[#This Row],[Close Price]])-1</f>
        <v>4.9019607843137303E-2</v>
      </c>
      <c r="AI431">
        <v>66.524580846831498</v>
      </c>
      <c r="AJ431">
        <v>34.014598540145897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-0.09</v>
      </c>
      <c r="AM431" t="s">
        <v>3182</v>
      </c>
      <c r="AN431">
        <v>-1.93</v>
      </c>
      <c r="AO431" t="s">
        <v>3182</v>
      </c>
      <c r="AP431">
        <v>0.149958051816726</v>
      </c>
      <c r="AQ431">
        <f>(Table2[[#This Row],[Sharpe Ratio]]-AVERAGE(Table2[Sharpe Ratio]))/_xlfn.STDEV.P(Table2[Sharpe Ratio])</f>
        <v>1.069574966869179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445</v>
      </c>
      <c r="AT431">
        <f>_xlfn.RANK.AVG(Table2[[#This Row],[6M Return vs Nifty Z-Score]],Table2[6M Return vs Nifty Z-Score])</f>
        <v>689</v>
      </c>
      <c r="AU431">
        <f>_xlfn.RANK.AVG(Table2[[#This Row],[Sharpe Ratio Z-Score]],Table2[Sharpe Ratio Z-Score])</f>
        <v>109</v>
      </c>
      <c r="AV431">
        <f>(Table2[[#This Row],[Rank 1Y]]+Table2[[#This Row],[Rank 6M]]+Table2[[#This Row],[Rank Sharpe]])/3</f>
        <v>414.33333333333331</v>
      </c>
    </row>
    <row r="432" spans="1:48" x14ac:dyDescent="0.3">
      <c r="A432" t="s">
        <v>1126</v>
      </c>
      <c r="B432" t="s">
        <v>1127</v>
      </c>
      <c r="C432" t="s">
        <v>3136</v>
      </c>
      <c r="D432" t="s">
        <v>567</v>
      </c>
      <c r="E432">
        <v>11001.859578125001</v>
      </c>
      <c r="F432">
        <v>826.25</v>
      </c>
      <c r="G432">
        <v>-14.0144662149717</v>
      </c>
      <c r="H432">
        <f>(Table2[[#This Row],[1Y Return vs Nifty]]-AVERAGE(Table2[1Y Return vs Nifty]))/_xlfn.STDEV.P(Table2[1Y Return vs Nifty])</f>
        <v>-0.55431610934240494</v>
      </c>
      <c r="I432">
        <v>-4.6566268009275698</v>
      </c>
      <c r="J432">
        <f>(Table2[[#This Row],[1M Return vs Nifty]]-AVERAGE(Table2[1M Return vs Nifty]))/_xlfn.STDEV.P(Table2[1M Return vs Nifty])</f>
        <v>-0.56729072493107635</v>
      </c>
      <c r="K432">
        <v>4.7997069401867201</v>
      </c>
      <c r="L432">
        <f>(Table2[[#This Row],[6M Return vs Nifty]]-AVERAGE(Table2[6M Return vs Nifty]))/_xlfn.STDEV.P(Table2[6M Return vs Nifty])</f>
        <v>1.6690978995096657E-2</v>
      </c>
      <c r="M432">
        <v>-3.7432087125922</v>
      </c>
      <c r="N432">
        <f>(Table2[[#This Row],[1W Return vs Nifty]]-AVERAGE(Table2[1W Return vs Nifty]))/_xlfn.STDEV.P(Table2[1W Return vs Nifty])</f>
        <v>-0.83255575329419862</v>
      </c>
      <c r="O432">
        <v>840.8</v>
      </c>
      <c r="P432">
        <v>850.64479024511695</v>
      </c>
      <c r="Q432">
        <v>823.59688206053704</v>
      </c>
      <c r="R432">
        <v>42.703227525185</v>
      </c>
      <c r="S432" s="1">
        <f>(Table2[[#This Row],[Close Price]]-Table2[[#This Row],[20D EMA]])/Table2[[#This Row],[20D EMA]]</f>
        <v>-1.7304947668886721E-2</v>
      </c>
      <c r="T432" s="1">
        <f>(Table2[[#This Row],[Close Price]]-Table2[[#This Row],[50D EMA]])/Table2[[#This Row],[50D EMA]]</f>
        <v>-2.8677998766191804E-2</v>
      </c>
      <c r="U432" s="1">
        <f>(Table2[[#This Row],[Close Price]]-Table2[[#This Row],[200D EMA]])/Table2[[#This Row],[200D EMA]]</f>
        <v>3.221379290345524E-3</v>
      </c>
      <c r="V432">
        <v>0.65876660424608202</v>
      </c>
      <c r="W432">
        <v>815.6</v>
      </c>
      <c r="X432">
        <v>833.5</v>
      </c>
      <c r="Y432">
        <v>815.6</v>
      </c>
      <c r="Z432">
        <v>873.65</v>
      </c>
      <c r="AA432">
        <v>810.5</v>
      </c>
      <c r="AB432">
        <v>891.9</v>
      </c>
      <c r="AC432" s="1">
        <f>(Table2[[#This Row],[Close Price]]/Table2[[#This Row],[Day Low]])-1</f>
        <v>1.3057871505639973E-2</v>
      </c>
      <c r="AD432" s="1">
        <f>(Table2[[#This Row],[Day High]]/Table2[[#This Row],[Close Price]])-1</f>
        <v>8.7745839636914624E-3</v>
      </c>
      <c r="AE432" s="1">
        <f>(Table2[[#This Row],[Close Price]]/Table2[[#This Row],[Current Week Low]])-1</f>
        <v>1.3057871505639973E-2</v>
      </c>
      <c r="AF432" s="1">
        <f>(Table2[[#This Row],[Current Week High]]/Table2[[#This Row],[Close Price]])-1</f>
        <v>5.7367624810892526E-2</v>
      </c>
      <c r="AG432" s="1">
        <f>(Table2[[#This Row],[Close Price]]/Table2[[#This Row],[Current Month Low]])-1</f>
        <v>1.9432449105490468E-2</v>
      </c>
      <c r="AH432" s="1">
        <f>(Table2[[#This Row],[Current Month High]]/Table2[[#This Row],[Close Price]])-1</f>
        <v>7.9455370650529433E-2</v>
      </c>
      <c r="AI432">
        <v>15.1891074130105</v>
      </c>
      <c r="AJ432">
        <v>21.5073529411764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-0.08</v>
      </c>
      <c r="AM432" t="s">
        <v>3182</v>
      </c>
      <c r="AN432">
        <v>-3.76</v>
      </c>
      <c r="AO432" t="s">
        <v>3182</v>
      </c>
      <c r="AP432">
        <v>2.6406663867450001E-2</v>
      </c>
      <c r="AQ432">
        <f>(Table2[[#This Row],[Sharpe Ratio]]-AVERAGE(Table2[Sharpe Ratio]))/_xlfn.STDEV.P(Table2[Sharpe Ratio])</f>
        <v>-0.35980707598264294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507</v>
      </c>
      <c r="AT432">
        <f>_xlfn.RANK.AVG(Table2[[#This Row],[6M Return vs Nifty Z-Score]],Table2[6M Return vs Nifty Z-Score])</f>
        <v>298</v>
      </c>
      <c r="AU432">
        <f>_xlfn.RANK.AVG(Table2[[#This Row],[Sharpe Ratio Z-Score]],Table2[Sharpe Ratio Z-Score])</f>
        <v>439</v>
      </c>
      <c r="AV432">
        <f>(Table2[[#This Row],[Rank 1Y]]+Table2[[#This Row],[Rank 6M]]+Table2[[#This Row],[Rank Sharpe]])/3</f>
        <v>414.66666666666669</v>
      </c>
    </row>
    <row r="433" spans="1:48" x14ac:dyDescent="0.3">
      <c r="A433" t="s">
        <v>70</v>
      </c>
      <c r="B433" t="s">
        <v>71</v>
      </c>
      <c r="C433" t="s">
        <v>3134</v>
      </c>
      <c r="D433" t="s">
        <v>72</v>
      </c>
      <c r="E433">
        <v>319916.50020857999</v>
      </c>
      <c r="F433">
        <v>254.3</v>
      </c>
      <c r="G433">
        <v>8.4571560947839597</v>
      </c>
      <c r="H433">
        <f>(Table2[[#This Row],[1Y Return vs Nifty]]-AVERAGE(Table2[1Y Return vs Nifty]))/_xlfn.STDEV.P(Table2[1Y Return vs Nifty])</f>
        <v>-0.11217141301747402</v>
      </c>
      <c r="I433">
        <v>-2.8445516853159698</v>
      </c>
      <c r="J433">
        <f>(Table2[[#This Row],[1M Return vs Nifty]]-AVERAGE(Table2[1M Return vs Nifty]))/_xlfn.STDEV.P(Table2[1M Return vs Nifty])</f>
        <v>-0.39911606015981832</v>
      </c>
      <c r="K433">
        <v>-14.2638004133576</v>
      </c>
      <c r="L433">
        <f>(Table2[[#This Row],[6M Return vs Nifty]]-AVERAGE(Table2[6M Return vs Nifty]))/_xlfn.STDEV.P(Table2[6M Return vs Nifty])</f>
        <v>-0.60172119536611979</v>
      </c>
      <c r="M433">
        <v>-0.50966757425354703</v>
      </c>
      <c r="N433">
        <f>(Table2[[#This Row],[1W Return vs Nifty]]-AVERAGE(Table2[1W Return vs Nifty]))/_xlfn.STDEV.P(Table2[1W Return vs Nifty])</f>
        <v>-5.0706208924226885E-2</v>
      </c>
      <c r="O433">
        <v>258.42</v>
      </c>
      <c r="P433">
        <v>272.505072124413</v>
      </c>
      <c r="Q433">
        <v>272.358405788818</v>
      </c>
      <c r="R433">
        <v>47.930368940204502</v>
      </c>
      <c r="S433" s="1">
        <f>(Table2[[#This Row],[Close Price]]-Table2[[#This Row],[20D EMA]])/Table2[[#This Row],[20D EMA]]</f>
        <v>-1.5943038464515148E-2</v>
      </c>
      <c r="T433" s="1">
        <f>(Table2[[#This Row],[Close Price]]-Table2[[#This Row],[50D EMA]])/Table2[[#This Row],[50D EMA]]</f>
        <v>-6.6806360639413767E-2</v>
      </c>
      <c r="U433" s="1">
        <f>(Table2[[#This Row],[Close Price]]-Table2[[#This Row],[200D EMA]])/Table2[[#This Row],[200D EMA]]</f>
        <v>-6.6303831293608645E-2</v>
      </c>
      <c r="V433">
        <v>0.98884612244442605</v>
      </c>
      <c r="W433">
        <v>250.55</v>
      </c>
      <c r="X433">
        <v>255.5</v>
      </c>
      <c r="Y433">
        <v>247.95</v>
      </c>
      <c r="Z433">
        <v>260.5</v>
      </c>
      <c r="AA433">
        <v>240.8</v>
      </c>
      <c r="AB433">
        <v>274.35000000000002</v>
      </c>
      <c r="AC433" s="1">
        <f>(Table2[[#This Row],[Close Price]]/Table2[[#This Row],[Day Low]])-1</f>
        <v>1.4967072440630558E-2</v>
      </c>
      <c r="AD433" s="1">
        <f>(Table2[[#This Row],[Day High]]/Table2[[#This Row],[Close Price]])-1</f>
        <v>4.7188360204482027E-3</v>
      </c>
      <c r="AE433" s="1">
        <f>(Table2[[#This Row],[Close Price]]/Table2[[#This Row],[Current Week Low]])-1</f>
        <v>2.5610002016535738E-2</v>
      </c>
      <c r="AF433" s="1">
        <f>(Table2[[#This Row],[Current Week High]]/Table2[[#This Row],[Close Price]])-1</f>
        <v>2.4380652772316047E-2</v>
      </c>
      <c r="AG433" s="1">
        <f>(Table2[[#This Row],[Close Price]]/Table2[[#This Row],[Current Month Low]])-1</f>
        <v>5.6063122923587949E-2</v>
      </c>
      <c r="AH433" s="1">
        <f>(Table2[[#This Row],[Current Month High]]/Table2[[#This Row],[Close Price]])-1</f>
        <v>7.8843885174990191E-2</v>
      </c>
      <c r="AI433">
        <v>35.666535587888298</v>
      </c>
      <c r="AJ433">
        <v>34.978768577494598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-7.0000000000000007E-2</v>
      </c>
      <c r="AM433" t="s">
        <v>3182</v>
      </c>
      <c r="AN433">
        <v>-4.1100000000000003</v>
      </c>
      <c r="AO433" t="s">
        <v>3182</v>
      </c>
      <c r="AP433">
        <v>5.4867039255176997E-2</v>
      </c>
      <c r="AQ433">
        <f>(Table2[[#This Row],[Sharpe Ratio]]-AVERAGE(Table2[Sharpe Ratio]))/_xlfn.STDEV.P(Table2[Sharpe Ratio])</f>
        <v>-3.0545299265570341E-2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348</v>
      </c>
      <c r="AT433">
        <f>_xlfn.RANK.AVG(Table2[[#This Row],[6M Return vs Nifty Z-Score]],Table2[6M Return vs Nifty Z-Score])</f>
        <v>532</v>
      </c>
      <c r="AU433">
        <f>_xlfn.RANK.AVG(Table2[[#This Row],[Sharpe Ratio Z-Score]],Table2[Sharpe Ratio Z-Score])</f>
        <v>366</v>
      </c>
      <c r="AV433">
        <f>(Table2[[#This Row],[Rank 1Y]]+Table2[[#This Row],[Rank 6M]]+Table2[[#This Row],[Rank Sharpe]])/3</f>
        <v>415.33333333333331</v>
      </c>
    </row>
    <row r="434" spans="1:48" x14ac:dyDescent="0.3">
      <c r="A434" t="s">
        <v>1476</v>
      </c>
      <c r="B434" t="s">
        <v>1477</v>
      </c>
      <c r="C434" t="s">
        <v>3136</v>
      </c>
      <c r="D434" t="s">
        <v>567</v>
      </c>
      <c r="E434">
        <v>7011.5754848199904</v>
      </c>
      <c r="F434">
        <v>651.79999999999995</v>
      </c>
      <c r="G434">
        <v>-2.3010381388711298</v>
      </c>
      <c r="H434">
        <f>(Table2[[#This Row],[1Y Return vs Nifty]]-AVERAGE(Table2[1Y Return vs Nifty]))/_xlfn.STDEV.P(Table2[1Y Return vs Nifty])</f>
        <v>-0.32384631823244037</v>
      </c>
      <c r="I434">
        <v>-5.8144457140141803</v>
      </c>
      <c r="J434">
        <f>(Table2[[#This Row],[1M Return vs Nifty]]-AVERAGE(Table2[1M Return vs Nifty]))/_xlfn.STDEV.P(Table2[1M Return vs Nifty])</f>
        <v>-0.67474532540355403</v>
      </c>
      <c r="K434">
        <v>5.8321544866914401</v>
      </c>
      <c r="L434">
        <f>(Table2[[#This Row],[6M Return vs Nifty]]-AVERAGE(Table2[6M Return vs Nifty]))/_xlfn.STDEV.P(Table2[6M Return vs Nifty])</f>
        <v>5.0183143910341385E-2</v>
      </c>
      <c r="M434">
        <v>-2.5480913705845998</v>
      </c>
      <c r="N434">
        <f>(Table2[[#This Row],[1W Return vs Nifty]]-AVERAGE(Table2[1W Return vs Nifty]))/_xlfn.STDEV.P(Table2[1W Return vs Nifty])</f>
        <v>-0.54358403178476511</v>
      </c>
      <c r="O434">
        <v>667.03</v>
      </c>
      <c r="P434">
        <v>690.99496591789</v>
      </c>
      <c r="Q434">
        <v>658.62149263286301</v>
      </c>
      <c r="R434">
        <v>43.067936982626499</v>
      </c>
      <c r="S434" s="1">
        <f>(Table2[[#This Row],[Close Price]]-Table2[[#This Row],[20D EMA]])/Table2[[#This Row],[20D EMA]]</f>
        <v>-2.283255625684005E-2</v>
      </c>
      <c r="T434" s="1">
        <f>(Table2[[#This Row],[Close Price]]-Table2[[#This Row],[50D EMA]])/Table2[[#This Row],[50D EMA]]</f>
        <v>-5.672250573609465E-2</v>
      </c>
      <c r="U434" s="1">
        <f>(Table2[[#This Row],[Close Price]]-Table2[[#This Row],[200D EMA]])/Table2[[#This Row],[200D EMA]]</f>
        <v>-1.0357227495862448E-2</v>
      </c>
      <c r="V434">
        <v>0.72880838308777296</v>
      </c>
      <c r="W434">
        <v>638</v>
      </c>
      <c r="X434">
        <v>663</v>
      </c>
      <c r="Y434">
        <v>636.65</v>
      </c>
      <c r="Z434">
        <v>679.2</v>
      </c>
      <c r="AA434">
        <v>630.6</v>
      </c>
      <c r="AB434">
        <v>719.9</v>
      </c>
      <c r="AC434" s="1">
        <f>(Table2[[#This Row],[Close Price]]/Table2[[#This Row],[Day Low]])-1</f>
        <v>2.163009404388716E-2</v>
      </c>
      <c r="AD434" s="1">
        <f>(Table2[[#This Row],[Day High]]/Table2[[#This Row],[Close Price]])-1</f>
        <v>1.7183185026081738E-2</v>
      </c>
      <c r="AE434" s="1">
        <f>(Table2[[#This Row],[Close Price]]/Table2[[#This Row],[Current Week Low]])-1</f>
        <v>2.3796434461635041E-2</v>
      </c>
      <c r="AF434" s="1">
        <f>(Table2[[#This Row],[Current Week High]]/Table2[[#This Row],[Close Price]])-1</f>
        <v>4.2037434795949791E-2</v>
      </c>
      <c r="AG434" s="1">
        <f>(Table2[[#This Row],[Close Price]]/Table2[[#This Row],[Current Month Low]])-1</f>
        <v>3.3618775769108655E-2</v>
      </c>
      <c r="AH434" s="1">
        <f>(Table2[[#This Row],[Current Month High]]/Table2[[#This Row],[Close Price]])-1</f>
        <v>0.10447990181037126</v>
      </c>
      <c r="AI434">
        <v>22.583614605707201</v>
      </c>
      <c r="AJ434">
        <v>25.551382066839999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-0.17</v>
      </c>
      <c r="AM434" t="s">
        <v>3182</v>
      </c>
      <c r="AN434">
        <v>-8.51</v>
      </c>
      <c r="AO434" t="s">
        <v>3182</v>
      </c>
      <c r="AQ434">
        <f>(Table2[[#This Row],[Sharpe Ratio]]-AVERAGE(Table2[Sharpe Ratio]))/_xlfn.STDEV.P(Table2[Sharpe Ratio])</f>
        <v>-0.66530919757154305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427</v>
      </c>
      <c r="AT434">
        <f>_xlfn.RANK.AVG(Table2[[#This Row],[6M Return vs Nifty Z-Score]],Table2[6M Return vs Nifty Z-Score])</f>
        <v>285</v>
      </c>
      <c r="AU434">
        <f>_xlfn.RANK.AVG(Table2[[#This Row],[Sharpe Ratio Z-Score]],Table2[Sharpe Ratio Z-Score])</f>
        <v>534</v>
      </c>
      <c r="AV434">
        <f>(Table2[[#This Row],[Rank 1Y]]+Table2[[#This Row],[Rank 6M]]+Table2[[#This Row],[Rank Sharpe]])/3</f>
        <v>415.33333333333331</v>
      </c>
    </row>
    <row r="435" spans="1:48" x14ac:dyDescent="0.3">
      <c r="A435" t="s">
        <v>1258</v>
      </c>
      <c r="B435" t="s">
        <v>1259</v>
      </c>
      <c r="C435" t="s">
        <v>3139</v>
      </c>
      <c r="D435" t="s">
        <v>48</v>
      </c>
      <c r="E435">
        <v>9258.2430320000003</v>
      </c>
      <c r="F435">
        <v>329.2</v>
      </c>
      <c r="G435">
        <v>-11.6278024641675</v>
      </c>
      <c r="H435">
        <f>(Table2[[#This Row],[1Y Return vs Nifty]]-AVERAGE(Table2[1Y Return vs Nifty]))/_xlfn.STDEV.P(Table2[1Y Return vs Nifty])</f>
        <v>-0.50735685091490257</v>
      </c>
      <c r="I435">
        <v>14.981650933887</v>
      </c>
      <c r="J435">
        <f>(Table2[[#This Row],[1M Return vs Nifty]]-AVERAGE(Table2[1M Return vs Nifty]))/_xlfn.STDEV.P(Table2[1M Return vs Nifty])</f>
        <v>1.2552941923738608</v>
      </c>
      <c r="K435">
        <v>16.1849930566617</v>
      </c>
      <c r="L435">
        <f>(Table2[[#This Row],[6M Return vs Nifty]]-AVERAGE(Table2[6M Return vs Nifty]))/_xlfn.STDEV.P(Table2[6M Return vs Nifty])</f>
        <v>0.38602488027768633</v>
      </c>
      <c r="M435">
        <v>1.01807195647006</v>
      </c>
      <c r="N435">
        <f>(Table2[[#This Row],[1W Return vs Nifty]]-AVERAGE(Table2[1W Return vs Nifty]))/_xlfn.STDEV.P(Table2[1W Return vs Nifty])</f>
        <v>0.31869142818947449</v>
      </c>
      <c r="O435">
        <v>307.83999999999997</v>
      </c>
      <c r="P435">
        <v>313.296138037471</v>
      </c>
      <c r="Q435">
        <v>310.97983278288899</v>
      </c>
      <c r="R435">
        <v>72.491573776692107</v>
      </c>
      <c r="S435" s="1">
        <f>(Table2[[#This Row],[Close Price]]-Table2[[#This Row],[20D EMA]])/Table2[[#This Row],[20D EMA]]</f>
        <v>6.9386694386694439E-2</v>
      </c>
      <c r="T435" s="1">
        <f>(Table2[[#This Row],[Close Price]]-Table2[[#This Row],[50D EMA]])/Table2[[#This Row],[50D EMA]]</f>
        <v>5.076303226127496E-2</v>
      </c>
      <c r="U435" s="1">
        <f>(Table2[[#This Row],[Close Price]]-Table2[[#This Row],[200D EMA]])/Table2[[#This Row],[200D EMA]]</f>
        <v>5.8589545997445543E-2</v>
      </c>
      <c r="V435">
        <v>3.7516985882970899</v>
      </c>
      <c r="W435">
        <v>320.10000000000002</v>
      </c>
      <c r="X435">
        <v>332</v>
      </c>
      <c r="Y435">
        <v>311.75</v>
      </c>
      <c r="Z435">
        <v>332</v>
      </c>
      <c r="AA435">
        <v>281.14999999999998</v>
      </c>
      <c r="AB435">
        <v>332</v>
      </c>
      <c r="AC435" s="1">
        <f>(Table2[[#This Row],[Close Price]]/Table2[[#This Row],[Day Low]])-1</f>
        <v>2.8428616057482037E-2</v>
      </c>
      <c r="AD435" s="1">
        <f>(Table2[[#This Row],[Day High]]/Table2[[#This Row],[Close Price]])-1</f>
        <v>8.5054678007290274E-3</v>
      </c>
      <c r="AE435" s="1">
        <f>(Table2[[#This Row],[Close Price]]/Table2[[#This Row],[Current Week Low]])-1</f>
        <v>5.5974338412189129E-2</v>
      </c>
      <c r="AF435" s="1">
        <f>(Table2[[#This Row],[Current Week High]]/Table2[[#This Row],[Close Price]])-1</f>
        <v>8.5054678007290274E-3</v>
      </c>
      <c r="AG435" s="1">
        <f>(Table2[[#This Row],[Close Price]]/Table2[[#This Row],[Current Month Low]])-1</f>
        <v>0.17090521074159715</v>
      </c>
      <c r="AH435" s="1">
        <f>(Table2[[#This Row],[Current Month High]]/Table2[[#This Row],[Close Price]])-1</f>
        <v>8.5054678007290274E-3</v>
      </c>
      <c r="AI435">
        <v>26.184690157958599</v>
      </c>
      <c r="AJ435">
        <v>39.049630411826797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0</v>
      </c>
      <c r="AM435" t="s">
        <v>3181</v>
      </c>
      <c r="AN435">
        <v>10.84</v>
      </c>
      <c r="AO435" t="s">
        <v>3183</v>
      </c>
      <c r="AP435">
        <v>-4.2223616742499996E-3</v>
      </c>
      <c r="AQ435">
        <f>(Table2[[#This Row],[Sharpe Ratio]]-AVERAGE(Table2[Sharpe Ratio]))/_xlfn.STDEV.P(Table2[Sharpe Ratio])</f>
        <v>-0.71415824779893922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492</v>
      </c>
      <c r="AT435">
        <f>_xlfn.RANK.AVG(Table2[[#This Row],[6M Return vs Nifty Z-Score]],Table2[6M Return vs Nifty Z-Score])</f>
        <v>190</v>
      </c>
      <c r="AU435">
        <f>_xlfn.RANK.AVG(Table2[[#This Row],[Sharpe Ratio Z-Score]],Table2[Sharpe Ratio Z-Score])</f>
        <v>565</v>
      </c>
      <c r="AV435">
        <f>(Table2[[#This Row],[Rank 1Y]]+Table2[[#This Row],[Rank 6M]]+Table2[[#This Row],[Rank Sharpe]])/3</f>
        <v>415.66666666666669</v>
      </c>
    </row>
    <row r="436" spans="1:48" x14ac:dyDescent="0.3">
      <c r="A436" t="s">
        <v>1292</v>
      </c>
      <c r="B436" t="s">
        <v>1293</v>
      </c>
      <c r="C436" t="s">
        <v>3147</v>
      </c>
      <c r="D436" t="s">
        <v>94</v>
      </c>
      <c r="E436">
        <v>8875.9567475999993</v>
      </c>
      <c r="F436">
        <v>183.6</v>
      </c>
      <c r="G436">
        <v>2.6687054453802599</v>
      </c>
      <c r="H436">
        <f>(Table2[[#This Row],[1Y Return vs Nifty]]-AVERAGE(Table2[1Y Return vs Nifty]))/_xlfn.STDEV.P(Table2[1Y Return vs Nifty])</f>
        <v>-0.22606317923238406</v>
      </c>
      <c r="I436">
        <v>-5.3977873022653604</v>
      </c>
      <c r="J436">
        <f>(Table2[[#This Row],[1M Return vs Nifty]]-AVERAGE(Table2[1M Return vs Nifty]))/_xlfn.STDEV.P(Table2[1M Return vs Nifty])</f>
        <v>-0.63607618408800071</v>
      </c>
      <c r="K436">
        <v>-13.8620413517818</v>
      </c>
      <c r="L436">
        <f>(Table2[[#This Row],[6M Return vs Nifty]]-AVERAGE(Table2[6M Return vs Nifty]))/_xlfn.STDEV.P(Table2[6M Return vs Nifty])</f>
        <v>-0.58868830009502893</v>
      </c>
      <c r="M436">
        <v>1.8428499359666699</v>
      </c>
      <c r="N436">
        <f>(Table2[[#This Row],[1W Return vs Nifty]]-AVERAGE(Table2[1W Return vs Nifty]))/_xlfn.STDEV.P(Table2[1W Return vs Nifty])</f>
        <v>0.51811746295677175</v>
      </c>
      <c r="O436">
        <v>184.78</v>
      </c>
      <c r="P436">
        <v>197.127993384223</v>
      </c>
      <c r="Q436">
        <v>198.154828840482</v>
      </c>
      <c r="R436">
        <v>54.542035513677199</v>
      </c>
      <c r="S436" s="1">
        <f>(Table2[[#This Row],[Close Price]]-Table2[[#This Row],[20D EMA]])/Table2[[#This Row],[20D EMA]]</f>
        <v>-6.3859725078472063E-3</v>
      </c>
      <c r="T436" s="1">
        <f>(Table2[[#This Row],[Close Price]]-Table2[[#This Row],[50D EMA]])/Table2[[#This Row],[50D EMA]]</f>
        <v>-6.8625430371299631E-2</v>
      </c>
      <c r="U436" s="1">
        <f>(Table2[[#This Row],[Close Price]]-Table2[[#This Row],[200D EMA]])/Table2[[#This Row],[200D EMA]]</f>
        <v>-7.3451799916513197E-2</v>
      </c>
      <c r="V436">
        <v>0.95086432881229999</v>
      </c>
      <c r="W436">
        <v>181</v>
      </c>
      <c r="X436">
        <v>186.5</v>
      </c>
      <c r="Y436">
        <v>177.01</v>
      </c>
      <c r="Z436">
        <v>186.5</v>
      </c>
      <c r="AA436">
        <v>167.2</v>
      </c>
      <c r="AB436">
        <v>201.45</v>
      </c>
      <c r="AC436" s="1">
        <f>(Table2[[#This Row],[Close Price]]/Table2[[#This Row],[Day Low]])-1</f>
        <v>1.436464088397793E-2</v>
      </c>
      <c r="AD436" s="1">
        <f>(Table2[[#This Row],[Day High]]/Table2[[#This Row],[Close Price]])-1</f>
        <v>1.5795206971677578E-2</v>
      </c>
      <c r="AE436" s="1">
        <f>(Table2[[#This Row],[Close Price]]/Table2[[#This Row],[Current Week Low]])-1</f>
        <v>3.7229535054516649E-2</v>
      </c>
      <c r="AF436" s="1">
        <f>(Table2[[#This Row],[Current Week High]]/Table2[[#This Row],[Close Price]])-1</f>
        <v>1.5795206971677578E-2</v>
      </c>
      <c r="AG436" s="1">
        <f>(Table2[[#This Row],[Close Price]]/Table2[[#This Row],[Current Month Low]])-1</f>
        <v>9.8086124401913999E-2</v>
      </c>
      <c r="AH436" s="1">
        <f>(Table2[[#This Row],[Current Month High]]/Table2[[#This Row],[Close Price]])-1</f>
        <v>9.7222222222222099E-2</v>
      </c>
      <c r="AI436">
        <v>36.541394335511903</v>
      </c>
      <c r="AJ436">
        <v>33.8192419825073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-0.15</v>
      </c>
      <c r="AM436" t="s">
        <v>3182</v>
      </c>
      <c r="AN436">
        <v>-3.03</v>
      </c>
      <c r="AO436" t="s">
        <v>3182</v>
      </c>
      <c r="AP436">
        <v>6.177213365815E-2</v>
      </c>
      <c r="AQ436">
        <f>(Table2[[#This Row],[Sharpe Ratio]]-AVERAGE(Table2[Sharpe Ratio]))/_xlfn.STDEV.P(Table2[Sharpe Ratio])</f>
        <v>4.9340634090826813E-2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382</v>
      </c>
      <c r="AT436">
        <f>_xlfn.RANK.AVG(Table2[[#This Row],[6M Return vs Nifty Z-Score]],Table2[6M Return vs Nifty Z-Score])</f>
        <v>529</v>
      </c>
      <c r="AU436">
        <f>_xlfn.RANK.AVG(Table2[[#This Row],[Sharpe Ratio Z-Score]],Table2[Sharpe Ratio Z-Score])</f>
        <v>339</v>
      </c>
      <c r="AV436">
        <f>(Table2[[#This Row],[Rank 1Y]]+Table2[[#This Row],[Rank 6M]]+Table2[[#This Row],[Rank Sharpe]])/3</f>
        <v>416.66666666666669</v>
      </c>
    </row>
    <row r="437" spans="1:48" x14ac:dyDescent="0.3">
      <c r="A437" t="s">
        <v>499</v>
      </c>
      <c r="B437" t="s">
        <v>500</v>
      </c>
      <c r="C437" t="s">
        <v>3148</v>
      </c>
      <c r="D437" t="s">
        <v>501</v>
      </c>
      <c r="E437">
        <v>42817.547805119997</v>
      </c>
      <c r="F437">
        <v>651.20000000000005</v>
      </c>
      <c r="G437">
        <v>-3.8707095176117399</v>
      </c>
      <c r="H437">
        <f>(Table2[[#This Row],[1Y Return vs Nifty]]-AVERAGE(Table2[1Y Return vs Nifty]))/_xlfn.STDEV.P(Table2[1Y Return vs Nifty])</f>
        <v>-0.35473068721642353</v>
      </c>
      <c r="I437">
        <v>10.571397161395501</v>
      </c>
      <c r="J437">
        <f>(Table2[[#This Row],[1M Return vs Nifty]]-AVERAGE(Table2[1M Return vs Nifty]))/_xlfn.STDEV.P(Table2[1M Return vs Nifty])</f>
        <v>0.84598834000879308</v>
      </c>
      <c r="K437">
        <v>26.7328542403922</v>
      </c>
      <c r="L437">
        <f>(Table2[[#This Row],[6M Return vs Nifty]]-AVERAGE(Table2[6M Return vs Nifty]))/_xlfn.STDEV.P(Table2[6M Return vs Nifty])</f>
        <v>0.72819306835134101</v>
      </c>
      <c r="M437">
        <v>2.8677704459270399</v>
      </c>
      <c r="N437">
        <f>(Table2[[#This Row],[1W Return vs Nifty]]-AVERAGE(Table2[1W Return vs Nifty]))/_xlfn.STDEV.P(Table2[1W Return vs Nifty])</f>
        <v>0.76593668016941197</v>
      </c>
      <c r="O437">
        <v>619.48</v>
      </c>
      <c r="P437">
        <v>618.98585909104202</v>
      </c>
      <c r="Q437">
        <v>578.41467921146602</v>
      </c>
      <c r="R437">
        <v>71.076567779866593</v>
      </c>
      <c r="S437" s="1">
        <f>(Table2[[#This Row],[Close Price]]-Table2[[#This Row],[20D EMA]])/Table2[[#This Row],[20D EMA]]</f>
        <v>5.1204235810679968E-2</v>
      </c>
      <c r="T437" s="1">
        <f>(Table2[[#This Row],[Close Price]]-Table2[[#This Row],[50D EMA]])/Table2[[#This Row],[50D EMA]]</f>
        <v>5.2043419790337879E-2</v>
      </c>
      <c r="U437" s="1">
        <f>(Table2[[#This Row],[Close Price]]-Table2[[#This Row],[200D EMA]])/Table2[[#This Row],[200D EMA]]</f>
        <v>0.12583588108061139</v>
      </c>
      <c r="V437">
        <v>0.80813635578384202</v>
      </c>
      <c r="W437">
        <v>644.15</v>
      </c>
      <c r="X437">
        <v>655.04999999999995</v>
      </c>
      <c r="Y437">
        <v>631.15</v>
      </c>
      <c r="Z437">
        <v>655.04999999999995</v>
      </c>
      <c r="AA437">
        <v>558.25</v>
      </c>
      <c r="AB437">
        <v>655.95</v>
      </c>
      <c r="AC437" s="1">
        <f>(Table2[[#This Row],[Close Price]]/Table2[[#This Row],[Day Low]])-1</f>
        <v>1.0944655747884946E-2</v>
      </c>
      <c r="AD437" s="1">
        <f>(Table2[[#This Row],[Day High]]/Table2[[#This Row],[Close Price]])-1</f>
        <v>5.9121621621620601E-3</v>
      </c>
      <c r="AE437" s="1">
        <f>(Table2[[#This Row],[Close Price]]/Table2[[#This Row],[Current Week Low]])-1</f>
        <v>3.1767408698407884E-2</v>
      </c>
      <c r="AF437" s="1">
        <f>(Table2[[#This Row],[Current Week High]]/Table2[[#This Row],[Close Price]])-1</f>
        <v>5.9121621621620601E-3</v>
      </c>
      <c r="AG437" s="1">
        <f>(Table2[[#This Row],[Close Price]]/Table2[[#This Row],[Current Month Low]])-1</f>
        <v>0.16650246305418737</v>
      </c>
      <c r="AH437" s="1">
        <f>(Table2[[#This Row],[Current Month High]]/Table2[[#This Row],[Close Price]])-1</f>
        <v>7.2942260442261375E-3</v>
      </c>
      <c r="AI437">
        <v>9.8664004914004799</v>
      </c>
      <c r="AJ437">
        <v>54.660966631041397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0.09</v>
      </c>
      <c r="AM437" t="s">
        <v>3183</v>
      </c>
      <c r="AN437">
        <v>9.1999999999999993</v>
      </c>
      <c r="AO437" t="s">
        <v>3183</v>
      </c>
      <c r="AP437">
        <v>-6.8299609983845003E-2</v>
      </c>
      <c r="AQ437">
        <f>(Table2[[#This Row],[Sharpe Ratio]]-AVERAGE(Table2[Sharpe Ratio]))/_xlfn.STDEV.P(Table2[Sharpe Ratio])</f>
        <v>-1.4554762500434384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0.52991115126968413</v>
      </c>
      <c r="AS437">
        <f>_xlfn.RANK.AVG(Table2[[#This Row],[1Y Return vs Nifty Z-Score]],Table2[1Y Return vs Nifty Z-Score])</f>
        <v>438</v>
      </c>
      <c r="AT437">
        <f>_xlfn.RANK.AVG(Table2[[#This Row],[6M Return vs Nifty Z-Score]],Table2[6M Return vs Nifty Z-Score])</f>
        <v>132</v>
      </c>
      <c r="AU437">
        <f>_xlfn.RANK.AVG(Table2[[#This Row],[Sharpe Ratio Z-Score]],Table2[Sharpe Ratio Z-Score])</f>
        <v>686</v>
      </c>
      <c r="AV437">
        <f>(Table2[[#This Row],[Rank 1Y]]+Table2[[#This Row],[Rank 6M]]+Table2[[#This Row],[Rank Sharpe]])/3</f>
        <v>418.66666666666669</v>
      </c>
    </row>
    <row r="438" spans="1:48" x14ac:dyDescent="0.3">
      <c r="A438" t="s">
        <v>392</v>
      </c>
      <c r="B438" t="s">
        <v>393</v>
      </c>
      <c r="C438" t="s">
        <v>3140</v>
      </c>
      <c r="D438" t="s">
        <v>51</v>
      </c>
      <c r="E438">
        <v>58427.505765239999</v>
      </c>
      <c r="F438">
        <v>27496.2</v>
      </c>
      <c r="G438">
        <v>-6.5727346740661403</v>
      </c>
      <c r="H438">
        <f>(Table2[[#This Row],[1Y Return vs Nifty]]-AVERAGE(Table2[1Y Return vs Nifty]))/_xlfn.STDEV.P(Table2[1Y Return vs Nifty])</f>
        <v>-0.40789489920766037</v>
      </c>
      <c r="I438">
        <v>-3.5439385700215298</v>
      </c>
      <c r="J438">
        <f>(Table2[[#This Row],[1M Return vs Nifty]]-AVERAGE(Table2[1M Return vs Nifty]))/_xlfn.STDEV.P(Table2[1M Return vs Nifty])</f>
        <v>-0.46402460278448432</v>
      </c>
      <c r="K438">
        <v>-1.05438607028847</v>
      </c>
      <c r="L438">
        <f>(Table2[[#This Row],[6M Return vs Nifty]]-AVERAGE(Table2[6M Return vs Nifty]))/_xlfn.STDEV.P(Table2[6M Return vs Nifty])</f>
        <v>-0.17321334030885766</v>
      </c>
      <c r="M438">
        <v>-2.4587822697016901</v>
      </c>
      <c r="N438">
        <f>(Table2[[#This Row],[1W Return vs Nifty]]-AVERAGE(Table2[1W Return vs Nifty]))/_xlfn.STDEV.P(Table2[1W Return vs Nifty])</f>
        <v>-0.5219896629964742</v>
      </c>
      <c r="O438">
        <v>27998.99</v>
      </c>
      <c r="P438">
        <v>28338.447781501702</v>
      </c>
      <c r="Q438">
        <v>27444.966872846198</v>
      </c>
      <c r="R438">
        <v>38.932760719208503</v>
      </c>
      <c r="S438" s="1">
        <f>(Table2[[#This Row],[Close Price]]-Table2[[#This Row],[20D EMA]])/Table2[[#This Row],[20D EMA]]</f>
        <v>-1.7957433464564288E-2</v>
      </c>
      <c r="T438" s="1">
        <f>(Table2[[#This Row],[Close Price]]-Table2[[#This Row],[50D EMA]])/Table2[[#This Row],[50D EMA]]</f>
        <v>-2.9721027347570157E-2</v>
      </c>
      <c r="U438" s="1">
        <f>(Table2[[#This Row],[Close Price]]-Table2[[#This Row],[200D EMA]])/Table2[[#This Row],[200D EMA]]</f>
        <v>1.8667585714775242E-3</v>
      </c>
      <c r="V438">
        <v>0.61749207335073897</v>
      </c>
      <c r="W438">
        <v>27170</v>
      </c>
      <c r="X438">
        <v>27653.15</v>
      </c>
      <c r="Y438">
        <v>27170</v>
      </c>
      <c r="Z438">
        <v>27978.7</v>
      </c>
      <c r="AA438">
        <v>26912.1</v>
      </c>
      <c r="AB438">
        <v>29809.200000000001</v>
      </c>
      <c r="AC438" s="1">
        <f>(Table2[[#This Row],[Close Price]]/Table2[[#This Row],[Day Low]])-1</f>
        <v>1.2005888847994139E-2</v>
      </c>
      <c r="AD438" s="1">
        <f>(Table2[[#This Row],[Day High]]/Table2[[#This Row],[Close Price]])-1</f>
        <v>5.7080614775859573E-3</v>
      </c>
      <c r="AE438" s="1">
        <f>(Table2[[#This Row],[Close Price]]/Table2[[#This Row],[Current Week Low]])-1</f>
        <v>1.2005888847994139E-2</v>
      </c>
      <c r="AF438" s="1">
        <f>(Table2[[#This Row],[Current Week High]]/Table2[[#This Row],[Close Price]])-1</f>
        <v>1.7547879343327466E-2</v>
      </c>
      <c r="AG438" s="1">
        <f>(Table2[[#This Row],[Close Price]]/Table2[[#This Row],[Current Month Low]])-1</f>
        <v>2.1703991884691298E-2</v>
      </c>
      <c r="AH438" s="1">
        <f>(Table2[[#This Row],[Current Month High]]/Table2[[#This Row],[Close Price]])-1</f>
        <v>8.4120714862417456E-2</v>
      </c>
      <c r="AI438">
        <v>11.0007928368283</v>
      </c>
      <c r="AJ438">
        <v>24.9827272727272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-0.03</v>
      </c>
      <c r="AM438" t="s">
        <v>3182</v>
      </c>
      <c r="AN438">
        <v>-2.89</v>
      </c>
      <c r="AO438" t="s">
        <v>3182</v>
      </c>
      <c r="AP438">
        <v>2.0616568190331998E-2</v>
      </c>
      <c r="AQ438">
        <f>(Table2[[#This Row],[Sharpe Ratio]]-AVERAGE(Table2[Sharpe Ratio]))/_xlfn.STDEV.P(Table2[Sharpe Ratio])</f>
        <v>-0.42679344436455263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453</v>
      </c>
      <c r="AT438">
        <f>_xlfn.RANK.AVG(Table2[[#This Row],[6M Return vs Nifty Z-Score]],Table2[6M Return vs Nifty Z-Score])</f>
        <v>361</v>
      </c>
      <c r="AU438">
        <f>_xlfn.RANK.AVG(Table2[[#This Row],[Sharpe Ratio Z-Score]],Table2[Sharpe Ratio Z-Score])</f>
        <v>451</v>
      </c>
      <c r="AV438">
        <f>(Table2[[#This Row],[Rank 1Y]]+Table2[[#This Row],[Rank 6M]]+Table2[[#This Row],[Rank Sharpe]])/3</f>
        <v>421.66666666666669</v>
      </c>
    </row>
    <row r="439" spans="1:48" x14ac:dyDescent="0.3">
      <c r="A439" t="s">
        <v>774</v>
      </c>
      <c r="B439" t="s">
        <v>775</v>
      </c>
      <c r="C439" t="s">
        <v>3135</v>
      </c>
      <c r="D439" t="s">
        <v>243</v>
      </c>
      <c r="E439">
        <v>20805.409951109999</v>
      </c>
      <c r="F439">
        <v>1890.05</v>
      </c>
      <c r="G439">
        <v>-23.989961211762701</v>
      </c>
      <c r="H439">
        <f>(Table2[[#This Row],[1Y Return vs Nifty]]-AVERAGE(Table2[1Y Return vs Nifty]))/_xlfn.STDEV.P(Table2[1Y Return vs Nifty])</f>
        <v>-0.75059086624467963</v>
      </c>
      <c r="I439">
        <v>3.50254783711229</v>
      </c>
      <c r="J439">
        <f>(Table2[[#This Row],[1M Return vs Nifty]]-AVERAGE(Table2[1M Return vs Nifty]))/_xlfn.STDEV.P(Table2[1M Return vs Nifty])</f>
        <v>0.18994414228875173</v>
      </c>
      <c r="K439">
        <v>-2.5080630540086202</v>
      </c>
      <c r="L439">
        <f>(Table2[[#This Row],[6M Return vs Nifty]]-AVERAGE(Table2[6M Return vs Nifty]))/_xlfn.STDEV.P(Table2[6M Return vs Nifty])</f>
        <v>-0.22037001130592337</v>
      </c>
      <c r="M439">
        <v>-0.45849994135462202</v>
      </c>
      <c r="N439">
        <f>(Table2[[#This Row],[1W Return vs Nifty]]-AVERAGE(Table2[1W Return vs Nifty]))/_xlfn.STDEV.P(Table2[1W Return vs Nifty])</f>
        <v>-3.8334202892143843E-2</v>
      </c>
      <c r="O439">
        <v>1837.51</v>
      </c>
      <c r="P439">
        <v>1857.03166106698</v>
      </c>
      <c r="Q439">
        <v>1858.1747684403399</v>
      </c>
      <c r="R439">
        <v>64.981031362188801</v>
      </c>
      <c r="S439" s="1">
        <f>(Table2[[#This Row],[Close Price]]-Table2[[#This Row],[20D EMA]])/Table2[[#This Row],[20D EMA]]</f>
        <v>2.8593041670521503E-2</v>
      </c>
      <c r="T439" s="1">
        <f>(Table2[[#This Row],[Close Price]]-Table2[[#This Row],[50D EMA]])/Table2[[#This Row],[50D EMA]]</f>
        <v>1.778017016363034E-2</v>
      </c>
      <c r="U439" s="1">
        <f>(Table2[[#This Row],[Close Price]]-Table2[[#This Row],[200D EMA]])/Table2[[#This Row],[200D EMA]]</f>
        <v>1.7154054667535147E-2</v>
      </c>
      <c r="V439">
        <v>0.79830267876241401</v>
      </c>
      <c r="W439">
        <v>1861.95</v>
      </c>
      <c r="X439">
        <v>1901</v>
      </c>
      <c r="Y439">
        <v>1825.55</v>
      </c>
      <c r="Z439">
        <v>1912.25</v>
      </c>
      <c r="AA439">
        <v>1742.85</v>
      </c>
      <c r="AB439">
        <v>1930.45</v>
      </c>
      <c r="AC439" s="1">
        <f>(Table2[[#This Row],[Close Price]]/Table2[[#This Row],[Day Low]])-1</f>
        <v>1.5091704933000383E-2</v>
      </c>
      <c r="AD439" s="1">
        <f>(Table2[[#This Row],[Day High]]/Table2[[#This Row],[Close Price]])-1</f>
        <v>5.7934975265205857E-3</v>
      </c>
      <c r="AE439" s="1">
        <f>(Table2[[#This Row],[Close Price]]/Table2[[#This Row],[Current Week Low]])-1</f>
        <v>3.5331817808331722E-2</v>
      </c>
      <c r="AF439" s="1">
        <f>(Table2[[#This Row],[Current Week High]]/Table2[[#This Row],[Close Price]])-1</f>
        <v>1.1745721012671684E-2</v>
      </c>
      <c r="AG439" s="1">
        <f>(Table2[[#This Row],[Close Price]]/Table2[[#This Row],[Current Month Low]])-1</f>
        <v>8.4459362538371163E-2</v>
      </c>
      <c r="AH439" s="1">
        <f>(Table2[[#This Row],[Current Month High]]/Table2[[#This Row],[Close Price]])-1</f>
        <v>2.1375095896934093E-2</v>
      </c>
      <c r="AI439">
        <v>30.099732811301202</v>
      </c>
      <c r="AJ439">
        <v>14.4444444444444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</v>
      </c>
      <c r="AM439" t="s">
        <v>3182</v>
      </c>
      <c r="AN439">
        <v>-1.65</v>
      </c>
      <c r="AO439" t="s">
        <v>3182</v>
      </c>
      <c r="AP439">
        <v>6.6957849424623003E-2</v>
      </c>
      <c r="AQ439">
        <f>(Table2[[#This Row],[Sharpe Ratio]]-AVERAGE(Table2[Sharpe Ratio]))/_xlfn.STDEV.P(Table2[Sharpe Ratio])</f>
        <v>0.10933485284434846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577</v>
      </c>
      <c r="AT439">
        <f>_xlfn.RANK.AVG(Table2[[#This Row],[6M Return vs Nifty Z-Score]],Table2[6M Return vs Nifty Z-Score])</f>
        <v>371</v>
      </c>
      <c r="AU439">
        <f>_xlfn.RANK.AVG(Table2[[#This Row],[Sharpe Ratio Z-Score]],Table2[Sharpe Ratio Z-Score])</f>
        <v>318</v>
      </c>
      <c r="AV439">
        <f>(Table2[[#This Row],[Rank 1Y]]+Table2[[#This Row],[Rank 6M]]+Table2[[#This Row],[Rank Sharpe]])/3</f>
        <v>422</v>
      </c>
    </row>
    <row r="440" spans="1:48" x14ac:dyDescent="0.3">
      <c r="A440" t="s">
        <v>608</v>
      </c>
      <c r="B440" t="s">
        <v>609</v>
      </c>
      <c r="C440" t="s">
        <v>3139</v>
      </c>
      <c r="D440" t="s">
        <v>48</v>
      </c>
      <c r="E440">
        <v>31565.852999999999</v>
      </c>
      <c r="F440">
        <v>52.27</v>
      </c>
      <c r="G440">
        <v>13.699122681662301</v>
      </c>
      <c r="H440">
        <f>(Table2[[#This Row],[1Y Return vs Nifty]]-AVERAGE(Table2[1Y Return vs Nifty]))/_xlfn.STDEV.P(Table2[1Y Return vs Nifty])</f>
        <v>-9.0320983408221887E-3</v>
      </c>
      <c r="I440">
        <v>3.8447887591470699E-2</v>
      </c>
      <c r="J440">
        <f>(Table2[[#This Row],[1M Return vs Nifty]]-AVERAGE(Table2[1M Return vs Nifty]))/_xlfn.STDEV.P(Table2[1M Return vs Nifty])</f>
        <v>-0.13155127626522434</v>
      </c>
      <c r="K440">
        <v>-34.152971654350701</v>
      </c>
      <c r="L440">
        <f>(Table2[[#This Row],[6M Return vs Nifty]]-AVERAGE(Table2[6M Return vs Nifty]))/_xlfn.STDEV.P(Table2[6M Return vs Nifty])</f>
        <v>-1.2469175595649844</v>
      </c>
      <c r="M440">
        <v>5.1066596442276104</v>
      </c>
      <c r="N440">
        <f>(Table2[[#This Row],[1W Return vs Nifty]]-AVERAGE(Table2[1W Return vs Nifty]))/_xlfn.STDEV.P(Table2[1W Return vs Nifty])</f>
        <v>1.307285753738187</v>
      </c>
      <c r="O440">
        <v>50.93</v>
      </c>
      <c r="P440">
        <v>54.498079769821999</v>
      </c>
      <c r="Q440">
        <v>57.247449361164598</v>
      </c>
      <c r="R440">
        <v>62.811620108886899</v>
      </c>
      <c r="S440" s="1">
        <f>(Table2[[#This Row],[Close Price]]-Table2[[#This Row],[20D EMA]])/Table2[[#This Row],[20D EMA]]</f>
        <v>2.6310622422933506E-2</v>
      </c>
      <c r="T440" s="1">
        <f>(Table2[[#This Row],[Close Price]]-Table2[[#This Row],[50D EMA]])/Table2[[#This Row],[50D EMA]]</f>
        <v>-4.0883638088397053E-2</v>
      </c>
      <c r="U440" s="1">
        <f>(Table2[[#This Row],[Close Price]]-Table2[[#This Row],[200D EMA]])/Table2[[#This Row],[200D EMA]]</f>
        <v>-8.6946220603868279E-2</v>
      </c>
      <c r="V440">
        <v>1.0553291212387499</v>
      </c>
      <c r="W440">
        <v>50.92</v>
      </c>
      <c r="X440">
        <v>52.45</v>
      </c>
      <c r="Y440">
        <v>49.3</v>
      </c>
      <c r="Z440">
        <v>52.45</v>
      </c>
      <c r="AA440">
        <v>45.06</v>
      </c>
      <c r="AB440">
        <v>53.59</v>
      </c>
      <c r="AC440" s="1">
        <f>(Table2[[#This Row],[Close Price]]/Table2[[#This Row],[Day Low]])-1</f>
        <v>2.6512175962293716E-2</v>
      </c>
      <c r="AD440" s="1">
        <f>(Table2[[#This Row],[Day High]]/Table2[[#This Row],[Close Price]])-1</f>
        <v>3.4436579299790271E-3</v>
      </c>
      <c r="AE440" s="1">
        <f>(Table2[[#This Row],[Close Price]]/Table2[[#This Row],[Current Week Low]])-1</f>
        <v>6.0243407707910812E-2</v>
      </c>
      <c r="AF440" s="1">
        <f>(Table2[[#This Row],[Current Week High]]/Table2[[#This Row],[Close Price]])-1</f>
        <v>3.4436579299790271E-3</v>
      </c>
      <c r="AG440" s="1">
        <f>(Table2[[#This Row],[Close Price]]/Table2[[#This Row],[Current Month Low]])-1</f>
        <v>0.16000887705281852</v>
      </c>
      <c r="AH440" s="1">
        <f>(Table2[[#This Row],[Current Month High]]/Table2[[#This Row],[Close Price]])-1</f>
        <v>2.5253491486512347E-2</v>
      </c>
      <c r="AI440">
        <v>49.512148459919601</v>
      </c>
      <c r="AJ440">
        <v>42.2312925170068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-0.11</v>
      </c>
      <c r="AM440" t="s">
        <v>3182</v>
      </c>
      <c r="AN440">
        <v>0.17</v>
      </c>
      <c r="AO440" t="s">
        <v>3183</v>
      </c>
      <c r="AP440">
        <v>8.8317828228589995E-2</v>
      </c>
      <c r="AQ440">
        <f>(Table2[[#This Row],[Sharpe Ratio]]-AVERAGE(Table2[Sharpe Ratio]))/_xlfn.STDEV.P(Table2[Sharpe Ratio])</f>
        <v>0.35645121992733653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303</v>
      </c>
      <c r="AT440">
        <f>_xlfn.RANK.AVG(Table2[[#This Row],[6M Return vs Nifty Z-Score]],Table2[6M Return vs Nifty Z-Score])</f>
        <v>707</v>
      </c>
      <c r="AU440">
        <f>_xlfn.RANK.AVG(Table2[[#This Row],[Sharpe Ratio Z-Score]],Table2[Sharpe Ratio Z-Score])</f>
        <v>257</v>
      </c>
      <c r="AV440">
        <f>(Table2[[#This Row],[Rank 1Y]]+Table2[[#This Row],[Rank 6M]]+Table2[[#This Row],[Rank Sharpe]])/3</f>
        <v>422.33333333333331</v>
      </c>
    </row>
    <row r="441" spans="1:48" x14ac:dyDescent="0.3">
      <c r="A441" t="s">
        <v>1189</v>
      </c>
      <c r="B441" t="s">
        <v>1190</v>
      </c>
      <c r="C441" t="s">
        <v>3147</v>
      </c>
      <c r="D441" t="s">
        <v>1191</v>
      </c>
      <c r="E441">
        <v>10281.18127565</v>
      </c>
      <c r="F441">
        <v>691.75</v>
      </c>
      <c r="G441">
        <v>9.2962092485969006</v>
      </c>
      <c r="H441">
        <f>(Table2[[#This Row],[1Y Return vs Nifty]]-AVERAGE(Table2[1Y Return vs Nifty]))/_xlfn.STDEV.P(Table2[1Y Return vs Nifty])</f>
        <v>-9.5662462449537383E-2</v>
      </c>
      <c r="I441">
        <v>-6.0910330550853597</v>
      </c>
      <c r="J441">
        <f>(Table2[[#This Row],[1M Return vs Nifty]]-AVERAGE(Table2[1M Return vs Nifty]))/_xlfn.STDEV.P(Table2[1M Return vs Nifty])</f>
        <v>-0.70041478190890416</v>
      </c>
      <c r="K441">
        <v>8.6647337995419704</v>
      </c>
      <c r="L441">
        <f>(Table2[[#This Row],[6M Return vs Nifty]]-AVERAGE(Table2[6M Return vs Nifty]))/_xlfn.STDEV.P(Table2[6M Return vs Nifty])</f>
        <v>0.14207082750518718</v>
      </c>
      <c r="M441">
        <v>-3.1240256101947002</v>
      </c>
      <c r="N441">
        <f>(Table2[[#This Row],[1W Return vs Nifty]]-AVERAGE(Table2[1W Return vs Nifty]))/_xlfn.STDEV.P(Table2[1W Return vs Nifty])</f>
        <v>-0.6828412434797978</v>
      </c>
      <c r="O441">
        <v>678.03</v>
      </c>
      <c r="P441">
        <v>705.29927928939503</v>
      </c>
      <c r="Q441">
        <v>654.30496932152801</v>
      </c>
      <c r="R441">
        <v>61.872438581789297</v>
      </c>
      <c r="S441" s="1">
        <f>(Table2[[#This Row],[Close Price]]-Table2[[#This Row],[20D EMA]])/Table2[[#This Row],[20D EMA]]</f>
        <v>2.0235092842499636E-2</v>
      </c>
      <c r="T441" s="1">
        <f>(Table2[[#This Row],[Close Price]]-Table2[[#This Row],[50D EMA]])/Table2[[#This Row],[50D EMA]]</f>
        <v>-1.9210680752497346E-2</v>
      </c>
      <c r="U441" s="1">
        <f>(Table2[[#This Row],[Close Price]]-Table2[[#This Row],[200D EMA]])/Table2[[#This Row],[200D EMA]]</f>
        <v>5.7228712044324032E-2</v>
      </c>
      <c r="V441">
        <v>1.5726597459759299</v>
      </c>
      <c r="W441">
        <v>652.04999999999995</v>
      </c>
      <c r="X441">
        <v>717</v>
      </c>
      <c r="Y441">
        <v>644.95000000000005</v>
      </c>
      <c r="Z441">
        <v>717</v>
      </c>
      <c r="AA441">
        <v>619</v>
      </c>
      <c r="AB441">
        <v>739</v>
      </c>
      <c r="AC441" s="1">
        <f>(Table2[[#This Row],[Close Price]]/Table2[[#This Row],[Day Low]])-1</f>
        <v>6.0884901464611785E-2</v>
      </c>
      <c r="AD441" s="1">
        <f>(Table2[[#This Row],[Day High]]/Table2[[#This Row],[Close Price]])-1</f>
        <v>3.6501626310083024E-2</v>
      </c>
      <c r="AE441" s="1">
        <f>(Table2[[#This Row],[Close Price]]/Table2[[#This Row],[Current Week Low]])-1</f>
        <v>7.2563764632917138E-2</v>
      </c>
      <c r="AF441" s="1">
        <f>(Table2[[#This Row],[Current Week High]]/Table2[[#This Row],[Close Price]])-1</f>
        <v>3.6501626310083024E-2</v>
      </c>
      <c r="AG441" s="1">
        <f>(Table2[[#This Row],[Close Price]]/Table2[[#This Row],[Current Month Low]])-1</f>
        <v>0.11752827140549282</v>
      </c>
      <c r="AH441" s="1">
        <f>(Table2[[#This Row],[Current Month High]]/Table2[[#This Row],[Close Price]])-1</f>
        <v>6.8305023491145755E-2</v>
      </c>
      <c r="AI441">
        <v>26.490784242862301</v>
      </c>
      <c r="AJ441">
        <v>50.544069640914003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-0.17</v>
      </c>
      <c r="AM441" t="s">
        <v>3182</v>
      </c>
      <c r="AN441">
        <v>-3.47</v>
      </c>
      <c r="AO441" t="s">
        <v>3182</v>
      </c>
      <c r="AP441">
        <v>-5.6240148432192001E-2</v>
      </c>
      <c r="AQ441">
        <f>(Table2[[#This Row],[Sharpe Ratio]]-AVERAGE(Table2[Sharpe Ratio]))/_xlfn.STDEV.P(Table2[Sharpe Ratio])</f>
        <v>-1.3159587741614867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339</v>
      </c>
      <c r="AT441">
        <f>_xlfn.RANK.AVG(Table2[[#This Row],[6M Return vs Nifty Z-Score]],Table2[6M Return vs Nifty Z-Score])</f>
        <v>256</v>
      </c>
      <c r="AU441">
        <f>_xlfn.RANK.AVG(Table2[[#This Row],[Sharpe Ratio Z-Score]],Table2[Sharpe Ratio Z-Score])</f>
        <v>673</v>
      </c>
      <c r="AV441">
        <f>(Table2[[#This Row],[Rank 1Y]]+Table2[[#This Row],[Rank 6M]]+Table2[[#This Row],[Rank Sharpe]])/3</f>
        <v>422.66666666666669</v>
      </c>
    </row>
    <row r="442" spans="1:48" x14ac:dyDescent="0.3">
      <c r="A442" t="s">
        <v>1564</v>
      </c>
      <c r="B442" t="s">
        <v>1565</v>
      </c>
      <c r="C442" t="s">
        <v>3138</v>
      </c>
      <c r="D442" t="s">
        <v>123</v>
      </c>
      <c r="E442">
        <v>6310.1274164750002</v>
      </c>
      <c r="F442">
        <v>550.75</v>
      </c>
      <c r="G442">
        <v>-22.137633426275201</v>
      </c>
      <c r="H442">
        <f>(Table2[[#This Row],[1Y Return vs Nifty]]-AVERAGE(Table2[1Y Return vs Nifty]))/_xlfn.STDEV.P(Table2[1Y Return vs Nifty])</f>
        <v>-0.71414503714879596</v>
      </c>
      <c r="I442">
        <v>-5.8361774188593696</v>
      </c>
      <c r="J442">
        <f>(Table2[[#This Row],[1M Return vs Nifty]]-AVERAGE(Table2[1M Return vs Nifty]))/_xlfn.STDEV.P(Table2[1M Return vs Nifty])</f>
        <v>-0.6767621966390569</v>
      </c>
      <c r="K442">
        <v>5.7921252921952799</v>
      </c>
      <c r="L442">
        <f>(Table2[[#This Row],[6M Return vs Nifty]]-AVERAGE(Table2[6M Return vs Nifty]))/_xlfn.STDEV.P(Table2[6M Return vs Nifty])</f>
        <v>4.8884613647928996E-2</v>
      </c>
      <c r="M442">
        <v>-5.1510276865981099</v>
      </c>
      <c r="N442">
        <f>(Table2[[#This Row],[1W Return vs Nifty]]-AVERAGE(Table2[1W Return vs Nifty]))/_xlfn.STDEV.P(Table2[1W Return vs Nifty])</f>
        <v>-1.1729573675898641</v>
      </c>
      <c r="O442">
        <v>548.03</v>
      </c>
      <c r="P442">
        <v>582.86508517110497</v>
      </c>
      <c r="Q442">
        <v>564.36010368561494</v>
      </c>
      <c r="R442">
        <v>44.6745282112513</v>
      </c>
      <c r="S442" s="1">
        <f>(Table2[[#This Row],[Close Price]]-Table2[[#This Row],[20D EMA]])/Table2[[#This Row],[20D EMA]]</f>
        <v>4.9632319398573571E-3</v>
      </c>
      <c r="T442" s="1">
        <f>(Table2[[#This Row],[Close Price]]-Table2[[#This Row],[50D EMA]])/Table2[[#This Row],[50D EMA]]</f>
        <v>-5.5098660029837453E-2</v>
      </c>
      <c r="U442" s="1">
        <f>(Table2[[#This Row],[Close Price]]-Table2[[#This Row],[200D EMA]])/Table2[[#This Row],[200D EMA]]</f>
        <v>-2.4115991893708794E-2</v>
      </c>
      <c r="V442">
        <v>0.69989189973806698</v>
      </c>
      <c r="W442">
        <v>546.6</v>
      </c>
      <c r="X442">
        <v>568.9</v>
      </c>
      <c r="Y442">
        <v>534.6</v>
      </c>
      <c r="Z442">
        <v>554.9</v>
      </c>
      <c r="AA442">
        <v>532.5</v>
      </c>
      <c r="AB442">
        <v>555.1</v>
      </c>
      <c r="AC442" s="1">
        <f>(Table2[[#This Row],[Close Price]]/Table2[[#This Row],[Day Low]])-1</f>
        <v>7.5923893157701094E-3</v>
      </c>
      <c r="AD442" s="1">
        <f>(Table2[[#This Row],[Day High]]/Table2[[#This Row],[Close Price]])-1</f>
        <v>3.2955061280072639E-2</v>
      </c>
      <c r="AE442" s="1">
        <f>(Table2[[#This Row],[Close Price]]/Table2[[#This Row],[Current Week Low]])-1</f>
        <v>3.02095024317246E-2</v>
      </c>
      <c r="AF442" s="1">
        <f>(Table2[[#This Row],[Current Week High]]/Table2[[#This Row],[Close Price]])-1</f>
        <v>7.5351793009532653E-3</v>
      </c>
      <c r="AG442" s="1">
        <f>(Table2[[#This Row],[Close Price]]/Table2[[#This Row],[Current Month Low]])-1</f>
        <v>3.4272300469483596E-2</v>
      </c>
      <c r="AH442" s="1">
        <f>(Table2[[#This Row],[Current Month High]]/Table2[[#This Row],[Close Price]])-1</f>
        <v>7.8983204720834976E-3</v>
      </c>
      <c r="AI442">
        <v>24.630049931911</v>
      </c>
      <c r="AJ442">
        <v>17.933618843683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0.04</v>
      </c>
      <c r="AM442" t="s">
        <v>3183</v>
      </c>
      <c r="AN442">
        <v>-7.86</v>
      </c>
      <c r="AO442" t="s">
        <v>3182</v>
      </c>
      <c r="AP442">
        <v>3.4466747097629001E-2</v>
      </c>
      <c r="AQ442">
        <f>(Table2[[#This Row],[Sharpe Ratio]]-AVERAGE(Table2[Sharpe Ratio]))/_xlfn.STDEV.P(Table2[Sharpe Ratio])</f>
        <v>-0.26655892697893535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565</v>
      </c>
      <c r="AT442">
        <f>_xlfn.RANK.AVG(Table2[[#This Row],[6M Return vs Nifty Z-Score]],Table2[6M Return vs Nifty Z-Score])</f>
        <v>287</v>
      </c>
      <c r="AU442">
        <f>_xlfn.RANK.AVG(Table2[[#This Row],[Sharpe Ratio Z-Score]],Table2[Sharpe Ratio Z-Score])</f>
        <v>416</v>
      </c>
      <c r="AV442">
        <f>(Table2[[#This Row],[Rank 1Y]]+Table2[[#This Row],[Rank 6M]]+Table2[[#This Row],[Rank Sharpe]])/3</f>
        <v>422.66666666666669</v>
      </c>
    </row>
    <row r="443" spans="1:48" x14ac:dyDescent="0.3">
      <c r="A443" t="s">
        <v>681</v>
      </c>
      <c r="B443" t="s">
        <v>682</v>
      </c>
      <c r="C443" t="s">
        <v>3145</v>
      </c>
      <c r="D443" t="s">
        <v>271</v>
      </c>
      <c r="E443">
        <v>26324.23729302</v>
      </c>
      <c r="F443">
        <v>408.95</v>
      </c>
      <c r="G443">
        <v>21.6541489900093</v>
      </c>
      <c r="H443">
        <f>(Table2[[#This Row],[1Y Return vs Nifty]]-AVERAGE(Table2[1Y Return vs Nifty]))/_xlfn.STDEV.P(Table2[1Y Return vs Nifty])</f>
        <v>0.14748854101835565</v>
      </c>
      <c r="I443">
        <v>3.0412280231538298</v>
      </c>
      <c r="J443">
        <f>(Table2[[#This Row],[1M Return vs Nifty]]-AVERAGE(Table2[1M Return vs Nifty]))/_xlfn.STDEV.P(Table2[1M Return vs Nifty])</f>
        <v>0.14713007547860293</v>
      </c>
      <c r="K443">
        <v>-0.65243837569632002</v>
      </c>
      <c r="L443">
        <f>(Table2[[#This Row],[6M Return vs Nifty]]-AVERAGE(Table2[6M Return vs Nifty]))/_xlfn.STDEV.P(Table2[6M Return vs Nifty])</f>
        <v>-0.16017432586191774</v>
      </c>
      <c r="M443">
        <v>2.0802002437651002</v>
      </c>
      <c r="N443">
        <f>(Table2[[#This Row],[1W Return vs Nifty]]-AVERAGE(Table2[1W Return vs Nifty]))/_xlfn.STDEV.P(Table2[1W Return vs Nifty])</f>
        <v>0.5755072477373111</v>
      </c>
      <c r="O443">
        <v>396.78</v>
      </c>
      <c r="P443">
        <v>407.98242631355902</v>
      </c>
      <c r="Q443">
        <v>389.33565558840502</v>
      </c>
      <c r="R443">
        <v>64.361385163475902</v>
      </c>
      <c r="S443" s="1">
        <f>(Table2[[#This Row],[Close Price]]-Table2[[#This Row],[20D EMA]])/Table2[[#This Row],[20D EMA]]</f>
        <v>3.0671908866374355E-2</v>
      </c>
      <c r="T443" s="1">
        <f>(Table2[[#This Row],[Close Price]]-Table2[[#This Row],[50D EMA]])/Table2[[#This Row],[50D EMA]]</f>
        <v>2.3716062850641828E-3</v>
      </c>
      <c r="U443" s="1">
        <f>(Table2[[#This Row],[Close Price]]-Table2[[#This Row],[200D EMA]])/Table2[[#This Row],[200D EMA]]</f>
        <v>5.0379008780872404E-2</v>
      </c>
      <c r="V443">
        <v>1.0592761415757199</v>
      </c>
      <c r="W443">
        <v>402.65</v>
      </c>
      <c r="X443">
        <v>410.3</v>
      </c>
      <c r="Y443">
        <v>394.5</v>
      </c>
      <c r="Z443">
        <v>410.3</v>
      </c>
      <c r="AA443">
        <v>369.8</v>
      </c>
      <c r="AB443">
        <v>410.3</v>
      </c>
      <c r="AC443" s="1">
        <f>(Table2[[#This Row],[Close Price]]/Table2[[#This Row],[Day Low]])-1</f>
        <v>1.5646342977772232E-2</v>
      </c>
      <c r="AD443" s="1">
        <f>(Table2[[#This Row],[Day High]]/Table2[[#This Row],[Close Price]])-1</f>
        <v>3.3011370583202471E-3</v>
      </c>
      <c r="AE443" s="1">
        <f>(Table2[[#This Row],[Close Price]]/Table2[[#This Row],[Current Week Low]])-1</f>
        <v>3.6628643852978371E-2</v>
      </c>
      <c r="AF443" s="1">
        <f>(Table2[[#This Row],[Current Week High]]/Table2[[#This Row],[Close Price]])-1</f>
        <v>3.3011370583202471E-3</v>
      </c>
      <c r="AG443" s="1">
        <f>(Table2[[#This Row],[Close Price]]/Table2[[#This Row],[Current Month Low]])-1</f>
        <v>0.10586803677663603</v>
      </c>
      <c r="AH443" s="1">
        <f>(Table2[[#This Row],[Current Month High]]/Table2[[#This Row],[Close Price]])-1</f>
        <v>3.3011370583202471E-3</v>
      </c>
      <c r="AI443">
        <v>18.3518767575498</v>
      </c>
      <c r="AJ443">
        <v>56.535885167464102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-7.0000000000000007E-2</v>
      </c>
      <c r="AM443" t="s">
        <v>3182</v>
      </c>
      <c r="AN443">
        <v>4.87</v>
      </c>
      <c r="AO443" t="s">
        <v>3183</v>
      </c>
      <c r="AP443">
        <v>-4.2618336624257E-2</v>
      </c>
      <c r="AQ443">
        <f>(Table2[[#This Row],[Sharpe Ratio]]-AVERAGE(Table2[Sharpe Ratio]))/_xlfn.STDEV.P(Table2[Sharpe Ratio])</f>
        <v>-1.1583662653880284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261</v>
      </c>
      <c r="AT443">
        <f>_xlfn.RANK.AVG(Table2[[#This Row],[6M Return vs Nifty Z-Score]],Table2[6M Return vs Nifty Z-Score])</f>
        <v>357</v>
      </c>
      <c r="AU443">
        <f>_xlfn.RANK.AVG(Table2[[#This Row],[Sharpe Ratio Z-Score]],Table2[Sharpe Ratio Z-Score])</f>
        <v>651</v>
      </c>
      <c r="AV443">
        <f>(Table2[[#This Row],[Rank 1Y]]+Table2[[#This Row],[Rank 6M]]+Table2[[#This Row],[Rank Sharpe]])/3</f>
        <v>423</v>
      </c>
    </row>
    <row r="444" spans="1:48" x14ac:dyDescent="0.3">
      <c r="A444" t="s">
        <v>1905</v>
      </c>
      <c r="B444" t="s">
        <v>1906</v>
      </c>
      <c r="C444" t="s">
        <v>3152</v>
      </c>
      <c r="D444" t="s">
        <v>91</v>
      </c>
      <c r="E444">
        <v>3860.5828272959998</v>
      </c>
      <c r="F444">
        <v>225.76</v>
      </c>
      <c r="G444">
        <v>21.287730001065199</v>
      </c>
      <c r="H444">
        <f>(Table2[[#This Row],[1Y Return vs Nifty]]-AVERAGE(Table2[1Y Return vs Nifty]))/_xlfn.STDEV.P(Table2[1Y Return vs Nifty])</f>
        <v>0.1402789942236837</v>
      </c>
      <c r="I444">
        <v>0.37189017892315102</v>
      </c>
      <c r="J444">
        <f>(Table2[[#This Row],[1M Return vs Nifty]]-AVERAGE(Table2[1M Return vs Nifty]))/_xlfn.STDEV.P(Table2[1M Return vs Nifty])</f>
        <v>-0.10060523816661111</v>
      </c>
      <c r="K444">
        <v>-29.5486145496441</v>
      </c>
      <c r="L444">
        <f>(Table2[[#This Row],[6M Return vs Nifty]]-AVERAGE(Table2[6M Return vs Nifty]))/_xlfn.STDEV.P(Table2[6M Return vs Nifty])</f>
        <v>-1.0975541483180118</v>
      </c>
      <c r="M444">
        <v>1.2110385381361399</v>
      </c>
      <c r="N444">
        <f>(Table2[[#This Row],[1W Return vs Nifty]]-AVERAGE(Table2[1W Return vs Nifty]))/_xlfn.STDEV.P(Table2[1W Return vs Nifty])</f>
        <v>0.36534951215984601</v>
      </c>
      <c r="O444">
        <v>259.19</v>
      </c>
      <c r="P444">
        <v>240.62945517760701</v>
      </c>
      <c r="Q444">
        <v>246.688854448444</v>
      </c>
      <c r="R444">
        <v>54.9069189537638</v>
      </c>
      <c r="S444" s="1">
        <f>(Table2[[#This Row],[Close Price]]-Table2[[#This Row],[20D EMA]])/Table2[[#This Row],[20D EMA]]</f>
        <v>-0.12897874146379107</v>
      </c>
      <c r="T444" s="1">
        <f>(Table2[[#This Row],[Close Price]]-Table2[[#This Row],[50D EMA]])/Table2[[#This Row],[50D EMA]]</f>
        <v>-6.1793994283168598E-2</v>
      </c>
      <c r="U444" s="1">
        <f>(Table2[[#This Row],[Close Price]]-Table2[[#This Row],[200D EMA]])/Table2[[#This Row],[200D EMA]]</f>
        <v>-8.4839075908952247E-2</v>
      </c>
      <c r="V444">
        <v>0.79146065302569302</v>
      </c>
      <c r="W444">
        <v>225.35</v>
      </c>
      <c r="X444">
        <v>231.96</v>
      </c>
      <c r="Y444">
        <v>221.29</v>
      </c>
      <c r="Z444">
        <v>226.4</v>
      </c>
      <c r="AA444">
        <v>216.48</v>
      </c>
      <c r="AB444">
        <v>233.25</v>
      </c>
      <c r="AC444" s="1">
        <f>(Table2[[#This Row],[Close Price]]/Table2[[#This Row],[Day Low]])-1</f>
        <v>1.819392056800595E-3</v>
      </c>
      <c r="AD444" s="1">
        <f>(Table2[[#This Row],[Day High]]/Table2[[#This Row],[Close Price]])-1</f>
        <v>2.7462792345854137E-2</v>
      </c>
      <c r="AE444" s="1">
        <f>(Table2[[#This Row],[Close Price]]/Table2[[#This Row],[Current Week Low]])-1</f>
        <v>2.0199737900492565E-2</v>
      </c>
      <c r="AF444" s="1">
        <f>(Table2[[#This Row],[Current Week High]]/Table2[[#This Row],[Close Price]])-1</f>
        <v>2.8348688873141015E-3</v>
      </c>
      <c r="AG444" s="1">
        <f>(Table2[[#This Row],[Close Price]]/Table2[[#This Row],[Current Month Low]])-1</f>
        <v>4.2867701404286862E-2</v>
      </c>
      <c r="AH444" s="1">
        <f>(Table2[[#This Row],[Current Month High]]/Table2[[#This Row],[Close Price]])-1</f>
        <v>3.3176824946846262E-2</v>
      </c>
      <c r="AI444">
        <v>41.942771084337302</v>
      </c>
      <c r="AJ444">
        <v>47.218780567329603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>
        <v>0</v>
      </c>
      <c r="AN444">
        <v>-3.99</v>
      </c>
      <c r="AO444" t="s">
        <v>3182</v>
      </c>
      <c r="AP444">
        <v>6.8493677169968001E-2</v>
      </c>
      <c r="AQ444">
        <f>(Table2[[#This Row],[Sharpe Ratio]]-AVERAGE(Table2[Sharpe Ratio]))/_xlfn.STDEV.P(Table2[Sharpe Ratio])</f>
        <v>0.12710304336448261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267</v>
      </c>
      <c r="AT444">
        <f>_xlfn.RANK.AVG(Table2[[#This Row],[6M Return vs Nifty Z-Score]],Table2[6M Return vs Nifty Z-Score])</f>
        <v>690</v>
      </c>
      <c r="AU444">
        <f>_xlfn.RANK.AVG(Table2[[#This Row],[Sharpe Ratio Z-Score]],Table2[Sharpe Ratio Z-Score])</f>
        <v>314</v>
      </c>
      <c r="AV444">
        <f>(Table2[[#This Row],[Rank 1Y]]+Table2[[#This Row],[Rank 6M]]+Table2[[#This Row],[Rank Sharpe]])/3</f>
        <v>423.66666666666669</v>
      </c>
    </row>
    <row r="445" spans="1:48" x14ac:dyDescent="0.3">
      <c r="A445" t="s">
        <v>196</v>
      </c>
      <c r="B445" t="s">
        <v>197</v>
      </c>
      <c r="C445" t="s">
        <v>3134</v>
      </c>
      <c r="D445" t="s">
        <v>18</v>
      </c>
      <c r="E445">
        <v>127313.44354536</v>
      </c>
      <c r="F445">
        <v>293.45</v>
      </c>
      <c r="G445">
        <v>15.8118985377836</v>
      </c>
      <c r="H445">
        <f>(Table2[[#This Row],[1Y Return vs Nifty]]-AVERAGE(Table2[1Y Return vs Nifty]))/_xlfn.STDEV.P(Table2[1Y Return vs Nifty])</f>
        <v>3.2538226508481274E-2</v>
      </c>
      <c r="I445">
        <v>-4.5945306967867303</v>
      </c>
      <c r="J445">
        <f>(Table2[[#This Row],[1M Return vs Nifty]]-AVERAGE(Table2[1M Return vs Nifty]))/_xlfn.STDEV.P(Table2[1M Return vs Nifty])</f>
        <v>-0.56152772349282631</v>
      </c>
      <c r="K445">
        <v>-16.272345104528299</v>
      </c>
      <c r="L445">
        <f>(Table2[[#This Row],[6M Return vs Nifty]]-AVERAGE(Table2[6M Return vs Nifty]))/_xlfn.STDEV.P(Table2[6M Return vs Nifty])</f>
        <v>-0.66687754182078274</v>
      </c>
      <c r="M445">
        <v>-0.79374466322140302</v>
      </c>
      <c r="N445">
        <f>(Table2[[#This Row],[1W Return vs Nifty]]-AVERAGE(Table2[1W Return vs Nifty]))/_xlfn.STDEV.P(Table2[1W Return vs Nifty])</f>
        <v>-0.11939423022139238</v>
      </c>
      <c r="O445">
        <v>302.76</v>
      </c>
      <c r="P445">
        <v>316.778848166008</v>
      </c>
      <c r="Q445">
        <v>305.29616627788602</v>
      </c>
      <c r="R445">
        <v>41.441120526792901</v>
      </c>
      <c r="S445" s="1">
        <f>(Table2[[#This Row],[Close Price]]-Table2[[#This Row],[20D EMA]])/Table2[[#This Row],[20D EMA]]</f>
        <v>-3.0750429383009655E-2</v>
      </c>
      <c r="T445" s="1">
        <f>(Table2[[#This Row],[Close Price]]-Table2[[#This Row],[50D EMA]])/Table2[[#This Row],[50D EMA]]</f>
        <v>-7.3643957925443718E-2</v>
      </c>
      <c r="U445" s="1">
        <f>(Table2[[#This Row],[Close Price]]-Table2[[#This Row],[200D EMA]])/Table2[[#This Row],[200D EMA]]</f>
        <v>-3.8802211053981711E-2</v>
      </c>
      <c r="V445">
        <v>0.81112850846954199</v>
      </c>
      <c r="W445">
        <v>291.05</v>
      </c>
      <c r="X445">
        <v>297</v>
      </c>
      <c r="Y445">
        <v>291.05</v>
      </c>
      <c r="Z445">
        <v>304.39999999999998</v>
      </c>
      <c r="AA445">
        <v>279.35000000000002</v>
      </c>
      <c r="AB445">
        <v>319</v>
      </c>
      <c r="AC445" s="1">
        <f>(Table2[[#This Row],[Close Price]]/Table2[[#This Row],[Day Low]])-1</f>
        <v>8.2460058409208337E-3</v>
      </c>
      <c r="AD445" s="1">
        <f>(Table2[[#This Row],[Day High]]/Table2[[#This Row],[Close Price]])-1</f>
        <v>1.2097461237007945E-2</v>
      </c>
      <c r="AE445" s="1">
        <f>(Table2[[#This Row],[Close Price]]/Table2[[#This Row],[Current Week Low]])-1</f>
        <v>8.2460058409208337E-3</v>
      </c>
      <c r="AF445" s="1">
        <f>(Table2[[#This Row],[Current Week High]]/Table2[[#This Row],[Close Price]])-1</f>
        <v>3.7314704378940133E-2</v>
      </c>
      <c r="AG445" s="1">
        <f>(Table2[[#This Row],[Close Price]]/Table2[[#This Row],[Current Month Low]])-1</f>
        <v>5.0474315374977596E-2</v>
      </c>
      <c r="AH445" s="1">
        <f>(Table2[[#This Row],[Current Month High]]/Table2[[#This Row],[Close Price]])-1</f>
        <v>8.7067643550860385E-2</v>
      </c>
      <c r="AI445">
        <v>28.130857045493201</v>
      </c>
      <c r="AJ445">
        <v>42.072137496974001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-0.06</v>
      </c>
      <c r="AM445" t="s">
        <v>3182</v>
      </c>
      <c r="AN445">
        <v>-6.84</v>
      </c>
      <c r="AO445" t="s">
        <v>3182</v>
      </c>
      <c r="AP445">
        <v>3.3286718448013002E-2</v>
      </c>
      <c r="AQ445">
        <f>(Table2[[#This Row],[Sharpe Ratio]]-AVERAGE(Table2[Sharpe Ratio]))/_xlfn.STDEV.P(Table2[Sharpe Ratio])</f>
        <v>-0.28021083158161186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296</v>
      </c>
      <c r="AT445">
        <f>_xlfn.RANK.AVG(Table2[[#This Row],[6M Return vs Nifty Z-Score]],Table2[6M Return vs Nifty Z-Score])</f>
        <v>557</v>
      </c>
      <c r="AU445">
        <f>_xlfn.RANK.AVG(Table2[[#This Row],[Sharpe Ratio Z-Score]],Table2[Sharpe Ratio Z-Score])</f>
        <v>419</v>
      </c>
      <c r="AV445">
        <f>(Table2[[#This Row],[Rank 1Y]]+Table2[[#This Row],[Rank 6M]]+Table2[[#This Row],[Rank Sharpe]])/3</f>
        <v>424</v>
      </c>
    </row>
    <row r="446" spans="1:48" x14ac:dyDescent="0.3">
      <c r="A446" t="s">
        <v>1185</v>
      </c>
      <c r="B446" t="s">
        <v>1186</v>
      </c>
      <c r="C446" t="s">
        <v>3141</v>
      </c>
      <c r="D446" t="s">
        <v>425</v>
      </c>
      <c r="E446">
        <v>10299.042714794999</v>
      </c>
      <c r="F446">
        <v>375.85</v>
      </c>
      <c r="G446">
        <v>-13.977795116075599</v>
      </c>
      <c r="H446">
        <f>(Table2[[#This Row],[1Y Return vs Nifty]]-AVERAGE(Table2[1Y Return vs Nifty]))/_xlfn.STDEV.P(Table2[1Y Return vs Nifty])</f>
        <v>-0.553594580132728</v>
      </c>
      <c r="I446">
        <v>-1.5877134496104901</v>
      </c>
      <c r="J446">
        <f>(Table2[[#This Row],[1M Return vs Nifty]]-AVERAGE(Table2[1M Return vs Nifty]))/_xlfn.STDEV.P(Table2[1M Return vs Nifty])</f>
        <v>-0.28247169639119557</v>
      </c>
      <c r="K446">
        <v>-16.546577709637901</v>
      </c>
      <c r="L446">
        <f>(Table2[[#This Row],[6M Return vs Nifty]]-AVERAGE(Table2[6M Return vs Nifty]))/_xlfn.STDEV.P(Table2[6M Return vs Nifty])</f>
        <v>-0.67577353238859605</v>
      </c>
      <c r="M446">
        <v>-5.4562758413988499</v>
      </c>
      <c r="N446">
        <f>(Table2[[#This Row],[1W Return vs Nifty]]-AVERAGE(Table2[1W Return vs Nifty]))/_xlfn.STDEV.P(Table2[1W Return vs Nifty])</f>
        <v>-1.2467644170568002</v>
      </c>
      <c r="O446">
        <v>377.29</v>
      </c>
      <c r="P446">
        <v>392.21101633216</v>
      </c>
      <c r="Q446">
        <v>398.47177705040201</v>
      </c>
      <c r="R446">
        <v>52.697447238947902</v>
      </c>
      <c r="S446" s="1">
        <f>(Table2[[#This Row],[Close Price]]-Table2[[#This Row],[20D EMA]])/Table2[[#This Row],[20D EMA]]</f>
        <v>-3.8166927297304397E-3</v>
      </c>
      <c r="T446" s="1">
        <f>(Table2[[#This Row],[Close Price]]-Table2[[#This Row],[50D EMA]])/Table2[[#This Row],[50D EMA]]</f>
        <v>-4.1714831177266015E-2</v>
      </c>
      <c r="U446" s="1">
        <f>(Table2[[#This Row],[Close Price]]-Table2[[#This Row],[200D EMA]])/Table2[[#This Row],[200D EMA]]</f>
        <v>-5.6771340790694437E-2</v>
      </c>
      <c r="V446">
        <v>0.68869212235060695</v>
      </c>
      <c r="W446">
        <v>372.4</v>
      </c>
      <c r="X446">
        <v>376.95</v>
      </c>
      <c r="Y446">
        <v>363.5</v>
      </c>
      <c r="Z446">
        <v>376.95</v>
      </c>
      <c r="AA446">
        <v>355.15</v>
      </c>
      <c r="AB446">
        <v>401.5</v>
      </c>
      <c r="AC446" s="1">
        <f>(Table2[[#This Row],[Close Price]]/Table2[[#This Row],[Day Low]])-1</f>
        <v>9.264232008592943E-3</v>
      </c>
      <c r="AD446" s="1">
        <f>(Table2[[#This Row],[Day High]]/Table2[[#This Row],[Close Price]])-1</f>
        <v>2.926699481175854E-3</v>
      </c>
      <c r="AE446" s="1">
        <f>(Table2[[#This Row],[Close Price]]/Table2[[#This Row],[Current Week Low]])-1</f>
        <v>3.3975240715268251E-2</v>
      </c>
      <c r="AF446" s="1">
        <f>(Table2[[#This Row],[Current Week High]]/Table2[[#This Row],[Close Price]])-1</f>
        <v>2.926699481175854E-3</v>
      </c>
      <c r="AG446" s="1">
        <f>(Table2[[#This Row],[Close Price]]/Table2[[#This Row],[Current Month Low]])-1</f>
        <v>5.8285231592285047E-2</v>
      </c>
      <c r="AH446" s="1">
        <f>(Table2[[#This Row],[Current Month High]]/Table2[[#This Row],[Close Price]])-1</f>
        <v>6.8245310629240219E-2</v>
      </c>
      <c r="AI446">
        <v>47.385925236131399</v>
      </c>
      <c r="AJ446">
        <v>11.644140799049399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-0.02</v>
      </c>
      <c r="AM446" t="s">
        <v>3182</v>
      </c>
      <c r="AN446">
        <v>-2.57</v>
      </c>
      <c r="AO446" t="s">
        <v>3182</v>
      </c>
      <c r="AP446">
        <v>0.106331474705239</v>
      </c>
      <c r="AQ446">
        <f>(Table2[[#This Row],[Sharpe Ratio]]-AVERAGE(Table2[Sharpe Ratio]))/_xlfn.STDEV.P(Table2[Sharpe Ratio])</f>
        <v>0.56485343399695165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506</v>
      </c>
      <c r="AT446">
        <f>_xlfn.RANK.AVG(Table2[[#This Row],[6M Return vs Nifty Z-Score]],Table2[6M Return vs Nifty Z-Score])</f>
        <v>560</v>
      </c>
      <c r="AU446">
        <f>_xlfn.RANK.AVG(Table2[[#This Row],[Sharpe Ratio Z-Score]],Table2[Sharpe Ratio Z-Score])</f>
        <v>206</v>
      </c>
      <c r="AV446">
        <f>(Table2[[#This Row],[Rank 1Y]]+Table2[[#This Row],[Rank 6M]]+Table2[[#This Row],[Rank Sharpe]])/3</f>
        <v>424</v>
      </c>
    </row>
    <row r="447" spans="1:48" x14ac:dyDescent="0.3">
      <c r="A447" t="s">
        <v>19</v>
      </c>
      <c r="B447" t="s">
        <v>20</v>
      </c>
      <c r="C447" t="s">
        <v>3135</v>
      </c>
      <c r="D447" t="s">
        <v>21</v>
      </c>
      <c r="E447">
        <v>1567554.5076110901</v>
      </c>
      <c r="F447">
        <v>4332.55</v>
      </c>
      <c r="G447">
        <v>2.2186205005464199</v>
      </c>
      <c r="H447">
        <f>(Table2[[#This Row],[1Y Return vs Nifty]]-AVERAGE(Table2[1Y Return vs Nifty]))/_xlfn.STDEV.P(Table2[1Y Return vs Nifty])</f>
        <v>-0.23491891152046135</v>
      </c>
      <c r="I447">
        <v>6.5502254644517901</v>
      </c>
      <c r="J447">
        <f>(Table2[[#This Row],[1M Return vs Nifty]]-AVERAGE(Table2[1M Return vs Nifty]))/_xlfn.STDEV.P(Table2[1M Return vs Nifty])</f>
        <v>0.47279233047530705</v>
      </c>
      <c r="K447">
        <v>6.7661276523009599</v>
      </c>
      <c r="L447">
        <f>(Table2[[#This Row],[6M Return vs Nifty]]-AVERAGE(Table2[6M Return vs Nifty]))/_xlfn.STDEV.P(Table2[6M Return vs Nifty])</f>
        <v>8.0480841255747601E-2</v>
      </c>
      <c r="M447">
        <v>3.62999632564209</v>
      </c>
      <c r="N447">
        <f>(Table2[[#This Row],[1W Return vs Nifty]]-AVERAGE(Table2[1W Return vs Nifty]))/_xlfn.STDEV.P(Table2[1W Return vs Nifty])</f>
        <v>0.95023801770192329</v>
      </c>
      <c r="O447">
        <v>4172.6899999999996</v>
      </c>
      <c r="P447">
        <v>4182.2902303619003</v>
      </c>
      <c r="Q447">
        <v>4070.0183018119701</v>
      </c>
      <c r="R447">
        <v>71.045970653868594</v>
      </c>
      <c r="S447" s="1">
        <f>(Table2[[#This Row],[Close Price]]-Table2[[#This Row],[20D EMA]])/Table2[[#This Row],[20D EMA]]</f>
        <v>3.8311017592967747E-2</v>
      </c>
      <c r="T447" s="1">
        <f>(Table2[[#This Row],[Close Price]]-Table2[[#This Row],[50D EMA]])/Table2[[#This Row],[50D EMA]]</f>
        <v>3.5927628491028388E-2</v>
      </c>
      <c r="U447" s="1">
        <f>(Table2[[#This Row],[Close Price]]-Table2[[#This Row],[200D EMA]])/Table2[[#This Row],[200D EMA]]</f>
        <v>6.4503812690756474E-2</v>
      </c>
      <c r="V447">
        <v>1.04816885678315</v>
      </c>
      <c r="W447">
        <v>4324.05</v>
      </c>
      <c r="X447">
        <v>4377.3999999999996</v>
      </c>
      <c r="Y447">
        <v>4252.2</v>
      </c>
      <c r="Z447">
        <v>4377.3999999999996</v>
      </c>
      <c r="AA447">
        <v>3913.25</v>
      </c>
      <c r="AB447">
        <v>4377.3999999999996</v>
      </c>
      <c r="AC447" s="1">
        <f>(Table2[[#This Row],[Close Price]]/Table2[[#This Row],[Day Low]])-1</f>
        <v>1.9657497022467219E-3</v>
      </c>
      <c r="AD447" s="1">
        <f>(Table2[[#This Row],[Day High]]/Table2[[#This Row],[Close Price]])-1</f>
        <v>1.0351871299811854E-2</v>
      </c>
      <c r="AE447" s="1">
        <f>(Table2[[#This Row],[Close Price]]/Table2[[#This Row],[Current Week Low]])-1</f>
        <v>1.8896100841917285E-2</v>
      </c>
      <c r="AF447" s="1">
        <f>(Table2[[#This Row],[Current Week High]]/Table2[[#This Row],[Close Price]])-1</f>
        <v>1.0351871299811854E-2</v>
      </c>
      <c r="AG447" s="1">
        <f>(Table2[[#This Row],[Close Price]]/Table2[[#This Row],[Current Month Low]])-1</f>
        <v>0.10714878936945005</v>
      </c>
      <c r="AH447" s="1">
        <f>(Table2[[#This Row],[Current Month High]]/Table2[[#This Row],[Close Price]])-1</f>
        <v>1.0351871299811854E-2</v>
      </c>
      <c r="AI447">
        <v>5.9941604828564996</v>
      </c>
      <c r="AJ447">
        <v>26.203029420332001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-7.0000000000000007E-2</v>
      </c>
      <c r="AM447" t="s">
        <v>3182</v>
      </c>
      <c r="AN447">
        <v>4.38</v>
      </c>
      <c r="AO447" t="s">
        <v>3183</v>
      </c>
      <c r="AP447">
        <v>-2.454675047158E-2</v>
      </c>
      <c r="AQ447">
        <f>(Table2[[#This Row],[Sharpe Ratio]]-AVERAGE(Table2[Sharpe Ratio]))/_xlfn.STDEV.P(Table2[Sharpe Ratio])</f>
        <v>-0.94929373968648689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387</v>
      </c>
      <c r="AT447">
        <f>_xlfn.RANK.AVG(Table2[[#This Row],[6M Return vs Nifty Z-Score]],Table2[6M Return vs Nifty Z-Score])</f>
        <v>273</v>
      </c>
      <c r="AU447">
        <f>_xlfn.RANK.AVG(Table2[[#This Row],[Sharpe Ratio Z-Score]],Table2[Sharpe Ratio Z-Score])</f>
        <v>613</v>
      </c>
      <c r="AV447">
        <f>(Table2[[#This Row],[Rank 1Y]]+Table2[[#This Row],[Rank 6M]]+Table2[[#This Row],[Rank Sharpe]])/3</f>
        <v>424.33333333333331</v>
      </c>
    </row>
    <row r="448" spans="1:48" x14ac:dyDescent="0.3">
      <c r="A448" t="s">
        <v>1055</v>
      </c>
      <c r="B448" t="s">
        <v>1056</v>
      </c>
      <c r="C448" t="s">
        <v>3138</v>
      </c>
      <c r="D448" t="s">
        <v>123</v>
      </c>
      <c r="E448">
        <v>12639.25276272</v>
      </c>
      <c r="F448">
        <v>1986.3</v>
      </c>
      <c r="G448">
        <v>5.32106058447427</v>
      </c>
      <c r="H448">
        <f>(Table2[[#This Row],[1Y Return vs Nifty]]-AVERAGE(Table2[1Y Return vs Nifty]))/_xlfn.STDEV.P(Table2[1Y Return vs Nifty])</f>
        <v>-0.17387625915356655</v>
      </c>
      <c r="I448">
        <v>6.2366727099083796</v>
      </c>
      <c r="J448">
        <f>(Table2[[#This Row],[1M Return vs Nifty]]-AVERAGE(Table2[1M Return vs Nifty]))/_xlfn.STDEV.P(Table2[1M Return vs Nifty])</f>
        <v>0.44369219608841381</v>
      </c>
      <c r="K448">
        <v>8.11456799707166</v>
      </c>
      <c r="L448">
        <f>(Table2[[#This Row],[6M Return vs Nifty]]-AVERAGE(Table2[6M Return vs Nifty]))/_xlfn.STDEV.P(Table2[6M Return vs Nifty])</f>
        <v>0.12422367987096172</v>
      </c>
      <c r="M448">
        <v>-3.5386639696640598</v>
      </c>
      <c r="N448">
        <f>(Table2[[#This Row],[1W Return vs Nifty]]-AVERAGE(Table2[1W Return vs Nifty]))/_xlfn.STDEV.P(Table2[1W Return vs Nifty])</f>
        <v>-0.7830981440603153</v>
      </c>
      <c r="O448">
        <v>1934.36</v>
      </c>
      <c r="P448">
        <v>1973.0724106231401</v>
      </c>
      <c r="Q448">
        <v>1912.26933863867</v>
      </c>
      <c r="R448">
        <v>63.519453374943303</v>
      </c>
      <c r="S448" s="1">
        <f>(Table2[[#This Row],[Close Price]]-Table2[[#This Row],[20D EMA]])/Table2[[#This Row],[20D EMA]]</f>
        <v>2.6851258297318006E-2</v>
      </c>
      <c r="T448" s="1">
        <f>(Table2[[#This Row],[Close Price]]-Table2[[#This Row],[50D EMA]])/Table2[[#This Row],[50D EMA]]</f>
        <v>6.7040567318471245E-3</v>
      </c>
      <c r="U448" s="1">
        <f>(Table2[[#This Row],[Close Price]]-Table2[[#This Row],[200D EMA]])/Table2[[#This Row],[200D EMA]]</f>
        <v>3.8713511671965538E-2</v>
      </c>
      <c r="V448">
        <v>0.90383639393341297</v>
      </c>
      <c r="W448">
        <v>1920.2</v>
      </c>
      <c r="X448">
        <v>2036</v>
      </c>
      <c r="Y448">
        <v>1887.15</v>
      </c>
      <c r="Z448">
        <v>2036</v>
      </c>
      <c r="AA448">
        <v>1849.15</v>
      </c>
      <c r="AB448">
        <v>2036</v>
      </c>
      <c r="AC448" s="1">
        <f>(Table2[[#This Row],[Close Price]]/Table2[[#This Row],[Day Low]])-1</f>
        <v>3.4423497552338311E-2</v>
      </c>
      <c r="AD448" s="1">
        <f>(Table2[[#This Row],[Day High]]/Table2[[#This Row],[Close Price]])-1</f>
        <v>2.5021396566480503E-2</v>
      </c>
      <c r="AE448" s="1">
        <f>(Table2[[#This Row],[Close Price]]/Table2[[#This Row],[Current Week Low]])-1</f>
        <v>5.2539543756457974E-2</v>
      </c>
      <c r="AF448" s="1">
        <f>(Table2[[#This Row],[Current Week High]]/Table2[[#This Row],[Close Price]])-1</f>
        <v>2.5021396566480503E-2</v>
      </c>
      <c r="AG448" s="1">
        <f>(Table2[[#This Row],[Close Price]]/Table2[[#This Row],[Current Month Low]])-1</f>
        <v>7.416921288159406E-2</v>
      </c>
      <c r="AH448" s="1">
        <f>(Table2[[#This Row],[Current Month High]]/Table2[[#This Row],[Close Price]])-1</f>
        <v>2.5021396566480503E-2</v>
      </c>
      <c r="AI448">
        <v>25.0566379700951</v>
      </c>
      <c r="AJ448">
        <v>37.923133006978397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-0.04</v>
      </c>
      <c r="AM448" t="s">
        <v>3182</v>
      </c>
      <c r="AN448">
        <v>-0.83</v>
      </c>
      <c r="AO448" t="s">
        <v>3182</v>
      </c>
      <c r="AP448">
        <v>-4.115893607216E-2</v>
      </c>
      <c r="AQ448">
        <f>(Table2[[#This Row],[Sharpe Ratio]]-AVERAGE(Table2[Sharpe Ratio]))/_xlfn.STDEV.P(Table2[Sharpe Ratio])</f>
        <v>-1.141482270986024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366</v>
      </c>
      <c r="AT448">
        <f>_xlfn.RANK.AVG(Table2[[#This Row],[6M Return vs Nifty Z-Score]],Table2[6M Return vs Nifty Z-Score])</f>
        <v>260</v>
      </c>
      <c r="AU448">
        <f>_xlfn.RANK.AVG(Table2[[#This Row],[Sharpe Ratio Z-Score]],Table2[Sharpe Ratio Z-Score])</f>
        <v>647</v>
      </c>
      <c r="AV448">
        <f>(Table2[[#This Row],[Rank 1Y]]+Table2[[#This Row],[Rank 6M]]+Table2[[#This Row],[Rank Sharpe]])/3</f>
        <v>424.33333333333331</v>
      </c>
    </row>
    <row r="449" spans="1:48" x14ac:dyDescent="0.3">
      <c r="A449" t="s">
        <v>1108</v>
      </c>
      <c r="B449" t="s">
        <v>1109</v>
      </c>
      <c r="C449" t="s">
        <v>3139</v>
      </c>
      <c r="D449" t="s">
        <v>48</v>
      </c>
      <c r="E449">
        <v>11344.825299005</v>
      </c>
      <c r="F449">
        <v>201.85</v>
      </c>
      <c r="G449">
        <v>5.5519701445543799</v>
      </c>
      <c r="H449">
        <f>(Table2[[#This Row],[1Y Return vs Nifty]]-AVERAGE(Table2[1Y Return vs Nifty]))/_xlfn.STDEV.P(Table2[1Y Return vs Nifty])</f>
        <v>-0.16933295400573034</v>
      </c>
      <c r="I449">
        <v>4.4479038825170996</v>
      </c>
      <c r="J449">
        <f>(Table2[[#This Row],[1M Return vs Nifty]]-AVERAGE(Table2[1M Return vs Nifty]))/_xlfn.STDEV.P(Table2[1M Return vs Nifty])</f>
        <v>0.27768053613673888</v>
      </c>
      <c r="K449">
        <v>-37.714698398547</v>
      </c>
      <c r="L449">
        <f>(Table2[[#This Row],[6M Return vs Nifty]]-AVERAGE(Table2[6M Return vs Nifty]))/_xlfn.STDEV.P(Table2[6M Return vs Nifty])</f>
        <v>-1.3624584796858252</v>
      </c>
      <c r="M449">
        <v>-0.81774966128856597</v>
      </c>
      <c r="N449">
        <f>(Table2[[#This Row],[1W Return vs Nifty]]-AVERAGE(Table2[1W Return vs Nifty]))/_xlfn.STDEV.P(Table2[1W Return vs Nifty])</f>
        <v>-0.12519848506104359</v>
      </c>
      <c r="O449">
        <v>187.09</v>
      </c>
      <c r="P449">
        <v>195.51592454742399</v>
      </c>
      <c r="Q449">
        <v>207.56922633306499</v>
      </c>
      <c r="R449">
        <v>74.975009423019998</v>
      </c>
      <c r="S449" s="1">
        <f>(Table2[[#This Row],[Close Price]]-Table2[[#This Row],[20D EMA]])/Table2[[#This Row],[20D EMA]]</f>
        <v>7.8892511625420866E-2</v>
      </c>
      <c r="T449" s="1">
        <f>(Table2[[#This Row],[Close Price]]-Table2[[#This Row],[50D EMA]])/Table2[[#This Row],[50D EMA]]</f>
        <v>3.2396724037890942E-2</v>
      </c>
      <c r="U449" s="1">
        <f>(Table2[[#This Row],[Close Price]]-Table2[[#This Row],[200D EMA]])/Table2[[#This Row],[200D EMA]]</f>
        <v>-2.7553344173899558E-2</v>
      </c>
      <c r="V449">
        <v>0.83881825675231902</v>
      </c>
      <c r="W449">
        <v>183.5</v>
      </c>
      <c r="X449">
        <v>203.8</v>
      </c>
      <c r="Y449">
        <v>182.5</v>
      </c>
      <c r="Z449">
        <v>203.8</v>
      </c>
      <c r="AA449">
        <v>176</v>
      </c>
      <c r="AB449">
        <v>203.8</v>
      </c>
      <c r="AC449" s="1">
        <f>(Table2[[#This Row],[Close Price]]/Table2[[#This Row],[Day Low]])-1</f>
        <v>9.9999999999999867E-2</v>
      </c>
      <c r="AD449" s="1">
        <f>(Table2[[#This Row],[Day High]]/Table2[[#This Row],[Close Price]])-1</f>
        <v>9.6606390884321769E-3</v>
      </c>
      <c r="AE449" s="1">
        <f>(Table2[[#This Row],[Close Price]]/Table2[[#This Row],[Current Week Low]])-1</f>
        <v>0.10602739726027388</v>
      </c>
      <c r="AF449" s="1">
        <f>(Table2[[#This Row],[Current Week High]]/Table2[[#This Row],[Close Price]])-1</f>
        <v>9.6606390884321769E-3</v>
      </c>
      <c r="AG449" s="1">
        <f>(Table2[[#This Row],[Close Price]]/Table2[[#This Row],[Current Month Low]])-1</f>
        <v>0.14687499999999987</v>
      </c>
      <c r="AH449" s="1">
        <f>(Table2[[#This Row],[Current Month High]]/Table2[[#This Row],[Close Price]])-1</f>
        <v>9.6606390884321769E-3</v>
      </c>
      <c r="AI449">
        <v>50.5573445627941</v>
      </c>
      <c r="AJ449">
        <v>41.055206149545697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-0.02</v>
      </c>
      <c r="AM449" t="s">
        <v>3182</v>
      </c>
      <c r="AN449">
        <v>4.09</v>
      </c>
      <c r="AO449" t="s">
        <v>3183</v>
      </c>
      <c r="AP449">
        <v>0.110585781436304</v>
      </c>
      <c r="AQ449">
        <f>(Table2[[#This Row],[Sharpe Ratio]]-AVERAGE(Table2[Sharpe Ratio]))/_xlfn.STDEV.P(Table2[Sharpe Ratio])</f>
        <v>0.61407206073277198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364</v>
      </c>
      <c r="AT449">
        <f>_xlfn.RANK.AVG(Table2[[#This Row],[6M Return vs Nifty Z-Score]],Table2[6M Return vs Nifty Z-Score])</f>
        <v>717</v>
      </c>
      <c r="AU449">
        <f>_xlfn.RANK.AVG(Table2[[#This Row],[Sharpe Ratio Z-Score]],Table2[Sharpe Ratio Z-Score])</f>
        <v>194</v>
      </c>
      <c r="AV449">
        <f>(Table2[[#This Row],[Rank 1Y]]+Table2[[#This Row],[Rank 6M]]+Table2[[#This Row],[Rank Sharpe]])/3</f>
        <v>425</v>
      </c>
    </row>
    <row r="450" spans="1:48" x14ac:dyDescent="0.3">
      <c r="A450" t="s">
        <v>1320</v>
      </c>
      <c r="B450" t="s">
        <v>1321</v>
      </c>
      <c r="C450" t="s">
        <v>3149</v>
      </c>
      <c r="D450" t="s">
        <v>134</v>
      </c>
      <c r="E450">
        <v>8656.1110653809992</v>
      </c>
      <c r="F450">
        <v>136.13</v>
      </c>
      <c r="G450">
        <v>36.874966335829399</v>
      </c>
      <c r="H450">
        <f>(Table2[[#This Row],[1Y Return vs Nifty]]-AVERAGE(Table2[1Y Return vs Nifty]))/_xlfn.STDEV.P(Table2[1Y Return vs Nifty])</f>
        <v>0.44696863953635368</v>
      </c>
      <c r="I450">
        <v>18.996256317536499</v>
      </c>
      <c r="J450">
        <f>(Table2[[#This Row],[1M Return vs Nifty]]-AVERAGE(Table2[1M Return vs Nifty]))/_xlfn.STDEV.P(Table2[1M Return vs Nifty])</f>
        <v>1.6278807969618658</v>
      </c>
      <c r="K450">
        <v>-11.6200901890073</v>
      </c>
      <c r="L450">
        <f>(Table2[[#This Row],[6M Return vs Nifty]]-AVERAGE(Table2[6M Return vs Nifty]))/_xlfn.STDEV.P(Table2[6M Return vs Nifty])</f>
        <v>-0.51596034570182725</v>
      </c>
      <c r="M450">
        <v>5.1428899108119897</v>
      </c>
      <c r="N450">
        <f>(Table2[[#This Row],[1W Return vs Nifty]]-AVERAGE(Table2[1W Return vs Nifty]))/_xlfn.STDEV.P(Table2[1W Return vs Nifty])</f>
        <v>1.3160460002325161</v>
      </c>
      <c r="O450">
        <v>121.17</v>
      </c>
      <c r="P450">
        <v>122.345987216696</v>
      </c>
      <c r="Q450">
        <v>121.000843536563</v>
      </c>
      <c r="R450">
        <v>77.872377122372995</v>
      </c>
      <c r="S450" s="1">
        <f>(Table2[[#This Row],[Close Price]]-Table2[[#This Row],[20D EMA]])/Table2[[#This Row],[20D EMA]]</f>
        <v>0.12346290335891717</v>
      </c>
      <c r="T450" s="1">
        <f>(Table2[[#This Row],[Close Price]]-Table2[[#This Row],[50D EMA]])/Table2[[#This Row],[50D EMA]]</f>
        <v>0.11266420008438946</v>
      </c>
      <c r="U450" s="1">
        <f>(Table2[[#This Row],[Close Price]]-Table2[[#This Row],[200D EMA]])/Table2[[#This Row],[200D EMA]]</f>
        <v>0.12503347928202996</v>
      </c>
      <c r="V450">
        <v>1.03140145262384</v>
      </c>
      <c r="W450">
        <v>130.35</v>
      </c>
      <c r="X450">
        <v>136.5</v>
      </c>
      <c r="Y450">
        <v>119.5</v>
      </c>
      <c r="Z450">
        <v>136.5</v>
      </c>
      <c r="AA450">
        <v>105.22</v>
      </c>
      <c r="AB450">
        <v>136.5</v>
      </c>
      <c r="AC450" s="1">
        <f>(Table2[[#This Row],[Close Price]]/Table2[[#This Row],[Day Low]])-1</f>
        <v>4.4342155734560906E-2</v>
      </c>
      <c r="AD450" s="1">
        <f>(Table2[[#This Row],[Day High]]/Table2[[#This Row],[Close Price]])-1</f>
        <v>2.7179901564680087E-3</v>
      </c>
      <c r="AE450" s="1">
        <f>(Table2[[#This Row],[Close Price]]/Table2[[#This Row],[Current Week Low]])-1</f>
        <v>0.13916317991631799</v>
      </c>
      <c r="AF450" s="1">
        <f>(Table2[[#This Row],[Current Week High]]/Table2[[#This Row],[Close Price]])-1</f>
        <v>2.7179901564680087E-3</v>
      </c>
      <c r="AG450" s="1">
        <f>(Table2[[#This Row],[Close Price]]/Table2[[#This Row],[Current Month Low]])-1</f>
        <v>0.29376544383197101</v>
      </c>
      <c r="AH450" s="1">
        <f>(Table2[[#This Row],[Current Month High]]/Table2[[#This Row],[Close Price]])-1</f>
        <v>2.7179901564680087E-3</v>
      </c>
      <c r="AI450">
        <v>20.7375303019172</v>
      </c>
      <c r="AJ450">
        <v>70.9102322661644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7.0000000000000007E-2</v>
      </c>
      <c r="AM450" t="s">
        <v>3183</v>
      </c>
      <c r="AN450">
        <v>10.81</v>
      </c>
      <c r="AO450" t="s">
        <v>3183</v>
      </c>
      <c r="AP450">
        <v>-1.4713429526562001E-2</v>
      </c>
      <c r="AQ450">
        <f>(Table2[[#This Row],[Sharpe Ratio]]-AVERAGE(Table2[Sharpe Ratio]))/_xlfn.STDEV.P(Table2[Sharpe Ratio])</f>
        <v>-0.83553077341225979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180</v>
      </c>
      <c r="AT450">
        <f>_xlfn.RANK.AVG(Table2[[#This Row],[6M Return vs Nifty Z-Score]],Table2[6M Return vs Nifty Z-Score])</f>
        <v>502</v>
      </c>
      <c r="AU450">
        <f>_xlfn.RANK.AVG(Table2[[#This Row],[Sharpe Ratio Z-Score]],Table2[Sharpe Ratio Z-Score])</f>
        <v>593</v>
      </c>
      <c r="AV450">
        <f>(Table2[[#This Row],[Rank 1Y]]+Table2[[#This Row],[Rank 6M]]+Table2[[#This Row],[Rank Sharpe]])/3</f>
        <v>425</v>
      </c>
    </row>
    <row r="451" spans="1:48" x14ac:dyDescent="0.3">
      <c r="A451" t="s">
        <v>1938</v>
      </c>
      <c r="B451" t="s">
        <v>1939</v>
      </c>
      <c r="C451" t="s">
        <v>3146</v>
      </c>
      <c r="D451" t="s">
        <v>117</v>
      </c>
      <c r="E451">
        <v>3658.27457495199</v>
      </c>
      <c r="F451">
        <v>202.99</v>
      </c>
      <c r="G451">
        <v>-19.618867810015999</v>
      </c>
      <c r="H451">
        <f>(Table2[[#This Row],[1Y Return vs Nifty]]-AVERAGE(Table2[1Y Return vs Nifty]))/_xlfn.STDEV.P(Table2[1Y Return vs Nifty])</f>
        <v>-0.6645865832390786</v>
      </c>
      <c r="I451">
        <v>-0.30412621602930401</v>
      </c>
      <c r="J451">
        <f>(Table2[[#This Row],[1M Return vs Nifty]]-AVERAGE(Table2[1M Return vs Nifty]))/_xlfn.STDEV.P(Table2[1M Return vs Nifty])</f>
        <v>-0.1633448175701018</v>
      </c>
      <c r="K451">
        <v>-11.7463750819889</v>
      </c>
      <c r="L451">
        <f>(Table2[[#This Row],[6M Return vs Nifty]]-AVERAGE(Table2[6M Return vs Nifty]))/_xlfn.STDEV.P(Table2[6M Return vs Nifty])</f>
        <v>-0.52005697460695921</v>
      </c>
      <c r="M451">
        <v>-2.1096838289415398</v>
      </c>
      <c r="N451">
        <f>(Table2[[#This Row],[1W Return vs Nifty]]-AVERAGE(Table2[1W Return vs Nifty]))/_xlfn.STDEV.P(Table2[1W Return vs Nifty])</f>
        <v>-0.43757989513781476</v>
      </c>
      <c r="O451">
        <v>217.09</v>
      </c>
      <c r="P451">
        <v>210.516267668079</v>
      </c>
      <c r="Q451">
        <v>213.321027756646</v>
      </c>
      <c r="R451">
        <v>53.031106521928301</v>
      </c>
      <c r="S451" s="1">
        <f>(Table2[[#This Row],[Close Price]]-Table2[[#This Row],[20D EMA]])/Table2[[#This Row],[20D EMA]]</f>
        <v>-6.495002072872999E-2</v>
      </c>
      <c r="T451" s="1">
        <f>(Table2[[#This Row],[Close Price]]-Table2[[#This Row],[50D EMA]])/Table2[[#This Row],[50D EMA]]</f>
        <v>-3.575147779052236E-2</v>
      </c>
      <c r="U451" s="1">
        <f>(Table2[[#This Row],[Close Price]]-Table2[[#This Row],[200D EMA]])/Table2[[#This Row],[200D EMA]]</f>
        <v>-4.8429486137819958E-2</v>
      </c>
      <c r="V451">
        <v>0.52453372163832301</v>
      </c>
      <c r="W451">
        <v>202.41</v>
      </c>
      <c r="X451">
        <v>207.01</v>
      </c>
      <c r="Y451">
        <v>200.11</v>
      </c>
      <c r="Z451">
        <v>204</v>
      </c>
      <c r="AA451">
        <v>198.41</v>
      </c>
      <c r="AB451">
        <v>204.7</v>
      </c>
      <c r="AC451" s="1">
        <f>(Table2[[#This Row],[Close Price]]/Table2[[#This Row],[Day Low]])-1</f>
        <v>2.865471073563608E-3</v>
      </c>
      <c r="AD451" s="1">
        <f>(Table2[[#This Row],[Day High]]/Table2[[#This Row],[Close Price]])-1</f>
        <v>1.9803931228139282E-2</v>
      </c>
      <c r="AE451" s="1">
        <f>(Table2[[#This Row],[Close Price]]/Table2[[#This Row],[Current Week Low]])-1</f>
        <v>1.4392084353605394E-2</v>
      </c>
      <c r="AF451" s="1">
        <f>(Table2[[#This Row],[Current Week High]]/Table2[[#This Row],[Close Price]])-1</f>
        <v>4.9756145622936732E-3</v>
      </c>
      <c r="AG451" s="1">
        <f>(Table2[[#This Row],[Close Price]]/Table2[[#This Row],[Current Month Low]])-1</f>
        <v>2.3083513935789668E-2</v>
      </c>
      <c r="AH451" s="1">
        <f>(Table2[[#This Row],[Current Month High]]/Table2[[#This Row],[Close Price]])-1</f>
        <v>8.4240602985368174E-3</v>
      </c>
      <c r="AI451">
        <v>35.4500221685797</v>
      </c>
      <c r="AJ451">
        <v>15.9942857142857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-0.01</v>
      </c>
      <c r="AM451" t="s">
        <v>3182</v>
      </c>
      <c r="AN451">
        <v>-5.08</v>
      </c>
      <c r="AO451" t="s">
        <v>3182</v>
      </c>
      <c r="AP451">
        <v>9.6362840045381995E-2</v>
      </c>
      <c r="AQ451">
        <f>(Table2[[#This Row],[Sharpe Ratio]]-AVERAGE(Table2[Sharpe Ratio]))/_xlfn.STDEV.P(Table2[Sharpe Ratio])</f>
        <v>0.4495250057934595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540</v>
      </c>
      <c r="AT451">
        <f>_xlfn.RANK.AVG(Table2[[#This Row],[6M Return vs Nifty Z-Score]],Table2[6M Return vs Nifty Z-Score])</f>
        <v>504</v>
      </c>
      <c r="AU451">
        <f>_xlfn.RANK.AVG(Table2[[#This Row],[Sharpe Ratio Z-Score]],Table2[Sharpe Ratio Z-Score])</f>
        <v>231</v>
      </c>
      <c r="AV451">
        <f>(Table2[[#This Row],[Rank 1Y]]+Table2[[#This Row],[Rank 6M]]+Table2[[#This Row],[Rank Sharpe]])/3</f>
        <v>425</v>
      </c>
    </row>
    <row r="452" spans="1:48" x14ac:dyDescent="0.3">
      <c r="A452" t="s">
        <v>984</v>
      </c>
      <c r="B452" t="s">
        <v>985</v>
      </c>
      <c r="C452" t="s">
        <v>3138</v>
      </c>
      <c r="D452" t="s">
        <v>40</v>
      </c>
      <c r="E452">
        <v>14969.260372659999</v>
      </c>
      <c r="F452">
        <v>407.65</v>
      </c>
      <c r="G452">
        <v>-30.404995518335401</v>
      </c>
      <c r="H452">
        <f>(Table2[[#This Row],[1Y Return vs Nifty]]-AVERAGE(Table2[1Y Return vs Nifty]))/_xlfn.STDEV.P(Table2[1Y Return vs Nifty])</f>
        <v>-0.87681109886946162</v>
      </c>
      <c r="I452">
        <v>-17.174755198704801</v>
      </c>
      <c r="J452">
        <f>(Table2[[#This Row],[1M Return vs Nifty]]-AVERAGE(Table2[1M Return vs Nifty]))/_xlfn.STDEV.P(Table2[1M Return vs Nifty])</f>
        <v>-1.7290704043287528</v>
      </c>
      <c r="K452">
        <v>-9.0479475470662099</v>
      </c>
      <c r="L452">
        <f>(Table2[[#This Row],[6M Return vs Nifty]]-AVERAGE(Table2[6M Return vs Nifty]))/_xlfn.STDEV.P(Table2[6M Return vs Nifty])</f>
        <v>-0.43252111836183527</v>
      </c>
      <c r="M452">
        <v>-3.8705932868094899</v>
      </c>
      <c r="N452">
        <f>(Table2[[#This Row],[1W Return vs Nifty]]-AVERAGE(Table2[1W Return vs Nifty]))/_xlfn.STDEV.P(Table2[1W Return vs Nifty])</f>
        <v>-0.86335652775495642</v>
      </c>
      <c r="O452">
        <v>446.57</v>
      </c>
      <c r="P452">
        <v>486.22126896122398</v>
      </c>
      <c r="Q452">
        <v>475.45735861059399</v>
      </c>
      <c r="R452">
        <v>26.739656057328801</v>
      </c>
      <c r="S452" s="1">
        <f>(Table2[[#This Row],[Close Price]]-Table2[[#This Row],[20D EMA]])/Table2[[#This Row],[20D EMA]]</f>
        <v>-8.7153189869449393E-2</v>
      </c>
      <c r="T452" s="1">
        <f>(Table2[[#This Row],[Close Price]]-Table2[[#This Row],[50D EMA]])/Table2[[#This Row],[50D EMA]]</f>
        <v>-0.16159570544720461</v>
      </c>
      <c r="U452" s="1">
        <f>(Table2[[#This Row],[Close Price]]-Table2[[#This Row],[200D EMA]])/Table2[[#This Row],[200D EMA]]</f>
        <v>-0.14261501558992412</v>
      </c>
      <c r="V452">
        <v>1.00195999827642</v>
      </c>
      <c r="W452">
        <v>399</v>
      </c>
      <c r="X452">
        <v>409</v>
      </c>
      <c r="Y452">
        <v>399</v>
      </c>
      <c r="Z452">
        <v>422</v>
      </c>
      <c r="AA452">
        <v>394.7</v>
      </c>
      <c r="AB452">
        <v>535</v>
      </c>
      <c r="AC452" s="1">
        <f>(Table2[[#This Row],[Close Price]]/Table2[[#This Row],[Day Low]])-1</f>
        <v>2.167919799498752E-2</v>
      </c>
      <c r="AD452" s="1">
        <f>(Table2[[#This Row],[Day High]]/Table2[[#This Row],[Close Price]])-1</f>
        <v>3.3116644180057886E-3</v>
      </c>
      <c r="AE452" s="1">
        <f>(Table2[[#This Row],[Close Price]]/Table2[[#This Row],[Current Week Low]])-1</f>
        <v>2.167919799498752E-2</v>
      </c>
      <c r="AF452" s="1">
        <f>(Table2[[#This Row],[Current Week High]]/Table2[[#This Row],[Close Price]])-1</f>
        <v>3.520176622102289E-2</v>
      </c>
      <c r="AG452" s="1">
        <f>(Table2[[#This Row],[Close Price]]/Table2[[#This Row],[Current Month Low]])-1</f>
        <v>3.2809728908031355E-2</v>
      </c>
      <c r="AH452" s="1">
        <f>(Table2[[#This Row],[Current Month High]]/Table2[[#This Row],[Close Price]])-1</f>
        <v>0.31240034343186562</v>
      </c>
      <c r="AI452">
        <v>46.167055071752699</v>
      </c>
      <c r="AJ452">
        <v>11.1368593238822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-0.19</v>
      </c>
      <c r="AM452" t="s">
        <v>3182</v>
      </c>
      <c r="AN452">
        <v>-18.190000000000001</v>
      </c>
      <c r="AO452" t="s">
        <v>3182</v>
      </c>
      <c r="AP452">
        <v>0.111281687439843</v>
      </c>
      <c r="AQ452">
        <f>(Table2[[#This Row],[Sharpe Ratio]]-AVERAGE(Table2[Sharpe Ratio]))/_xlfn.STDEV.P(Table2[Sharpe Ratio])</f>
        <v>0.62212308760897195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625</v>
      </c>
      <c r="AT452">
        <f>_xlfn.RANK.AVG(Table2[[#This Row],[6M Return vs Nifty Z-Score]],Table2[6M Return vs Nifty Z-Score])</f>
        <v>464</v>
      </c>
      <c r="AU452">
        <f>_xlfn.RANK.AVG(Table2[[#This Row],[Sharpe Ratio Z-Score]],Table2[Sharpe Ratio Z-Score])</f>
        <v>190</v>
      </c>
      <c r="AV452">
        <f>(Table2[[#This Row],[Rank 1Y]]+Table2[[#This Row],[Rank 6M]]+Table2[[#This Row],[Rank Sharpe]])/3</f>
        <v>426.33333333333331</v>
      </c>
    </row>
    <row r="453" spans="1:48" x14ac:dyDescent="0.3">
      <c r="A453" t="s">
        <v>1051</v>
      </c>
      <c r="B453" t="s">
        <v>1052</v>
      </c>
      <c r="C453" t="s">
        <v>3141</v>
      </c>
      <c r="D453" t="s">
        <v>234</v>
      </c>
      <c r="E453">
        <v>12896.114993755</v>
      </c>
      <c r="F453">
        <v>1571.15</v>
      </c>
      <c r="G453">
        <v>6.8232667217464096</v>
      </c>
      <c r="H453">
        <f>(Table2[[#This Row],[1Y Return vs Nifty]]-AVERAGE(Table2[1Y Return vs Nifty]))/_xlfn.STDEV.P(Table2[1Y Return vs Nifty])</f>
        <v>-0.14431931541242463</v>
      </c>
      <c r="I453">
        <v>-8.1289750605152697</v>
      </c>
      <c r="J453">
        <f>(Table2[[#This Row],[1M Return vs Nifty]]-AVERAGE(Table2[1M Return vs Nifty]))/_xlfn.STDEV.P(Table2[1M Return vs Nifty])</f>
        <v>-0.88955165081335053</v>
      </c>
      <c r="K453">
        <v>-18.9924767654703</v>
      </c>
      <c r="L453">
        <f>(Table2[[#This Row],[6M Return vs Nifty]]-AVERAGE(Table2[6M Return vs Nifty]))/_xlfn.STDEV.P(Table2[6M Return vs Nifty])</f>
        <v>-0.75511747080106983</v>
      </c>
      <c r="M453">
        <v>3.3705493746531299</v>
      </c>
      <c r="N453">
        <f>(Table2[[#This Row],[1W Return vs Nifty]]-AVERAGE(Table2[1W Return vs Nifty]))/_xlfn.STDEV.P(Table2[1W Return vs Nifty])</f>
        <v>0.88750540607258199</v>
      </c>
      <c r="O453">
        <v>1526.16</v>
      </c>
      <c r="P453">
        <v>1584.9600797753999</v>
      </c>
      <c r="Q453">
        <v>1604.08526428594</v>
      </c>
      <c r="R453">
        <v>63.500754079169802</v>
      </c>
      <c r="S453" s="1">
        <f>(Table2[[#This Row],[Close Price]]-Table2[[#This Row],[20D EMA]])/Table2[[#This Row],[20D EMA]]</f>
        <v>2.9479215809613674E-2</v>
      </c>
      <c r="T453" s="1">
        <f>(Table2[[#This Row],[Close Price]]-Table2[[#This Row],[50D EMA]])/Table2[[#This Row],[50D EMA]]</f>
        <v>-8.7132035384492375E-3</v>
      </c>
      <c r="U453" s="1">
        <f>(Table2[[#This Row],[Close Price]]-Table2[[#This Row],[200D EMA]])/Table2[[#This Row],[200D EMA]]</f>
        <v>-2.0532115729272677E-2</v>
      </c>
      <c r="V453">
        <v>0.67903393754286301</v>
      </c>
      <c r="W453">
        <v>1490.05</v>
      </c>
      <c r="X453">
        <v>1579.75</v>
      </c>
      <c r="Y453">
        <v>1417.35</v>
      </c>
      <c r="Z453">
        <v>1579.75</v>
      </c>
      <c r="AA453">
        <v>1384.05</v>
      </c>
      <c r="AB453">
        <v>1665</v>
      </c>
      <c r="AC453" s="1">
        <f>(Table2[[#This Row],[Close Price]]/Table2[[#This Row],[Day Low]])-1</f>
        <v>5.442770376833006E-2</v>
      </c>
      <c r="AD453" s="1">
        <f>(Table2[[#This Row],[Day High]]/Table2[[#This Row],[Close Price]])-1</f>
        <v>5.4736976100309143E-3</v>
      </c>
      <c r="AE453" s="1">
        <f>(Table2[[#This Row],[Close Price]]/Table2[[#This Row],[Current Week Low]])-1</f>
        <v>0.10851236462412261</v>
      </c>
      <c r="AF453" s="1">
        <f>(Table2[[#This Row],[Current Week High]]/Table2[[#This Row],[Close Price]])-1</f>
        <v>5.4736976100309143E-3</v>
      </c>
      <c r="AG453" s="1">
        <f>(Table2[[#This Row],[Close Price]]/Table2[[#This Row],[Current Month Low]])-1</f>
        <v>0.13518297749358776</v>
      </c>
      <c r="AH453" s="1">
        <f>(Table2[[#This Row],[Current Month High]]/Table2[[#This Row],[Close Price]])-1</f>
        <v>5.9733316360627509E-2</v>
      </c>
      <c r="AI453">
        <v>41.421888425675398</v>
      </c>
      <c r="AJ453">
        <v>33.436663977238901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0.1</v>
      </c>
      <c r="AM453" t="s">
        <v>3183</v>
      </c>
      <c r="AN453">
        <v>-2.61</v>
      </c>
      <c r="AO453" t="s">
        <v>3182</v>
      </c>
      <c r="AP453">
        <v>6.2457702847599002E-2</v>
      </c>
      <c r="AQ453">
        <f>(Table2[[#This Row],[Sharpe Ratio]]-AVERAGE(Table2[Sharpe Ratio]))/_xlfn.STDEV.P(Table2[Sharpe Ratio])</f>
        <v>5.7272073023210128E-2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355</v>
      </c>
      <c r="AT453">
        <f>_xlfn.RANK.AVG(Table2[[#This Row],[6M Return vs Nifty Z-Score]],Table2[6M Return vs Nifty Z-Score])</f>
        <v>591</v>
      </c>
      <c r="AU453">
        <f>_xlfn.RANK.AVG(Table2[[#This Row],[Sharpe Ratio Z-Score]],Table2[Sharpe Ratio Z-Score])</f>
        <v>335</v>
      </c>
      <c r="AV453">
        <f>(Table2[[#This Row],[Rank 1Y]]+Table2[[#This Row],[Rank 6M]]+Table2[[#This Row],[Rank Sharpe]])/3</f>
        <v>427</v>
      </c>
    </row>
    <row r="454" spans="1:48" x14ac:dyDescent="0.3">
      <c r="A454" t="s">
        <v>661</v>
      </c>
      <c r="B454" t="s">
        <v>662</v>
      </c>
      <c r="C454" t="s">
        <v>3134</v>
      </c>
      <c r="D454" t="s">
        <v>18</v>
      </c>
      <c r="E454">
        <v>27049.6095242179</v>
      </c>
      <c r="F454">
        <v>154.34</v>
      </c>
      <c r="G454">
        <v>4.6573905052893698</v>
      </c>
      <c r="H454">
        <f>(Table2[[#This Row],[1Y Return vs Nifty]]-AVERAGE(Table2[1Y Return vs Nifty]))/_xlfn.STDEV.P(Table2[1Y Return vs Nifty])</f>
        <v>-0.18693442654247641</v>
      </c>
      <c r="I454">
        <v>5.07788124335136</v>
      </c>
      <c r="J454">
        <f>(Table2[[#This Row],[1M Return vs Nifty]]-AVERAGE(Table2[1M Return vs Nifty]))/_xlfn.STDEV.P(Table2[1M Return vs Nifty])</f>
        <v>0.33614733508951045</v>
      </c>
      <c r="K454">
        <v>-35.136864290782398</v>
      </c>
      <c r="L454">
        <f>(Table2[[#This Row],[6M Return vs Nifty]]-AVERAGE(Table2[6M Return vs Nifty]))/_xlfn.STDEV.P(Table2[6M Return vs Nifty])</f>
        <v>-1.2788346235841923</v>
      </c>
      <c r="M454">
        <v>1.24639352520138</v>
      </c>
      <c r="N454">
        <f>(Table2[[#This Row],[1W Return vs Nifty]]-AVERAGE(Table2[1W Return vs Nifty]))/_xlfn.STDEV.P(Table2[1W Return vs Nifty])</f>
        <v>0.37389812167046027</v>
      </c>
      <c r="O454">
        <v>155.1</v>
      </c>
      <c r="P454">
        <v>165.69198471982</v>
      </c>
      <c r="Q454">
        <v>180.68562948843899</v>
      </c>
      <c r="R454">
        <v>51.162954704701299</v>
      </c>
      <c r="S454" s="1">
        <f>(Table2[[#This Row],[Close Price]]-Table2[[#This Row],[20D EMA]])/Table2[[#This Row],[20D EMA]]</f>
        <v>-4.9000644745325009E-3</v>
      </c>
      <c r="T454" s="1">
        <f>(Table2[[#This Row],[Close Price]]-Table2[[#This Row],[50D EMA]])/Table2[[#This Row],[50D EMA]]</f>
        <v>-6.8512576145525986E-2</v>
      </c>
      <c r="U454" s="1">
        <f>(Table2[[#This Row],[Close Price]]-Table2[[#This Row],[200D EMA]])/Table2[[#This Row],[200D EMA]]</f>
        <v>-0.14580921328956428</v>
      </c>
      <c r="V454">
        <v>1.57556343345773</v>
      </c>
      <c r="W454">
        <v>152.30000000000001</v>
      </c>
      <c r="X454">
        <v>155.41999999999999</v>
      </c>
      <c r="Y454">
        <v>152.30000000000001</v>
      </c>
      <c r="Z454">
        <v>163.41999999999999</v>
      </c>
      <c r="AA454">
        <v>144.05000000000001</v>
      </c>
      <c r="AB454">
        <v>172.5</v>
      </c>
      <c r="AC454" s="1">
        <f>(Table2[[#This Row],[Close Price]]/Table2[[#This Row],[Day Low]])-1</f>
        <v>1.3394615889691375E-2</v>
      </c>
      <c r="AD454" s="1">
        <f>(Table2[[#This Row],[Day High]]/Table2[[#This Row],[Close Price]])-1</f>
        <v>6.9975379033302421E-3</v>
      </c>
      <c r="AE454" s="1">
        <f>(Table2[[#This Row],[Close Price]]/Table2[[#This Row],[Current Week Low]])-1</f>
        <v>1.3394615889691375E-2</v>
      </c>
      <c r="AF454" s="1">
        <f>(Table2[[#This Row],[Current Week High]]/Table2[[#This Row],[Close Price]])-1</f>
        <v>5.8831152002073228E-2</v>
      </c>
      <c r="AG454" s="1">
        <f>(Table2[[#This Row],[Close Price]]/Table2[[#This Row],[Current Month Low]])-1</f>
        <v>7.1433530024296976E-2</v>
      </c>
      <c r="AH454" s="1">
        <f>(Table2[[#This Row],[Current Month High]]/Table2[[#This Row],[Close Price]])-1</f>
        <v>0.11766230400414668</v>
      </c>
      <c r="AI454">
        <v>87.410910975767706</v>
      </c>
      <c r="AJ454">
        <v>29.915824915824899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-0.11</v>
      </c>
      <c r="AM454" t="s">
        <v>3182</v>
      </c>
      <c r="AN454">
        <v>-7.21</v>
      </c>
      <c r="AO454" t="s">
        <v>3182</v>
      </c>
      <c r="AP454">
        <v>0.108456656173502</v>
      </c>
      <c r="AQ454">
        <f>(Table2[[#This Row],[Sharpe Ratio]]-AVERAGE(Table2[Sharpe Ratio]))/_xlfn.STDEV.P(Table2[Sharpe Ratio])</f>
        <v>0.58943993422941954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371</v>
      </c>
      <c r="AT454">
        <f>_xlfn.RANK.AVG(Table2[[#This Row],[6M Return vs Nifty Z-Score]],Table2[6M Return vs Nifty Z-Score])</f>
        <v>710</v>
      </c>
      <c r="AU454">
        <f>_xlfn.RANK.AVG(Table2[[#This Row],[Sharpe Ratio Z-Score]],Table2[Sharpe Ratio Z-Score])</f>
        <v>202</v>
      </c>
      <c r="AV454">
        <f>(Table2[[#This Row],[Rank 1Y]]+Table2[[#This Row],[Rank 6M]]+Table2[[#This Row],[Rank Sharpe]])/3</f>
        <v>427.66666666666669</v>
      </c>
    </row>
    <row r="455" spans="1:48" x14ac:dyDescent="0.3">
      <c r="A455" t="s">
        <v>2140</v>
      </c>
      <c r="B455" t="s">
        <v>2141</v>
      </c>
      <c r="C455" t="s">
        <v>3138</v>
      </c>
      <c r="D455" t="s">
        <v>543</v>
      </c>
      <c r="E455">
        <v>2849.340592</v>
      </c>
      <c r="F455">
        <v>392</v>
      </c>
      <c r="G455">
        <v>-9.4037015145655403</v>
      </c>
      <c r="H455">
        <f>(Table2[[#This Row],[1Y Return vs Nifty]]-AVERAGE(Table2[1Y Return vs Nifty]))/_xlfn.STDEV.P(Table2[1Y Return vs Nifty])</f>
        <v>-0.46359612792825672</v>
      </c>
      <c r="I455">
        <v>0.60186307547272599</v>
      </c>
      <c r="J455">
        <f>(Table2[[#This Row],[1M Return vs Nifty]]-AVERAGE(Table2[1M Return vs Nifty]))/_xlfn.STDEV.P(Table2[1M Return vs Nifty])</f>
        <v>-7.9261964672870514E-2</v>
      </c>
      <c r="K455">
        <v>8.9575447673001705</v>
      </c>
      <c r="L455">
        <f>(Table2[[#This Row],[6M Return vs Nifty]]-AVERAGE(Table2[6M Return vs Nifty]))/_xlfn.STDEV.P(Table2[6M Return vs Nifty])</f>
        <v>0.15156949235683076</v>
      </c>
      <c r="M455">
        <v>-1.0780116344302799</v>
      </c>
      <c r="N455">
        <f>(Table2[[#This Row],[1W Return vs Nifty]]-AVERAGE(Table2[1W Return vs Nifty]))/_xlfn.STDEV.P(Table2[1W Return vs Nifty])</f>
        <v>-0.18812816382870784</v>
      </c>
      <c r="O455">
        <v>377.61</v>
      </c>
      <c r="P455">
        <v>404.924514093742</v>
      </c>
      <c r="Q455">
        <v>392.92178387939498</v>
      </c>
      <c r="R455">
        <v>59.360269474856899</v>
      </c>
      <c r="S455" s="1">
        <f>(Table2[[#This Row],[Close Price]]-Table2[[#This Row],[20D EMA]])/Table2[[#This Row],[20D EMA]]</f>
        <v>3.810810095071631E-2</v>
      </c>
      <c r="T455" s="1">
        <f>(Table2[[#This Row],[Close Price]]-Table2[[#This Row],[50D EMA]])/Table2[[#This Row],[50D EMA]]</f>
        <v>-3.1918329574756044E-2</v>
      </c>
      <c r="U455" s="1">
        <f>(Table2[[#This Row],[Close Price]]-Table2[[#This Row],[200D EMA]])/Table2[[#This Row],[200D EMA]]</f>
        <v>-2.3459729575032052E-3</v>
      </c>
      <c r="V455">
        <v>0.45685856159661897</v>
      </c>
      <c r="W455">
        <v>389.55</v>
      </c>
      <c r="X455">
        <v>396.05</v>
      </c>
      <c r="Y455">
        <v>378.25</v>
      </c>
      <c r="Z455">
        <v>397</v>
      </c>
      <c r="AA455">
        <v>376.35</v>
      </c>
      <c r="AB455">
        <v>397</v>
      </c>
      <c r="AC455" s="1">
        <f>(Table2[[#This Row],[Close Price]]/Table2[[#This Row],[Day Low]])-1</f>
        <v>6.2893081761006275E-3</v>
      </c>
      <c r="AD455" s="1">
        <f>(Table2[[#This Row],[Day High]]/Table2[[#This Row],[Close Price]])-1</f>
        <v>1.0331632653061362E-2</v>
      </c>
      <c r="AE455" s="1">
        <f>(Table2[[#This Row],[Close Price]]/Table2[[#This Row],[Current Week Low]])-1</f>
        <v>3.6351619299405113E-2</v>
      </c>
      <c r="AF455" s="1">
        <f>(Table2[[#This Row],[Current Week High]]/Table2[[#This Row],[Close Price]])-1</f>
        <v>1.2755102040816313E-2</v>
      </c>
      <c r="AG455" s="1">
        <f>(Table2[[#This Row],[Close Price]]/Table2[[#This Row],[Current Month Low]])-1</f>
        <v>4.1583632257207404E-2</v>
      </c>
      <c r="AH455" s="1">
        <f>(Table2[[#This Row],[Current Month High]]/Table2[[#This Row],[Close Price]])-1</f>
        <v>1.2755102040816313E-2</v>
      </c>
      <c r="AI455">
        <v>28.826530612244799</v>
      </c>
      <c r="AJ455">
        <v>32.858837485171897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-0.06</v>
      </c>
      <c r="AM455" t="s">
        <v>3182</v>
      </c>
      <c r="AN455">
        <v>-0.96</v>
      </c>
      <c r="AO455" t="s">
        <v>3182</v>
      </c>
      <c r="AP455">
        <v>-1.5846454882470001E-3</v>
      </c>
      <c r="AQ455">
        <f>(Table2[[#This Row],[Sharpe Ratio]]-AVERAGE(Table2[Sharpe Ratio]))/_xlfn.STDEV.P(Table2[Sharpe Ratio])</f>
        <v>-0.68364216689533841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472</v>
      </c>
      <c r="AT455">
        <f>_xlfn.RANK.AVG(Table2[[#This Row],[6M Return vs Nifty Z-Score]],Table2[6M Return vs Nifty Z-Score])</f>
        <v>250</v>
      </c>
      <c r="AU455">
        <f>_xlfn.RANK.AVG(Table2[[#This Row],[Sharpe Ratio Z-Score]],Table2[Sharpe Ratio Z-Score])</f>
        <v>562</v>
      </c>
      <c r="AV455">
        <f>(Table2[[#This Row],[Rank 1Y]]+Table2[[#This Row],[Rank 6M]]+Table2[[#This Row],[Rank Sharpe]])/3</f>
        <v>428</v>
      </c>
    </row>
    <row r="456" spans="1:48" x14ac:dyDescent="0.3">
      <c r="A456" t="s">
        <v>964</v>
      </c>
      <c r="B456" t="s">
        <v>965</v>
      </c>
      <c r="C456" t="s">
        <v>3139</v>
      </c>
      <c r="D456" t="s">
        <v>48</v>
      </c>
      <c r="E456">
        <v>15544.103104529901</v>
      </c>
      <c r="F456">
        <v>1607.1</v>
      </c>
      <c r="G456">
        <v>27.268012461930901</v>
      </c>
      <c r="H456">
        <f>(Table2[[#This Row],[1Y Return vs Nifty]]-AVERAGE(Table2[1Y Return vs Nifty]))/_xlfn.STDEV.P(Table2[1Y Return vs Nifty])</f>
        <v>0.25794518388053217</v>
      </c>
      <c r="I456">
        <v>5.04652881030378</v>
      </c>
      <c r="J456">
        <f>(Table2[[#This Row],[1M Return vs Nifty]]-AVERAGE(Table2[1M Return vs Nifty]))/_xlfn.STDEV.P(Table2[1M Return vs Nifty])</f>
        <v>0.33323758544827631</v>
      </c>
      <c r="K456">
        <v>-3.9960502419581401</v>
      </c>
      <c r="L456">
        <f>(Table2[[#This Row],[6M Return vs Nifty]]-AVERAGE(Table2[6M Return vs Nifty]))/_xlfn.STDEV.P(Table2[6M Return vs Nifty])</f>
        <v>-0.26863969092237711</v>
      </c>
      <c r="M456">
        <v>0.347586485345528</v>
      </c>
      <c r="N456">
        <f>(Table2[[#This Row],[1W Return vs Nifty]]-AVERAGE(Table2[1W Return vs Nifty]))/_xlfn.STDEV.P(Table2[1W Return vs Nifty])</f>
        <v>0.15657233408240609</v>
      </c>
      <c r="O456">
        <v>1587.12</v>
      </c>
      <c r="P456">
        <v>1600.2236323099901</v>
      </c>
      <c r="Q456">
        <v>1526.5428334288099</v>
      </c>
      <c r="R456">
        <v>59.641616957971699</v>
      </c>
      <c r="S456" s="1">
        <f>(Table2[[#This Row],[Close Price]]-Table2[[#This Row],[20D EMA]])/Table2[[#This Row],[20D EMA]]</f>
        <v>1.2588840163314696E-2</v>
      </c>
      <c r="T456" s="1">
        <f>(Table2[[#This Row],[Close Price]]-Table2[[#This Row],[50D EMA]])/Table2[[#This Row],[50D EMA]]</f>
        <v>4.297129195675921E-3</v>
      </c>
      <c r="U456" s="1">
        <f>(Table2[[#This Row],[Close Price]]-Table2[[#This Row],[200D EMA]])/Table2[[#This Row],[200D EMA]]</f>
        <v>5.2770983432052374E-2</v>
      </c>
      <c r="V456">
        <v>0.57321719566179796</v>
      </c>
      <c r="W456">
        <v>1600</v>
      </c>
      <c r="X456">
        <v>1631.5</v>
      </c>
      <c r="Y456">
        <v>1567.8</v>
      </c>
      <c r="Z456">
        <v>1631.5</v>
      </c>
      <c r="AA456">
        <v>1523.05</v>
      </c>
      <c r="AB456">
        <v>1671.45</v>
      </c>
      <c r="AC456" s="1">
        <f>(Table2[[#This Row],[Close Price]]/Table2[[#This Row],[Day Low]])-1</f>
        <v>4.4374999999998721E-3</v>
      </c>
      <c r="AD456" s="1">
        <f>(Table2[[#This Row],[Day High]]/Table2[[#This Row],[Close Price]])-1</f>
        <v>1.5182627092278134E-2</v>
      </c>
      <c r="AE456" s="1">
        <f>(Table2[[#This Row],[Close Price]]/Table2[[#This Row],[Current Week Low]])-1</f>
        <v>2.5066972828166723E-2</v>
      </c>
      <c r="AF456" s="1">
        <f>(Table2[[#This Row],[Current Week High]]/Table2[[#This Row],[Close Price]])-1</f>
        <v>1.5182627092278134E-2</v>
      </c>
      <c r="AG456" s="1">
        <f>(Table2[[#This Row],[Close Price]]/Table2[[#This Row],[Current Month Low]])-1</f>
        <v>5.5185318932405414E-2</v>
      </c>
      <c r="AH456" s="1">
        <f>(Table2[[#This Row],[Current Month High]]/Table2[[#This Row],[Close Price]])-1</f>
        <v>4.0041067761807048E-2</v>
      </c>
      <c r="AI456">
        <v>15.736419637857001</v>
      </c>
      <c r="AJ456">
        <v>56.797892580125797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0.04</v>
      </c>
      <c r="AM456" t="s">
        <v>3183</v>
      </c>
      <c r="AN456">
        <v>-1.4</v>
      </c>
      <c r="AO456" t="s">
        <v>3182</v>
      </c>
      <c r="AP456">
        <v>-4.4211843327312997E-2</v>
      </c>
      <c r="AQ456">
        <f>(Table2[[#This Row],[Sharpe Ratio]]-AVERAGE(Table2[Sharpe Ratio]))/_xlfn.STDEV.P(Table2[Sharpe Ratio])</f>
        <v>-1.1768017512560414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234</v>
      </c>
      <c r="AT456">
        <f>_xlfn.RANK.AVG(Table2[[#This Row],[6M Return vs Nifty Z-Score]],Table2[6M Return vs Nifty Z-Score])</f>
        <v>398</v>
      </c>
      <c r="AU456">
        <f>_xlfn.RANK.AVG(Table2[[#This Row],[Sharpe Ratio Z-Score]],Table2[Sharpe Ratio Z-Score])</f>
        <v>653</v>
      </c>
      <c r="AV456">
        <f>(Table2[[#This Row],[Rank 1Y]]+Table2[[#This Row],[Rank 6M]]+Table2[[#This Row],[Rank Sharpe]])/3</f>
        <v>428.33333333333331</v>
      </c>
    </row>
    <row r="457" spans="1:48" x14ac:dyDescent="0.3">
      <c r="A457" t="s">
        <v>142</v>
      </c>
      <c r="B457" t="s">
        <v>143</v>
      </c>
      <c r="C457" t="s">
        <v>3135</v>
      </c>
      <c r="D457" t="s">
        <v>21</v>
      </c>
      <c r="E457">
        <v>185424.86175543899</v>
      </c>
      <c r="F457">
        <v>6261.7</v>
      </c>
      <c r="G457">
        <v>-8.35309206037895</v>
      </c>
      <c r="H457">
        <f>(Table2[[#This Row],[1Y Return vs Nifty]]-AVERAGE(Table2[1Y Return vs Nifty]))/_xlfn.STDEV.P(Table2[1Y Return vs Nifty])</f>
        <v>-0.44292466096987126</v>
      </c>
      <c r="I457">
        <v>4.2697109558367004</v>
      </c>
      <c r="J457">
        <f>(Table2[[#This Row],[1M Return vs Nifty]]-AVERAGE(Table2[1M Return vs Nifty]))/_xlfn.STDEV.P(Table2[1M Return vs Nifty])</f>
        <v>0.26114284658352682</v>
      </c>
      <c r="K457">
        <v>22.143533401464101</v>
      </c>
      <c r="L457">
        <f>(Table2[[#This Row],[6M Return vs Nifty]]-AVERAGE(Table2[6M Return vs Nifty]))/_xlfn.STDEV.P(Table2[6M Return vs Nifty])</f>
        <v>0.57931742725295188</v>
      </c>
      <c r="M457">
        <v>2.68681952000555</v>
      </c>
      <c r="N457">
        <f>(Table2[[#This Row],[1W Return vs Nifty]]-AVERAGE(Table2[1W Return vs Nifty]))/_xlfn.STDEV.P(Table2[1W Return vs Nifty])</f>
        <v>0.72218390482735162</v>
      </c>
      <c r="O457">
        <v>6023.04</v>
      </c>
      <c r="P457">
        <v>6007.4227533473504</v>
      </c>
      <c r="Q457">
        <v>5659.7329532808299</v>
      </c>
      <c r="R457">
        <v>72.680471271218295</v>
      </c>
      <c r="S457" s="1">
        <f>(Table2[[#This Row],[Close Price]]-Table2[[#This Row],[20D EMA]])/Table2[[#This Row],[20D EMA]]</f>
        <v>3.9624508553819972E-2</v>
      </c>
      <c r="T457" s="1">
        <f>(Table2[[#This Row],[Close Price]]-Table2[[#This Row],[50D EMA]])/Table2[[#This Row],[50D EMA]]</f>
        <v>4.2327177076220503E-2</v>
      </c>
      <c r="U457" s="1">
        <f>(Table2[[#This Row],[Close Price]]-Table2[[#This Row],[200D EMA]])/Table2[[#This Row],[200D EMA]]</f>
        <v>0.10635962008953481</v>
      </c>
      <c r="V457">
        <v>0.47873260527455302</v>
      </c>
      <c r="W457">
        <v>6190.05</v>
      </c>
      <c r="X457">
        <v>6301.55</v>
      </c>
      <c r="Y457">
        <v>6089.15</v>
      </c>
      <c r="Z457">
        <v>6301.55</v>
      </c>
      <c r="AA457">
        <v>5572.65</v>
      </c>
      <c r="AB457">
        <v>6301.55</v>
      </c>
      <c r="AC457" s="1">
        <f>(Table2[[#This Row],[Close Price]]/Table2[[#This Row],[Day Low]])-1</f>
        <v>1.1575027665366111E-2</v>
      </c>
      <c r="AD457" s="1">
        <f>(Table2[[#This Row],[Day High]]/Table2[[#This Row],[Close Price]])-1</f>
        <v>6.3640864302028088E-3</v>
      </c>
      <c r="AE457" s="1">
        <f>(Table2[[#This Row],[Close Price]]/Table2[[#This Row],[Current Week Low]])-1</f>
        <v>2.833728845569583E-2</v>
      </c>
      <c r="AF457" s="1">
        <f>(Table2[[#This Row],[Current Week High]]/Table2[[#This Row],[Close Price]])-1</f>
        <v>6.3640864302028088E-3</v>
      </c>
      <c r="AG457" s="1">
        <f>(Table2[[#This Row],[Close Price]]/Table2[[#This Row],[Current Month Low]])-1</f>
        <v>0.1236485334625359</v>
      </c>
      <c r="AH457" s="1">
        <f>(Table2[[#This Row],[Current Month High]]/Table2[[#This Row],[Close Price]])-1</f>
        <v>6.3640864302028088E-3</v>
      </c>
      <c r="AI457">
        <v>5.0026350671542801</v>
      </c>
      <c r="AJ457">
        <v>38.731153969713397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-0.03</v>
      </c>
      <c r="AM457" t="s">
        <v>3182</v>
      </c>
      <c r="AN457">
        <v>6.38</v>
      </c>
      <c r="AO457" t="s">
        <v>3183</v>
      </c>
      <c r="AP457">
        <v>-5.4443312976322003E-2</v>
      </c>
      <c r="AQ457">
        <f>(Table2[[#This Row],[Sharpe Ratio]]-AVERAGE(Table2[Sharpe Ratio]))/_xlfn.STDEV.P(Table2[Sharpe Ratio])</f>
        <v>-1.2951709515622416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-0.17545143386828266</v>
      </c>
      <c r="AS457">
        <f>_xlfn.RANK.AVG(Table2[[#This Row],[1Y Return vs Nifty Z-Score]],Table2[1Y Return vs Nifty Z-Score])</f>
        <v>465</v>
      </c>
      <c r="AT457">
        <f>_xlfn.RANK.AVG(Table2[[#This Row],[6M Return vs Nifty Z-Score]],Table2[6M Return vs Nifty Z-Score])</f>
        <v>152</v>
      </c>
      <c r="AU457">
        <f>_xlfn.RANK.AVG(Table2[[#This Row],[Sharpe Ratio Z-Score]],Table2[Sharpe Ratio Z-Score])</f>
        <v>669</v>
      </c>
      <c r="AV457">
        <f>(Table2[[#This Row],[Rank 1Y]]+Table2[[#This Row],[Rank 6M]]+Table2[[#This Row],[Rank Sharpe]])/3</f>
        <v>428.66666666666669</v>
      </c>
    </row>
    <row r="458" spans="1:48" x14ac:dyDescent="0.3">
      <c r="A458" t="s">
        <v>846</v>
      </c>
      <c r="B458" t="s">
        <v>847</v>
      </c>
      <c r="C458" t="s">
        <v>3141</v>
      </c>
      <c r="D458" t="s">
        <v>214</v>
      </c>
      <c r="E458">
        <v>18171.036774439999</v>
      </c>
      <c r="F458">
        <v>1536.7</v>
      </c>
      <c r="G458">
        <v>-4.8915870271297104</v>
      </c>
      <c r="H458">
        <f>(Table2[[#This Row],[1Y Return vs Nifty]]-AVERAGE(Table2[1Y Return vs Nifty]))/_xlfn.STDEV.P(Table2[1Y Return vs Nifty])</f>
        <v>-0.37481715761935563</v>
      </c>
      <c r="I458">
        <v>-5.0090216496739899</v>
      </c>
      <c r="J458">
        <f>(Table2[[#This Row],[1M Return vs Nifty]]-AVERAGE(Table2[1M Return vs Nifty]))/_xlfn.STDEV.P(Table2[1M Return vs Nifty])</f>
        <v>-0.59999570776786404</v>
      </c>
      <c r="K458">
        <v>-33.272220179138301</v>
      </c>
      <c r="L458">
        <f>(Table2[[#This Row],[6M Return vs Nifty]]-AVERAGE(Table2[6M Return vs Nifty]))/_xlfn.STDEV.P(Table2[6M Return vs Nifty])</f>
        <v>-1.2183463515098893</v>
      </c>
      <c r="M458">
        <v>1.60758230196909</v>
      </c>
      <c r="N458">
        <f>(Table2[[#This Row],[1W Return vs Nifty]]-AVERAGE(Table2[1W Return vs Nifty]))/_xlfn.STDEV.P(Table2[1W Return vs Nifty])</f>
        <v>0.46123125536687337</v>
      </c>
      <c r="O458">
        <v>1529.86</v>
      </c>
      <c r="P458">
        <v>1648.4514553752199</v>
      </c>
      <c r="Q458">
        <v>1757.29078708625</v>
      </c>
      <c r="R458">
        <v>58.156306415579401</v>
      </c>
      <c r="S458" s="1">
        <f>(Table2[[#This Row],[Close Price]]-Table2[[#This Row],[20D EMA]])/Table2[[#This Row],[20D EMA]]</f>
        <v>4.4709973461624893E-3</v>
      </c>
      <c r="T458" s="1">
        <f>(Table2[[#This Row],[Close Price]]-Table2[[#This Row],[50D EMA]])/Table2[[#This Row],[50D EMA]]</f>
        <v>-6.7791778162968733E-2</v>
      </c>
      <c r="U458" s="1">
        <f>(Table2[[#This Row],[Close Price]]-Table2[[#This Row],[200D EMA]])/Table2[[#This Row],[200D EMA]]</f>
        <v>-0.12552890432664807</v>
      </c>
      <c r="V458">
        <v>0.53005970902529798</v>
      </c>
      <c r="W458">
        <v>1479</v>
      </c>
      <c r="X458">
        <v>1543.25</v>
      </c>
      <c r="Y458">
        <v>1440.05</v>
      </c>
      <c r="Z458">
        <v>1543.25</v>
      </c>
      <c r="AA458">
        <v>1388</v>
      </c>
      <c r="AB458">
        <v>1647.1</v>
      </c>
      <c r="AC458" s="1">
        <f>(Table2[[#This Row],[Close Price]]/Table2[[#This Row],[Day Low]])-1</f>
        <v>3.9012846517917588E-2</v>
      </c>
      <c r="AD458" s="1">
        <f>(Table2[[#This Row],[Day High]]/Table2[[#This Row],[Close Price]])-1</f>
        <v>4.2623804255872422E-3</v>
      </c>
      <c r="AE458" s="1">
        <f>(Table2[[#This Row],[Close Price]]/Table2[[#This Row],[Current Week Low]])-1</f>
        <v>6.7115725148432448E-2</v>
      </c>
      <c r="AF458" s="1">
        <f>(Table2[[#This Row],[Current Week High]]/Table2[[#This Row],[Close Price]])-1</f>
        <v>4.2623804255872422E-3</v>
      </c>
      <c r="AG458" s="1">
        <f>(Table2[[#This Row],[Close Price]]/Table2[[#This Row],[Current Month Low]])-1</f>
        <v>0.10713256484149869</v>
      </c>
      <c r="AH458" s="1">
        <f>(Table2[[#This Row],[Current Month High]]/Table2[[#This Row],[Close Price]])-1</f>
        <v>7.1842259386998064E-2</v>
      </c>
      <c r="AI458">
        <v>58.023687121754399</v>
      </c>
      <c r="AJ458">
        <v>24.732142857142801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3182</v>
      </c>
      <c r="AN458">
        <v>-4.67</v>
      </c>
      <c r="AO458" t="s">
        <v>3182</v>
      </c>
      <c r="AP458">
        <v>0.13047008395940801</v>
      </c>
      <c r="AQ458">
        <f>(Table2[[#This Row],[Sharpe Ratio]]-AVERAGE(Table2[Sharpe Ratio]))/_xlfn.STDEV.P(Table2[Sharpe Ratio])</f>
        <v>0.84411613739524383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443</v>
      </c>
      <c r="AT458">
        <f>_xlfn.RANK.AVG(Table2[[#This Row],[6M Return vs Nifty Z-Score]],Table2[6M Return vs Nifty Z-Score])</f>
        <v>703</v>
      </c>
      <c r="AU458">
        <f>_xlfn.RANK.AVG(Table2[[#This Row],[Sharpe Ratio Z-Score]],Table2[Sharpe Ratio Z-Score])</f>
        <v>140</v>
      </c>
      <c r="AV458">
        <f>(Table2[[#This Row],[Rank 1Y]]+Table2[[#This Row],[Rank 6M]]+Table2[[#This Row],[Rank Sharpe]])/3</f>
        <v>428.66666666666669</v>
      </c>
    </row>
    <row r="459" spans="1:48" x14ac:dyDescent="0.3">
      <c r="A459" t="s">
        <v>521</v>
      </c>
      <c r="B459" t="s">
        <v>522</v>
      </c>
      <c r="C459" t="s">
        <v>3144</v>
      </c>
      <c r="D459" t="s">
        <v>523</v>
      </c>
      <c r="E459">
        <v>39600.189943550002</v>
      </c>
      <c r="F459">
        <v>3600.65</v>
      </c>
      <c r="G459">
        <v>-9.4160731503274295</v>
      </c>
      <c r="H459">
        <f>(Table2[[#This Row],[1Y Return vs Nifty]]-AVERAGE(Table2[1Y Return vs Nifty]))/_xlfn.STDEV.P(Table2[1Y Return vs Nifty])</f>
        <v>-0.4638395484103911</v>
      </c>
      <c r="I459">
        <v>3.0333524919290098</v>
      </c>
      <c r="J459">
        <f>(Table2[[#This Row],[1M Return vs Nifty]]-AVERAGE(Table2[1M Return vs Nifty]))/_xlfn.STDEV.P(Table2[1M Return vs Nifty])</f>
        <v>0.1463991649262649</v>
      </c>
      <c r="K459">
        <v>-11.9849305768125</v>
      </c>
      <c r="L459">
        <f>(Table2[[#This Row],[6M Return vs Nifty]]-AVERAGE(Table2[6M Return vs Nifty]))/_xlfn.STDEV.P(Table2[6M Return vs Nifty])</f>
        <v>-0.52779561469682967</v>
      </c>
      <c r="M459">
        <v>1.4916312316788201</v>
      </c>
      <c r="N459">
        <f>(Table2[[#This Row],[1W Return vs Nifty]]-AVERAGE(Table2[1W Return vs Nifty]))/_xlfn.STDEV.P(Table2[1W Return vs Nifty])</f>
        <v>0.4331950289521892</v>
      </c>
      <c r="O459">
        <v>3606.47</v>
      </c>
      <c r="P459">
        <v>3717.2308691804401</v>
      </c>
      <c r="Q459">
        <v>3605.3824162160299</v>
      </c>
      <c r="R459">
        <v>53.412378184935498</v>
      </c>
      <c r="S459" s="1">
        <f>(Table2[[#This Row],[Close Price]]-Table2[[#This Row],[20D EMA]])/Table2[[#This Row],[20D EMA]]</f>
        <v>-1.6137663698851535E-3</v>
      </c>
      <c r="T459" s="1">
        <f>(Table2[[#This Row],[Close Price]]-Table2[[#This Row],[50D EMA]])/Table2[[#This Row],[50D EMA]]</f>
        <v>-3.1362289102625278E-2</v>
      </c>
      <c r="U459" s="1">
        <f>(Table2[[#This Row],[Close Price]]-Table2[[#This Row],[200D EMA]])/Table2[[#This Row],[200D EMA]]</f>
        <v>-1.3125975748771368E-3</v>
      </c>
      <c r="V459">
        <v>0.46677491395744303</v>
      </c>
      <c r="W459">
        <v>3582.3</v>
      </c>
      <c r="X459">
        <v>3634.45</v>
      </c>
      <c r="Y459">
        <v>3560</v>
      </c>
      <c r="Z459">
        <v>3663.15</v>
      </c>
      <c r="AA459">
        <v>3404.5</v>
      </c>
      <c r="AB459">
        <v>3825</v>
      </c>
      <c r="AC459" s="1">
        <f>(Table2[[#This Row],[Close Price]]/Table2[[#This Row],[Day Low]])-1</f>
        <v>5.1224073918989532E-3</v>
      </c>
      <c r="AD459" s="1">
        <f>(Table2[[#This Row],[Day High]]/Table2[[#This Row],[Close Price]])-1</f>
        <v>9.3871939788647829E-3</v>
      </c>
      <c r="AE459" s="1">
        <f>(Table2[[#This Row],[Close Price]]/Table2[[#This Row],[Current Week Low]])-1</f>
        <v>1.1418539325842803E-2</v>
      </c>
      <c r="AF459" s="1">
        <f>(Table2[[#This Row],[Current Week High]]/Table2[[#This Row],[Close Price]])-1</f>
        <v>1.7357977031924765E-2</v>
      </c>
      <c r="AG459" s="1">
        <f>(Table2[[#This Row],[Close Price]]/Table2[[#This Row],[Current Month Low]])-1</f>
        <v>5.7614921427522336E-2</v>
      </c>
      <c r="AH459" s="1">
        <f>(Table2[[#This Row],[Current Month High]]/Table2[[#This Row],[Close Price]])-1</f>
        <v>6.2308194353797308E-2</v>
      </c>
      <c r="AI459">
        <v>22.755613569772098</v>
      </c>
      <c r="AJ459">
        <v>35.955671348738797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0.06</v>
      </c>
      <c r="AM459" t="s">
        <v>3183</v>
      </c>
      <c r="AN459">
        <v>-1.18</v>
      </c>
      <c r="AO459" t="s">
        <v>3182</v>
      </c>
      <c r="AP459">
        <v>7.1541048409535998E-2</v>
      </c>
      <c r="AQ459">
        <f>(Table2[[#This Row],[Sharpe Ratio]]-AVERAGE(Table2[Sharpe Ratio]))/_xlfn.STDEV.P(Table2[Sharpe Ratio])</f>
        <v>0.16235847675168089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474</v>
      </c>
      <c r="AT459">
        <f>_xlfn.RANK.AVG(Table2[[#This Row],[6M Return vs Nifty Z-Score]],Table2[6M Return vs Nifty Z-Score])</f>
        <v>507</v>
      </c>
      <c r="AU459">
        <f>_xlfn.RANK.AVG(Table2[[#This Row],[Sharpe Ratio Z-Score]],Table2[Sharpe Ratio Z-Score])</f>
        <v>306</v>
      </c>
      <c r="AV459">
        <f>(Table2[[#This Row],[Rank 1Y]]+Table2[[#This Row],[Rank 6M]]+Table2[[#This Row],[Rank Sharpe]])/3</f>
        <v>429</v>
      </c>
    </row>
    <row r="460" spans="1:48" x14ac:dyDescent="0.3">
      <c r="A460" t="s">
        <v>401</v>
      </c>
      <c r="B460" t="s">
        <v>402</v>
      </c>
      <c r="C460" t="s">
        <v>3135</v>
      </c>
      <c r="D460" t="s">
        <v>243</v>
      </c>
      <c r="E460">
        <v>57484.60452216</v>
      </c>
      <c r="F460">
        <v>5431.2</v>
      </c>
      <c r="G460">
        <v>-3.0671904666166898</v>
      </c>
      <c r="H460">
        <f>(Table2[[#This Row],[1Y Return vs Nifty]]-AVERAGE(Table2[1Y Return vs Nifty]))/_xlfn.STDEV.P(Table2[1Y Return vs Nifty])</f>
        <v>-0.33892089467468667</v>
      </c>
      <c r="I460">
        <v>4.9793703492550403</v>
      </c>
      <c r="J460">
        <f>(Table2[[#This Row],[1M Return vs Nifty]]-AVERAGE(Table2[1M Return vs Nifty]))/_xlfn.STDEV.P(Table2[1M Return vs Nifty])</f>
        <v>0.32700475791473704</v>
      </c>
      <c r="K460">
        <v>12.1579101599583</v>
      </c>
      <c r="L460">
        <f>(Table2[[#This Row],[6M Return vs Nifty]]-AVERAGE(Table2[6M Return vs Nifty]))/_xlfn.STDEV.P(Table2[6M Return vs Nifty])</f>
        <v>0.2553880019584302</v>
      </c>
      <c r="M460">
        <v>3.1733433749087099</v>
      </c>
      <c r="N460">
        <f>(Table2[[#This Row],[1W Return vs Nifty]]-AVERAGE(Table2[1W Return vs Nifty]))/_xlfn.STDEV.P(Table2[1W Return vs Nifty])</f>
        <v>0.83982225795391663</v>
      </c>
      <c r="O460">
        <v>5244.39</v>
      </c>
      <c r="P460">
        <v>5243.69607763147</v>
      </c>
      <c r="Q460">
        <v>5107.4838186521201</v>
      </c>
      <c r="R460">
        <v>67.110706801657898</v>
      </c>
      <c r="S460" s="1">
        <f>(Table2[[#This Row],[Close Price]]-Table2[[#This Row],[20D EMA]])/Table2[[#This Row],[20D EMA]]</f>
        <v>3.5620920640913337E-2</v>
      </c>
      <c r="T460" s="1">
        <f>(Table2[[#This Row],[Close Price]]-Table2[[#This Row],[50D EMA]])/Table2[[#This Row],[50D EMA]]</f>
        <v>3.5757969110449227E-2</v>
      </c>
      <c r="U460" s="1">
        <f>(Table2[[#This Row],[Close Price]]-Table2[[#This Row],[200D EMA]])/Table2[[#This Row],[200D EMA]]</f>
        <v>6.3380755151038207E-2</v>
      </c>
      <c r="V460">
        <v>0.64425696880387495</v>
      </c>
      <c r="W460">
        <v>5418.05</v>
      </c>
      <c r="X460">
        <v>5496</v>
      </c>
      <c r="Y460">
        <v>5320.2</v>
      </c>
      <c r="Z460">
        <v>5548</v>
      </c>
      <c r="AA460">
        <v>4871</v>
      </c>
      <c r="AB460">
        <v>5548</v>
      </c>
      <c r="AC460" s="1">
        <f>(Table2[[#This Row],[Close Price]]/Table2[[#This Row],[Day Low]])-1</f>
        <v>2.4270724707227131E-3</v>
      </c>
      <c r="AD460" s="1">
        <f>(Table2[[#This Row],[Day High]]/Table2[[#This Row],[Close Price]])-1</f>
        <v>1.1931064958020432E-2</v>
      </c>
      <c r="AE460" s="1">
        <f>(Table2[[#This Row],[Close Price]]/Table2[[#This Row],[Current Week Low]])-1</f>
        <v>2.0863877297846001E-2</v>
      </c>
      <c r="AF460" s="1">
        <f>(Table2[[#This Row],[Current Week High]]/Table2[[#This Row],[Close Price]])-1</f>
        <v>2.1505376344086002E-2</v>
      </c>
      <c r="AG460" s="1">
        <f>(Table2[[#This Row],[Close Price]]/Table2[[#This Row],[Current Month Low]])-1</f>
        <v>0.11500718538287824</v>
      </c>
      <c r="AH460" s="1">
        <f>(Table2[[#This Row],[Current Month High]]/Table2[[#This Row],[Close Price]])-1</f>
        <v>2.1505376344086002E-2</v>
      </c>
      <c r="AI460">
        <v>10.472823685373401</v>
      </c>
      <c r="AJ460">
        <v>29.314285714285699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-7.0000000000000007E-2</v>
      </c>
      <c r="AM460" t="s">
        <v>3182</v>
      </c>
      <c r="AN460">
        <v>5.6</v>
      </c>
      <c r="AO460" t="s">
        <v>3183</v>
      </c>
      <c r="AP460">
        <v>-3.887509444488E-2</v>
      </c>
      <c r="AQ460">
        <f>(Table2[[#This Row],[Sharpe Ratio]]-AVERAGE(Table2[Sharpe Ratio]))/_xlfn.STDEV.P(Table2[Sharpe Ratio])</f>
        <v>-1.1150602107814735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-3.1766087629076289E-2</v>
      </c>
      <c r="AS460">
        <f>_xlfn.RANK.AVG(Table2[[#This Row],[1Y Return vs Nifty Z-Score]],Table2[1Y Return vs Nifty Z-Score])</f>
        <v>431</v>
      </c>
      <c r="AT460">
        <f>_xlfn.RANK.AVG(Table2[[#This Row],[6M Return vs Nifty Z-Score]],Table2[6M Return vs Nifty Z-Score])</f>
        <v>218</v>
      </c>
      <c r="AU460">
        <f>_xlfn.RANK.AVG(Table2[[#This Row],[Sharpe Ratio Z-Score]],Table2[Sharpe Ratio Z-Score])</f>
        <v>640</v>
      </c>
      <c r="AV460">
        <f>(Table2[[#This Row],[Rank 1Y]]+Table2[[#This Row],[Rank 6M]]+Table2[[#This Row],[Rank Sharpe]])/3</f>
        <v>429.66666666666669</v>
      </c>
    </row>
    <row r="461" spans="1:48" x14ac:dyDescent="0.3">
      <c r="A461" t="s">
        <v>1436</v>
      </c>
      <c r="B461" t="s">
        <v>1437</v>
      </c>
      <c r="C461" t="s">
        <v>3136</v>
      </c>
      <c r="D461" t="s">
        <v>21</v>
      </c>
      <c r="E461">
        <v>7341.9417033759901</v>
      </c>
      <c r="F461">
        <v>26.44</v>
      </c>
      <c r="G461">
        <v>13.3655194305174</v>
      </c>
      <c r="H461">
        <f>(Table2[[#This Row],[1Y Return vs Nifty]]-AVERAGE(Table2[1Y Return vs Nifty]))/_xlfn.STDEV.P(Table2[1Y Return vs Nifty])</f>
        <v>-1.5595972819365591E-2</v>
      </c>
      <c r="I461">
        <v>-0.389151723681607</v>
      </c>
      <c r="J461">
        <f>(Table2[[#This Row],[1M Return vs Nifty]]-AVERAGE(Table2[1M Return vs Nifty]))/_xlfn.STDEV.P(Table2[1M Return vs Nifty])</f>
        <v>-0.17123584599560165</v>
      </c>
      <c r="K461">
        <v>-16.0682829507181</v>
      </c>
      <c r="L461">
        <f>(Table2[[#This Row],[6M Return vs Nifty]]-AVERAGE(Table2[6M Return vs Nifty]))/_xlfn.STDEV.P(Table2[6M Return vs Nifty])</f>
        <v>-0.6602578512306807</v>
      </c>
      <c r="M461">
        <v>-3.25378549377462</v>
      </c>
      <c r="N461">
        <f>(Table2[[#This Row],[1W Return vs Nifty]]-AVERAGE(Table2[1W Return vs Nifty]))/_xlfn.STDEV.P(Table2[1W Return vs Nifty])</f>
        <v>-0.71421635253642357</v>
      </c>
      <c r="O461">
        <v>27.11</v>
      </c>
      <c r="P461">
        <v>27.851003644298999</v>
      </c>
      <c r="Q461">
        <v>27.952917665440101</v>
      </c>
      <c r="R461">
        <v>43.093927279091602</v>
      </c>
      <c r="S461" s="1">
        <f>(Table2[[#This Row],[Close Price]]-Table2[[#This Row],[20D EMA]])/Table2[[#This Row],[20D EMA]]</f>
        <v>-2.4714127628181416E-2</v>
      </c>
      <c r="T461" s="1">
        <f>(Table2[[#This Row],[Close Price]]-Table2[[#This Row],[50D EMA]])/Table2[[#This Row],[50D EMA]]</f>
        <v>-5.0662577992510685E-2</v>
      </c>
      <c r="U461" s="1">
        <f>(Table2[[#This Row],[Close Price]]-Table2[[#This Row],[200D EMA]])/Table2[[#This Row],[200D EMA]]</f>
        <v>-5.412378355446637E-2</v>
      </c>
      <c r="V461">
        <v>0.64703568521715604</v>
      </c>
      <c r="W461">
        <v>26.26</v>
      </c>
      <c r="X461">
        <v>26.7</v>
      </c>
      <c r="Y461">
        <v>25.52</v>
      </c>
      <c r="Z461">
        <v>26.98</v>
      </c>
      <c r="AA461">
        <v>25.47</v>
      </c>
      <c r="AB461">
        <v>29.5</v>
      </c>
      <c r="AC461" s="1">
        <f>(Table2[[#This Row],[Close Price]]/Table2[[#This Row],[Day Low]])-1</f>
        <v>6.8545316070067752E-3</v>
      </c>
      <c r="AD461" s="1">
        <f>(Table2[[#This Row],[Day High]]/Table2[[#This Row],[Close Price]])-1</f>
        <v>9.8335854765505548E-3</v>
      </c>
      <c r="AE461" s="1">
        <f>(Table2[[#This Row],[Close Price]]/Table2[[#This Row],[Current Week Low]])-1</f>
        <v>3.6050156739811934E-2</v>
      </c>
      <c r="AF461" s="1">
        <f>(Table2[[#This Row],[Current Week High]]/Table2[[#This Row],[Close Price]])-1</f>
        <v>2.0423600605143699E-2</v>
      </c>
      <c r="AG461" s="1">
        <f>(Table2[[#This Row],[Close Price]]/Table2[[#This Row],[Current Month Low]])-1</f>
        <v>3.808402041617609E-2</v>
      </c>
      <c r="AH461" s="1">
        <f>(Table2[[#This Row],[Current Month High]]/Table2[[#This Row],[Close Price]])-1</f>
        <v>0.11573373676248111</v>
      </c>
      <c r="AI461">
        <v>53.187569198522603</v>
      </c>
      <c r="AJ461">
        <v>39.066493820758701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-0.16</v>
      </c>
      <c r="AM461" t="s">
        <v>3182</v>
      </c>
      <c r="AN461">
        <v>-7.46</v>
      </c>
      <c r="AO461" t="s">
        <v>3182</v>
      </c>
      <c r="AP461">
        <v>3.1311151382942E-2</v>
      </c>
      <c r="AQ461">
        <f>(Table2[[#This Row],[Sharpe Ratio]]-AVERAGE(Table2[Sharpe Ratio]))/_xlfn.STDEV.P(Table2[Sharpe Ratio])</f>
        <v>-0.30306642336518047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308</v>
      </c>
      <c r="AT461">
        <f>_xlfn.RANK.AVG(Table2[[#This Row],[6M Return vs Nifty Z-Score]],Table2[6M Return vs Nifty Z-Score])</f>
        <v>556</v>
      </c>
      <c r="AU461">
        <f>_xlfn.RANK.AVG(Table2[[#This Row],[Sharpe Ratio Z-Score]],Table2[Sharpe Ratio Z-Score])</f>
        <v>425</v>
      </c>
      <c r="AV461">
        <f>(Table2[[#This Row],[Rank 1Y]]+Table2[[#This Row],[Rank 6M]]+Table2[[#This Row],[Rank Sharpe]])/3</f>
        <v>429.66666666666669</v>
      </c>
    </row>
    <row r="462" spans="1:48" x14ac:dyDescent="0.3">
      <c r="A462" t="s">
        <v>251</v>
      </c>
      <c r="B462" t="s">
        <v>252</v>
      </c>
      <c r="C462" t="s">
        <v>3136</v>
      </c>
      <c r="D462" t="s">
        <v>34</v>
      </c>
      <c r="E462">
        <v>100296.199430336</v>
      </c>
      <c r="F462">
        <v>53.06</v>
      </c>
      <c r="G462">
        <v>9.6491404825387708</v>
      </c>
      <c r="H462">
        <f>(Table2[[#This Row],[1Y Return vs Nifty]]-AVERAGE(Table2[1Y Return vs Nifty]))/_xlfn.STDEV.P(Table2[1Y Return vs Nifty])</f>
        <v>-8.8718296554266607E-2</v>
      </c>
      <c r="I462">
        <v>4.3432763913343697</v>
      </c>
      <c r="J462">
        <f>(Table2[[#This Row],[1M Return vs Nifty]]-AVERAGE(Table2[1M Return vs Nifty]))/_xlfn.STDEV.P(Table2[1M Return vs Nifty])</f>
        <v>0.26797029117839199</v>
      </c>
      <c r="K462">
        <v>-34.632455363762297</v>
      </c>
      <c r="L462">
        <f>(Table2[[#This Row],[6M Return vs Nifty]]-AVERAGE(Table2[6M Return vs Nifty]))/_xlfn.STDEV.P(Table2[6M Return vs Nifty])</f>
        <v>-1.2624718097776493</v>
      </c>
      <c r="M462">
        <v>-0.57431283953628498</v>
      </c>
      <c r="N462">
        <f>(Table2[[#This Row],[1W Return vs Nifty]]-AVERAGE(Table2[1W Return vs Nifty]))/_xlfn.STDEV.P(Table2[1W Return vs Nifty])</f>
        <v>-6.6337020175619474E-2</v>
      </c>
      <c r="O462">
        <v>52.21</v>
      </c>
      <c r="P462">
        <v>54.305730299364299</v>
      </c>
      <c r="Q462">
        <v>56.304506523884797</v>
      </c>
      <c r="R462">
        <v>59.579546702044198</v>
      </c>
      <c r="S462" s="1">
        <f>(Table2[[#This Row],[Close Price]]-Table2[[#This Row],[20D EMA]])/Table2[[#This Row],[20D EMA]]</f>
        <v>1.6280406052480396E-2</v>
      </c>
      <c r="T462" s="1">
        <f>(Table2[[#This Row],[Close Price]]-Table2[[#This Row],[50D EMA]])/Table2[[#This Row],[50D EMA]]</f>
        <v>-2.2939205356361434E-2</v>
      </c>
      <c r="U462" s="1">
        <f>(Table2[[#This Row],[Close Price]]-Table2[[#This Row],[200D EMA]])/Table2[[#This Row],[200D EMA]]</f>
        <v>-5.7624277774434456E-2</v>
      </c>
      <c r="V462">
        <v>0.99816604160456501</v>
      </c>
      <c r="W462">
        <v>52.68</v>
      </c>
      <c r="X462">
        <v>53.8</v>
      </c>
      <c r="Y462">
        <v>51.46</v>
      </c>
      <c r="Z462">
        <v>54.15</v>
      </c>
      <c r="AA462">
        <v>48.57</v>
      </c>
      <c r="AB462">
        <v>56.38</v>
      </c>
      <c r="AC462" s="1">
        <f>(Table2[[#This Row],[Close Price]]/Table2[[#This Row],[Day Low]])-1</f>
        <v>7.2133637053910515E-3</v>
      </c>
      <c r="AD462" s="1">
        <f>(Table2[[#This Row],[Day High]]/Table2[[#This Row],[Close Price]])-1</f>
        <v>1.3946475687900417E-2</v>
      </c>
      <c r="AE462" s="1">
        <f>(Table2[[#This Row],[Close Price]]/Table2[[#This Row],[Current Week Low]])-1</f>
        <v>3.1092110376991888E-2</v>
      </c>
      <c r="AF462" s="1">
        <f>(Table2[[#This Row],[Current Week High]]/Table2[[#This Row],[Close Price]])-1</f>
        <v>2.0542781756502038E-2</v>
      </c>
      <c r="AG462" s="1">
        <f>(Table2[[#This Row],[Close Price]]/Table2[[#This Row],[Current Month Low]])-1</f>
        <v>9.2443895408688581E-2</v>
      </c>
      <c r="AH462" s="1">
        <f>(Table2[[#This Row],[Current Month High]]/Table2[[#This Row],[Close Price]])-1</f>
        <v>6.2570674707877805E-2</v>
      </c>
      <c r="AI462">
        <v>57.840180927252099</v>
      </c>
      <c r="AJ462">
        <v>36.225930680359397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3182</v>
      </c>
      <c r="AN462">
        <v>-3.28</v>
      </c>
      <c r="AO462" t="s">
        <v>3182</v>
      </c>
      <c r="AP462">
        <v>9.1740187242547996E-2</v>
      </c>
      <c r="AQ462">
        <f>(Table2[[#This Row],[Sharpe Ratio]]-AVERAGE(Table2[Sharpe Ratio]))/_xlfn.STDEV.P(Table2[Sharpe Ratio])</f>
        <v>0.39604493554590964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335</v>
      </c>
      <c r="AT462">
        <f>_xlfn.RANK.AVG(Table2[[#This Row],[6M Return vs Nifty Z-Score]],Table2[6M Return vs Nifty Z-Score])</f>
        <v>708</v>
      </c>
      <c r="AU462">
        <f>_xlfn.RANK.AVG(Table2[[#This Row],[Sharpe Ratio Z-Score]],Table2[Sharpe Ratio Z-Score])</f>
        <v>247</v>
      </c>
      <c r="AV462">
        <f>(Table2[[#This Row],[Rank 1Y]]+Table2[[#This Row],[Rank 6M]]+Table2[[#This Row],[Rank Sharpe]])/3</f>
        <v>430</v>
      </c>
    </row>
    <row r="463" spans="1:48" x14ac:dyDescent="0.3">
      <c r="A463" t="s">
        <v>1356</v>
      </c>
      <c r="B463" t="s">
        <v>1357</v>
      </c>
      <c r="C463" t="s">
        <v>3135</v>
      </c>
      <c r="D463" t="s">
        <v>243</v>
      </c>
      <c r="E463">
        <v>8254.8839793000006</v>
      </c>
      <c r="F463">
        <v>700.35</v>
      </c>
      <c r="G463">
        <v>-15.415021285040201</v>
      </c>
      <c r="H463">
        <f>(Table2[[#This Row],[1Y Return vs Nifty]]-AVERAGE(Table2[1Y Return vs Nifty]))/_xlfn.STDEV.P(Table2[1Y Return vs Nifty])</f>
        <v>-0.58187299809773718</v>
      </c>
      <c r="I463">
        <v>-4.4811698484637601</v>
      </c>
      <c r="J463">
        <f>(Table2[[#This Row],[1M Return vs Nifty]]-AVERAGE(Table2[1M Return vs Nifty]))/_xlfn.STDEV.P(Table2[1M Return vs Nifty])</f>
        <v>-0.55100695506515196</v>
      </c>
      <c r="K463">
        <v>-9.8827088522467008</v>
      </c>
      <c r="L463">
        <f>(Table2[[#This Row],[6M Return vs Nifty]]-AVERAGE(Table2[6M Return vs Nifty]))/_xlfn.STDEV.P(Table2[6M Return vs Nifty])</f>
        <v>-0.45960042461097089</v>
      </c>
      <c r="M463">
        <v>-4.6137404230242103</v>
      </c>
      <c r="N463">
        <f>(Table2[[#This Row],[1W Return vs Nifty]]-AVERAGE(Table2[1W Return vs Nifty]))/_xlfn.STDEV.P(Table2[1W Return vs Nifty])</f>
        <v>-1.043044747261529</v>
      </c>
      <c r="O463">
        <v>727.3</v>
      </c>
      <c r="P463">
        <v>739.11375237690504</v>
      </c>
      <c r="Q463">
        <v>725.90680224154005</v>
      </c>
      <c r="R463">
        <v>40.3510519573612</v>
      </c>
      <c r="S463" s="1">
        <f>(Table2[[#This Row],[Close Price]]-Table2[[#This Row],[20D EMA]])/Table2[[#This Row],[20D EMA]]</f>
        <v>-3.7054860442733303E-2</v>
      </c>
      <c r="T463" s="1">
        <f>(Table2[[#This Row],[Close Price]]-Table2[[#This Row],[50D EMA]])/Table2[[#This Row],[50D EMA]]</f>
        <v>-5.2446260473770427E-2</v>
      </c>
      <c r="U463" s="1">
        <f>(Table2[[#This Row],[Close Price]]-Table2[[#This Row],[200D EMA]])/Table2[[#This Row],[200D EMA]]</f>
        <v>-3.5206726486957746E-2</v>
      </c>
      <c r="V463">
        <v>1.1558917084250799</v>
      </c>
      <c r="W463">
        <v>692</v>
      </c>
      <c r="X463">
        <v>708.3</v>
      </c>
      <c r="Y463">
        <v>682.5</v>
      </c>
      <c r="Z463">
        <v>730.45</v>
      </c>
      <c r="AA463">
        <v>670.1</v>
      </c>
      <c r="AB463">
        <v>854</v>
      </c>
      <c r="AC463" s="1">
        <f>(Table2[[#This Row],[Close Price]]/Table2[[#This Row],[Day Low]])-1</f>
        <v>1.2066473988439297E-2</v>
      </c>
      <c r="AD463" s="1">
        <f>(Table2[[#This Row],[Day High]]/Table2[[#This Row],[Close Price]])-1</f>
        <v>1.1351467123581038E-2</v>
      </c>
      <c r="AE463" s="1">
        <f>(Table2[[#This Row],[Close Price]]/Table2[[#This Row],[Current Week Low]])-1</f>
        <v>2.6153846153846194E-2</v>
      </c>
      <c r="AF463" s="1">
        <f>(Table2[[#This Row],[Current Week High]]/Table2[[#This Row],[Close Price]])-1</f>
        <v>4.2978510744627663E-2</v>
      </c>
      <c r="AG463" s="1">
        <f>(Table2[[#This Row],[Close Price]]/Table2[[#This Row],[Current Month Low]])-1</f>
        <v>4.5142516042381731E-2</v>
      </c>
      <c r="AH463" s="1">
        <f>(Table2[[#This Row],[Current Month High]]/Table2[[#This Row],[Close Price]])-1</f>
        <v>0.21939030484757627</v>
      </c>
      <c r="AI463">
        <v>31.605625758549301</v>
      </c>
      <c r="AJ463">
        <v>10.1958933207458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-0.09</v>
      </c>
      <c r="AM463" t="s">
        <v>3182</v>
      </c>
      <c r="AN463">
        <v>-15.1</v>
      </c>
      <c r="AO463" t="s">
        <v>3182</v>
      </c>
      <c r="AP463">
        <v>7.4013722794782993E-2</v>
      </c>
      <c r="AQ463">
        <f>(Table2[[#This Row],[Sharpe Ratio]]-AVERAGE(Table2[Sharpe Ratio]))/_xlfn.STDEV.P(Table2[Sharpe Ratio])</f>
        <v>0.19096516764165106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515</v>
      </c>
      <c r="AT463">
        <f>_xlfn.RANK.AVG(Table2[[#This Row],[6M Return vs Nifty Z-Score]],Table2[6M Return vs Nifty Z-Score])</f>
        <v>480</v>
      </c>
      <c r="AU463">
        <f>_xlfn.RANK.AVG(Table2[[#This Row],[Sharpe Ratio Z-Score]],Table2[Sharpe Ratio Z-Score])</f>
        <v>300</v>
      </c>
      <c r="AV463">
        <f>(Table2[[#This Row],[Rank 1Y]]+Table2[[#This Row],[Rank 6M]]+Table2[[#This Row],[Rank Sharpe]])/3</f>
        <v>431.66666666666669</v>
      </c>
    </row>
    <row r="464" spans="1:48" x14ac:dyDescent="0.3">
      <c r="A464" t="s">
        <v>61</v>
      </c>
      <c r="B464" t="s">
        <v>62</v>
      </c>
      <c r="C464" t="s">
        <v>3136</v>
      </c>
      <c r="D464" t="s">
        <v>24</v>
      </c>
      <c r="E464">
        <v>355760.40009235998</v>
      </c>
      <c r="F464">
        <v>1149.6500000000001</v>
      </c>
      <c r="G464">
        <v>-10.524434312192</v>
      </c>
      <c r="H464">
        <f>(Table2[[#This Row],[1Y Return vs Nifty]]-AVERAGE(Table2[1Y Return vs Nifty]))/_xlfn.STDEV.P(Table2[1Y Return vs Nifty])</f>
        <v>-0.48564732012245881</v>
      </c>
      <c r="I464">
        <v>-4.1995957853545098</v>
      </c>
      <c r="J464">
        <f>(Table2[[#This Row],[1M Return vs Nifty]]-AVERAGE(Table2[1M Return vs Nifty]))/_xlfn.STDEV.P(Table2[1M Return vs Nifty])</f>
        <v>-0.52487469196870917</v>
      </c>
      <c r="K464">
        <v>-9.4091130027258192</v>
      </c>
      <c r="L464">
        <f>(Table2[[#This Row],[6M Return vs Nifty]]-AVERAGE(Table2[6M Return vs Nifty]))/_xlfn.STDEV.P(Table2[6M Return vs Nifty])</f>
        <v>-0.44423717410102709</v>
      </c>
      <c r="M464">
        <v>-2.4770151624553098</v>
      </c>
      <c r="N464">
        <f>(Table2[[#This Row],[1W Return vs Nifty]]-AVERAGE(Table2[1W Return vs Nifty]))/_xlfn.STDEV.P(Table2[1W Return vs Nifty])</f>
        <v>-0.52639825972745269</v>
      </c>
      <c r="O464">
        <v>1153.5</v>
      </c>
      <c r="P464">
        <v>1168.6180831445899</v>
      </c>
      <c r="Q464">
        <v>1149.7048230954499</v>
      </c>
      <c r="R464">
        <v>50.007379282037697</v>
      </c>
      <c r="S464" s="1">
        <f>(Table2[[#This Row],[Close Price]]-Table2[[#This Row],[20D EMA]])/Table2[[#This Row],[20D EMA]]</f>
        <v>-3.337667967056705E-3</v>
      </c>
      <c r="T464" s="1">
        <f>(Table2[[#This Row],[Close Price]]-Table2[[#This Row],[50D EMA]])/Table2[[#This Row],[50D EMA]]</f>
        <v>-1.6231207969629704E-2</v>
      </c>
      <c r="U464" s="1">
        <f>(Table2[[#This Row],[Close Price]]-Table2[[#This Row],[200D EMA]])/Table2[[#This Row],[200D EMA]]</f>
        <v>-4.7684496358129972E-5</v>
      </c>
      <c r="V464">
        <v>1.1390714279599199</v>
      </c>
      <c r="W464">
        <v>1133.55</v>
      </c>
      <c r="X464">
        <v>1155.45</v>
      </c>
      <c r="Y464">
        <v>1133.55</v>
      </c>
      <c r="Z464">
        <v>1164.5</v>
      </c>
      <c r="AA464">
        <v>1115.75</v>
      </c>
      <c r="AB464">
        <v>1187</v>
      </c>
      <c r="AC464" s="1">
        <f>(Table2[[#This Row],[Close Price]]/Table2[[#This Row],[Day Low]])-1</f>
        <v>1.4203167041595188E-2</v>
      </c>
      <c r="AD464" s="1">
        <f>(Table2[[#This Row],[Day High]]/Table2[[#This Row],[Close Price]])-1</f>
        <v>5.0450136998216877E-3</v>
      </c>
      <c r="AE464" s="1">
        <f>(Table2[[#This Row],[Close Price]]/Table2[[#This Row],[Current Week Low]])-1</f>
        <v>1.4203167041595188E-2</v>
      </c>
      <c r="AF464" s="1">
        <f>(Table2[[#This Row],[Current Week High]]/Table2[[#This Row],[Close Price]])-1</f>
        <v>1.2916974731439934E-2</v>
      </c>
      <c r="AG464" s="1">
        <f>(Table2[[#This Row],[Close Price]]/Table2[[#This Row],[Current Month Low]])-1</f>
        <v>3.0383150347300214E-2</v>
      </c>
      <c r="AH464" s="1">
        <f>(Table2[[#This Row],[Current Month High]]/Table2[[#This Row],[Close Price]])-1</f>
        <v>3.2488148566955033E-2</v>
      </c>
      <c r="AI464">
        <v>16.526769016657202</v>
      </c>
      <c r="AJ464">
        <v>15.4614843828462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-0.04</v>
      </c>
      <c r="AM464" t="s">
        <v>3182</v>
      </c>
      <c r="AN464">
        <v>-0.88</v>
      </c>
      <c r="AO464" t="s">
        <v>3182</v>
      </c>
      <c r="AP464">
        <v>6.0789456668485002E-2</v>
      </c>
      <c r="AQ464">
        <f>(Table2[[#This Row],[Sharpe Ratio]]-AVERAGE(Table2[Sharpe Ratio]))/_xlfn.STDEV.P(Table2[Sharpe Ratio])</f>
        <v>3.797191645628676E-2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483</v>
      </c>
      <c r="AT464">
        <f>_xlfn.RANK.AVG(Table2[[#This Row],[6M Return vs Nifty Z-Score]],Table2[6M Return vs Nifty Z-Score])</f>
        <v>469</v>
      </c>
      <c r="AU464">
        <f>_xlfn.RANK.AVG(Table2[[#This Row],[Sharpe Ratio Z-Score]],Table2[Sharpe Ratio Z-Score])</f>
        <v>344</v>
      </c>
      <c r="AV464">
        <f>(Table2[[#This Row],[Rank 1Y]]+Table2[[#This Row],[Rank 6M]]+Table2[[#This Row],[Rank Sharpe]])/3</f>
        <v>432</v>
      </c>
    </row>
    <row r="465" spans="1:48" x14ac:dyDescent="0.3">
      <c r="A465" t="s">
        <v>124</v>
      </c>
      <c r="B465" t="s">
        <v>125</v>
      </c>
      <c r="C465" t="s">
        <v>3146</v>
      </c>
      <c r="D465" t="s">
        <v>126</v>
      </c>
      <c r="E465">
        <v>211244.823405</v>
      </c>
      <c r="F465">
        <v>499.95</v>
      </c>
      <c r="G465">
        <v>43.5734507706984</v>
      </c>
      <c r="H465">
        <f>(Table2[[#This Row],[1Y Return vs Nifty]]-AVERAGE(Table2[1Y Return vs Nifty]))/_xlfn.STDEV.P(Table2[1Y Return vs Nifty])</f>
        <v>0.57876594929296443</v>
      </c>
      <c r="I465">
        <v>-4.7230977428361003</v>
      </c>
      <c r="J465">
        <f>(Table2[[#This Row],[1M Return vs Nifty]]-AVERAGE(Table2[1M Return vs Nifty]))/_xlfn.STDEV.P(Table2[1M Return vs Nifty])</f>
        <v>-0.57345974534098576</v>
      </c>
      <c r="K465">
        <v>-35.1296427240204</v>
      </c>
      <c r="L465">
        <f>(Table2[[#This Row],[6M Return vs Nifty]]-AVERAGE(Table2[6M Return vs Nifty]))/_xlfn.STDEV.P(Table2[6M Return vs Nifty])</f>
        <v>-1.2786003589905497</v>
      </c>
      <c r="M465">
        <v>-2.7590602613518298</v>
      </c>
      <c r="N465">
        <f>(Table2[[#This Row],[1W Return vs Nifty]]-AVERAGE(Table2[1W Return vs Nifty]))/_xlfn.STDEV.P(Table2[1W Return vs Nifty])</f>
        <v>-0.59459495883526914</v>
      </c>
      <c r="O465">
        <v>505.34</v>
      </c>
      <c r="P465">
        <v>517.23440663174995</v>
      </c>
      <c r="Q465">
        <v>498.27941210425598</v>
      </c>
      <c r="R465">
        <v>48.088261405304202</v>
      </c>
      <c r="S465" s="1">
        <f>(Table2[[#This Row],[Close Price]]-Table2[[#This Row],[20D EMA]])/Table2[[#This Row],[20D EMA]]</f>
        <v>-1.0666086199390483E-2</v>
      </c>
      <c r="T465" s="1">
        <f>(Table2[[#This Row],[Close Price]]-Table2[[#This Row],[50D EMA]])/Table2[[#This Row],[50D EMA]]</f>
        <v>-3.3416969965912882E-2</v>
      </c>
      <c r="U465" s="1">
        <f>(Table2[[#This Row],[Close Price]]-Table2[[#This Row],[200D EMA]])/Table2[[#This Row],[200D EMA]]</f>
        <v>3.3527130665283555E-3</v>
      </c>
      <c r="V465">
        <v>0.60074796048030799</v>
      </c>
      <c r="W465">
        <v>494</v>
      </c>
      <c r="X465">
        <v>501</v>
      </c>
      <c r="Y465">
        <v>493.2</v>
      </c>
      <c r="Z465">
        <v>501.5</v>
      </c>
      <c r="AA465">
        <v>483.2</v>
      </c>
      <c r="AB465">
        <v>565</v>
      </c>
      <c r="AC465" s="1">
        <f>(Table2[[#This Row],[Close Price]]/Table2[[#This Row],[Day Low]])-1</f>
        <v>1.2044534412955388E-2</v>
      </c>
      <c r="AD465" s="1">
        <f>(Table2[[#This Row],[Day High]]/Table2[[#This Row],[Close Price]])-1</f>
        <v>2.1002100210021357E-3</v>
      </c>
      <c r="AE465" s="1">
        <f>(Table2[[#This Row],[Close Price]]/Table2[[#This Row],[Current Week Low]])-1</f>
        <v>1.3686131386861256E-2</v>
      </c>
      <c r="AF465" s="1">
        <f>(Table2[[#This Row],[Current Week High]]/Table2[[#This Row],[Close Price]])-1</f>
        <v>3.100310031003195E-3</v>
      </c>
      <c r="AG465" s="1">
        <f>(Table2[[#This Row],[Close Price]]/Table2[[#This Row],[Current Month Low]])-1</f>
        <v>3.4664735099337651E-2</v>
      </c>
      <c r="AH465" s="1">
        <f>(Table2[[#This Row],[Current Month High]]/Table2[[#This Row],[Close Price]])-1</f>
        <v>0.13011301130113018</v>
      </c>
      <c r="AI465">
        <v>61.556155615561501</v>
      </c>
      <c r="AJ465">
        <v>75.667603654251494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0.05</v>
      </c>
      <c r="AM465" t="s">
        <v>3183</v>
      </c>
      <c r="AN465">
        <v>-1.51</v>
      </c>
      <c r="AO465" t="s">
        <v>3182</v>
      </c>
      <c r="AP465">
        <v>2.7482696979834E-2</v>
      </c>
      <c r="AQ465">
        <f>(Table2[[#This Row],[Sharpe Ratio]]-AVERAGE(Table2[Sharpe Ratio]))/_xlfn.STDEV.P(Table2[Sharpe Ratio])</f>
        <v>-0.34735830924772698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152</v>
      </c>
      <c r="AT465">
        <f>_xlfn.RANK.AVG(Table2[[#This Row],[6M Return vs Nifty Z-Score]],Table2[6M Return vs Nifty Z-Score])</f>
        <v>709</v>
      </c>
      <c r="AU465">
        <f>_xlfn.RANK.AVG(Table2[[#This Row],[Sharpe Ratio Z-Score]],Table2[Sharpe Ratio Z-Score])</f>
        <v>436</v>
      </c>
      <c r="AV465">
        <f>(Table2[[#This Row],[Rank 1Y]]+Table2[[#This Row],[Rank 6M]]+Table2[[#This Row],[Rank Sharpe]])/3</f>
        <v>432.33333333333331</v>
      </c>
    </row>
    <row r="466" spans="1:48" x14ac:dyDescent="0.3">
      <c r="A466" t="s">
        <v>385</v>
      </c>
      <c r="B466" t="s">
        <v>386</v>
      </c>
      <c r="C466" t="s">
        <v>3151</v>
      </c>
      <c r="D466" t="s">
        <v>278</v>
      </c>
      <c r="E466">
        <v>60083.161524615003</v>
      </c>
      <c r="F466">
        <v>7045.05</v>
      </c>
      <c r="G466">
        <v>-6.8314684894003701</v>
      </c>
      <c r="H466">
        <f>(Table2[[#This Row],[1Y Return vs Nifty]]-AVERAGE(Table2[1Y Return vs Nifty]))/_xlfn.STDEV.P(Table2[1Y Return vs Nifty])</f>
        <v>-0.41298566580354956</v>
      </c>
      <c r="I466">
        <v>-12.1624575931154</v>
      </c>
      <c r="J466">
        <f>(Table2[[#This Row],[1M Return vs Nifty]]-AVERAGE(Table2[1M Return vs Nifty]))/_xlfn.STDEV.P(Table2[1M Return vs Nifty])</f>
        <v>-1.2638902016475453</v>
      </c>
      <c r="K466">
        <v>-24.9158843683005</v>
      </c>
      <c r="L466">
        <f>(Table2[[#This Row],[6M Return vs Nifty]]-AVERAGE(Table2[6M Return vs Nifty]))/_xlfn.STDEV.P(Table2[6M Return vs Nifty])</f>
        <v>-0.94727032637792841</v>
      </c>
      <c r="M466">
        <v>-0.44598260781312599</v>
      </c>
      <c r="N466">
        <f>(Table2[[#This Row],[1W Return vs Nifty]]-AVERAGE(Table2[1W Return vs Nifty]))/_xlfn.STDEV.P(Table2[1W Return vs Nifty])</f>
        <v>-3.5307591784553637E-2</v>
      </c>
      <c r="O466">
        <v>7107.81</v>
      </c>
      <c r="P466">
        <v>7514.1651702722802</v>
      </c>
      <c r="Q466">
        <v>7405.7738260277401</v>
      </c>
      <c r="R466">
        <v>53.7311335505931</v>
      </c>
      <c r="S466" s="1">
        <f>(Table2[[#This Row],[Close Price]]-Table2[[#This Row],[20D EMA]])/Table2[[#This Row],[20D EMA]]</f>
        <v>-8.8297239234025968E-3</v>
      </c>
      <c r="T466" s="1">
        <f>(Table2[[#This Row],[Close Price]]-Table2[[#This Row],[50D EMA]])/Table2[[#This Row],[50D EMA]]</f>
        <v>-6.2430777024732521E-2</v>
      </c>
      <c r="U466" s="1">
        <f>(Table2[[#This Row],[Close Price]]-Table2[[#This Row],[200D EMA]])/Table2[[#This Row],[200D EMA]]</f>
        <v>-4.870845835987711E-2</v>
      </c>
      <c r="V466">
        <v>0.85073239231993403</v>
      </c>
      <c r="W466">
        <v>6758.9</v>
      </c>
      <c r="X466">
        <v>7100</v>
      </c>
      <c r="Y466">
        <v>6551.5</v>
      </c>
      <c r="Z466">
        <v>7100</v>
      </c>
      <c r="AA466">
        <v>6351</v>
      </c>
      <c r="AB466">
        <v>8040</v>
      </c>
      <c r="AC466" s="1">
        <f>(Table2[[#This Row],[Close Price]]/Table2[[#This Row],[Day Low]])-1</f>
        <v>4.2336770776309818E-2</v>
      </c>
      <c r="AD466" s="1">
        <f>(Table2[[#This Row],[Day High]]/Table2[[#This Row],[Close Price]])-1</f>
        <v>7.799802698348568E-3</v>
      </c>
      <c r="AE466" s="1">
        <f>(Table2[[#This Row],[Close Price]]/Table2[[#This Row],[Current Week Low]])-1</f>
        <v>7.5333893001602759E-2</v>
      </c>
      <c r="AF466" s="1">
        <f>(Table2[[#This Row],[Current Week High]]/Table2[[#This Row],[Close Price]])-1</f>
        <v>7.799802698348568E-3</v>
      </c>
      <c r="AG466" s="1">
        <f>(Table2[[#This Row],[Close Price]]/Table2[[#This Row],[Current Month Low]])-1</f>
        <v>0.10928200283419942</v>
      </c>
      <c r="AH466" s="1">
        <f>(Table2[[#This Row],[Current Month High]]/Table2[[#This Row],[Close Price]])-1</f>
        <v>0.14122681883024257</v>
      </c>
      <c r="AI466">
        <v>41.021710278848197</v>
      </c>
      <c r="AJ466">
        <v>32.301408450704201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0.08</v>
      </c>
      <c r="AM466" t="s">
        <v>3183</v>
      </c>
      <c r="AN466">
        <v>-9.58</v>
      </c>
      <c r="AO466" t="s">
        <v>3182</v>
      </c>
      <c r="AP466">
        <v>0.113392613483147</v>
      </c>
      <c r="AQ466">
        <f>(Table2[[#This Row],[Sharpe Ratio]]-AVERAGE(Table2[Sharpe Ratio]))/_xlfn.STDEV.P(Table2[Sharpe Ratio])</f>
        <v>0.64654466497988528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455</v>
      </c>
      <c r="AT466">
        <f>_xlfn.RANK.AVG(Table2[[#This Row],[6M Return vs Nifty Z-Score]],Table2[6M Return vs Nifty Z-Score])</f>
        <v>662</v>
      </c>
      <c r="AU466">
        <f>_xlfn.RANK.AVG(Table2[[#This Row],[Sharpe Ratio Z-Score]],Table2[Sharpe Ratio Z-Score])</f>
        <v>182</v>
      </c>
      <c r="AV466">
        <f>(Table2[[#This Row],[Rank 1Y]]+Table2[[#This Row],[Rank 6M]]+Table2[[#This Row],[Rank Sharpe]])/3</f>
        <v>433</v>
      </c>
    </row>
    <row r="467" spans="1:48" x14ac:dyDescent="0.3">
      <c r="A467" t="s">
        <v>1570</v>
      </c>
      <c r="B467" t="s">
        <v>1571</v>
      </c>
      <c r="C467" t="s">
        <v>3141</v>
      </c>
      <c r="D467" t="s">
        <v>214</v>
      </c>
      <c r="E467">
        <v>6301.0796284500002</v>
      </c>
      <c r="F467">
        <v>459.7</v>
      </c>
      <c r="G467">
        <v>-2.1331974186000702</v>
      </c>
      <c r="H467">
        <f>(Table2[[#This Row],[1Y Return vs Nifty]]-AVERAGE(Table2[1Y Return vs Nifty]))/_xlfn.STDEV.P(Table2[1Y Return vs Nifty])</f>
        <v>-0.32054393608698273</v>
      </c>
      <c r="I467">
        <v>-7.6070265177507999</v>
      </c>
      <c r="J467">
        <f>(Table2[[#This Row],[1M Return vs Nifty]]-AVERAGE(Table2[1M Return vs Nifty]))/_xlfn.STDEV.P(Table2[1M Return vs Nifty])</f>
        <v>-0.84111076640904425</v>
      </c>
      <c r="K467">
        <v>5.6966626420647399</v>
      </c>
      <c r="L467">
        <f>(Table2[[#This Row],[6M Return vs Nifty]]-AVERAGE(Table2[6M Return vs Nifty]))/_xlfn.STDEV.P(Table2[6M Return vs Nifty])</f>
        <v>4.5787845359561777E-2</v>
      </c>
      <c r="M467">
        <v>-4.4113669474087001</v>
      </c>
      <c r="N467">
        <f>(Table2[[#This Row],[1W Return vs Nifty]]-AVERAGE(Table2[1W Return vs Nifty]))/_xlfn.STDEV.P(Table2[1W Return vs Nifty])</f>
        <v>-0.9941121365622112</v>
      </c>
      <c r="O467">
        <v>464.35</v>
      </c>
      <c r="P467">
        <v>493.80815990668901</v>
      </c>
      <c r="Q467">
        <v>477.55342373886702</v>
      </c>
      <c r="R467">
        <v>43.501291431494202</v>
      </c>
      <c r="S467" s="1">
        <f>(Table2[[#This Row],[Close Price]]-Table2[[#This Row],[20D EMA]])/Table2[[#This Row],[20D EMA]]</f>
        <v>-1.00139980618069E-2</v>
      </c>
      <c r="T467" s="1">
        <f>(Table2[[#This Row],[Close Price]]-Table2[[#This Row],[50D EMA]])/Table2[[#This Row],[50D EMA]]</f>
        <v>-6.9071681426111253E-2</v>
      </c>
      <c r="U467" s="1">
        <f>(Table2[[#This Row],[Close Price]]-Table2[[#This Row],[200D EMA]])/Table2[[#This Row],[200D EMA]]</f>
        <v>-3.7385186350647005E-2</v>
      </c>
      <c r="V467">
        <v>0.94726846660548203</v>
      </c>
      <c r="W467">
        <v>456.8</v>
      </c>
      <c r="X467">
        <v>472</v>
      </c>
      <c r="Y467">
        <v>445.45</v>
      </c>
      <c r="Z467">
        <v>472.95</v>
      </c>
      <c r="AA467">
        <v>440.05</v>
      </c>
      <c r="AB467">
        <v>472.95</v>
      </c>
      <c r="AC467" s="1">
        <f>(Table2[[#This Row],[Close Price]]/Table2[[#This Row],[Day Low]])-1</f>
        <v>6.3485113835375362E-3</v>
      </c>
      <c r="AD467" s="1">
        <f>(Table2[[#This Row],[Day High]]/Table2[[#This Row],[Close Price]])-1</f>
        <v>2.6756580378507699E-2</v>
      </c>
      <c r="AE467" s="1">
        <f>(Table2[[#This Row],[Close Price]]/Table2[[#This Row],[Current Week Low]])-1</f>
        <v>3.1990122348187322E-2</v>
      </c>
      <c r="AF467" s="1">
        <f>(Table2[[#This Row],[Current Week High]]/Table2[[#This Row],[Close Price]])-1</f>
        <v>2.8823145529693228E-2</v>
      </c>
      <c r="AG467" s="1">
        <f>(Table2[[#This Row],[Close Price]]/Table2[[#This Row],[Current Month Low]])-1</f>
        <v>4.4654016589023904E-2</v>
      </c>
      <c r="AH467" s="1">
        <f>(Table2[[#This Row],[Current Month High]]/Table2[[#This Row],[Close Price]])-1</f>
        <v>2.8823145529693228E-2</v>
      </c>
      <c r="AI467">
        <v>39.134217968240101</v>
      </c>
      <c r="AJ467">
        <v>28.5514541387024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-0.04</v>
      </c>
      <c r="AM467" t="s">
        <v>3182</v>
      </c>
      <c r="AN467">
        <v>-11.77</v>
      </c>
      <c r="AO467" t="s">
        <v>3182</v>
      </c>
      <c r="AP467">
        <v>-1.2124005173004999E-2</v>
      </c>
      <c r="AQ467">
        <f>(Table2[[#This Row],[Sharpe Ratio]]-AVERAGE(Table2[Sharpe Ratio]))/_xlfn.STDEV.P(Table2[Sharpe Ratio])</f>
        <v>-0.80557338698599701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423</v>
      </c>
      <c r="AT467">
        <f>_xlfn.RANK.AVG(Table2[[#This Row],[6M Return vs Nifty Z-Score]],Table2[6M Return vs Nifty Z-Score])</f>
        <v>288</v>
      </c>
      <c r="AU467">
        <f>_xlfn.RANK.AVG(Table2[[#This Row],[Sharpe Ratio Z-Score]],Table2[Sharpe Ratio Z-Score])</f>
        <v>588</v>
      </c>
      <c r="AV467">
        <f>(Table2[[#This Row],[Rank 1Y]]+Table2[[#This Row],[Rank 6M]]+Table2[[#This Row],[Rank Sharpe]])/3</f>
        <v>433</v>
      </c>
    </row>
    <row r="468" spans="1:48" x14ac:dyDescent="0.3">
      <c r="A468" t="s">
        <v>2239</v>
      </c>
      <c r="B468" t="s">
        <v>2240</v>
      </c>
      <c r="C468" t="s">
        <v>3134</v>
      </c>
      <c r="D468" t="s">
        <v>72</v>
      </c>
      <c r="E468">
        <v>2528.1114268410001</v>
      </c>
      <c r="F468">
        <v>191.07</v>
      </c>
      <c r="G468">
        <v>-4.19602805660851</v>
      </c>
      <c r="H468">
        <f>(Table2[[#This Row],[1Y Return vs Nifty]]-AVERAGE(Table2[1Y Return vs Nifty]))/_xlfn.STDEV.P(Table2[1Y Return vs Nifty])</f>
        <v>-0.36113155425890464</v>
      </c>
      <c r="I468">
        <v>-3.4925644466427199</v>
      </c>
      <c r="J468">
        <f>(Table2[[#This Row],[1M Return vs Nifty]]-AVERAGE(Table2[1M Return vs Nifty]))/_xlfn.STDEV.P(Table2[1M Return vs Nifty])</f>
        <v>-0.45925668455487351</v>
      </c>
      <c r="K468">
        <v>-4.5174163607029598</v>
      </c>
      <c r="L468">
        <f>(Table2[[#This Row],[6M Return vs Nifty]]-AVERAGE(Table2[6M Return vs Nifty]))/_xlfn.STDEV.P(Table2[6M Return vs Nifty])</f>
        <v>-0.2855525889086602</v>
      </c>
      <c r="M468">
        <v>0.93985415227611102</v>
      </c>
      <c r="N468">
        <f>(Table2[[#This Row],[1W Return vs Nifty]]-AVERAGE(Table2[1W Return vs Nifty]))/_xlfn.STDEV.P(Table2[1W Return vs Nifty])</f>
        <v>0.29977886392809044</v>
      </c>
      <c r="O468">
        <v>208.15</v>
      </c>
      <c r="P468">
        <v>210.743389443616</v>
      </c>
      <c r="Q468">
        <v>211.588349535536</v>
      </c>
      <c r="R468">
        <v>46.952520470501902</v>
      </c>
      <c r="S468" s="1">
        <f>(Table2[[#This Row],[Close Price]]-Table2[[#This Row],[20D EMA]])/Table2[[#This Row],[20D EMA]]</f>
        <v>-8.2056209464328664E-2</v>
      </c>
      <c r="T468" s="1">
        <f>(Table2[[#This Row],[Close Price]]-Table2[[#This Row],[50D EMA]])/Table2[[#This Row],[50D EMA]]</f>
        <v>-9.3352344268333887E-2</v>
      </c>
      <c r="U468" s="1">
        <f>(Table2[[#This Row],[Close Price]]-Table2[[#This Row],[200D EMA]])/Table2[[#This Row],[200D EMA]]</f>
        <v>-9.6972964629557609E-2</v>
      </c>
      <c r="V468">
        <v>0.71364293837092396</v>
      </c>
      <c r="W468">
        <v>191.62</v>
      </c>
      <c r="X468">
        <v>195.95</v>
      </c>
      <c r="Y468">
        <v>188</v>
      </c>
      <c r="Z468">
        <v>192.79</v>
      </c>
      <c r="AA468">
        <v>185.72</v>
      </c>
      <c r="AB468">
        <v>195.58</v>
      </c>
      <c r="AC468" s="1">
        <f>(Table2[[#This Row],[Close Price]]/Table2[[#This Row],[Day Low]])-1</f>
        <v>-2.8702640642940258E-3</v>
      </c>
      <c r="AD468" s="1">
        <f>(Table2[[#This Row],[Day High]]/Table2[[#This Row],[Close Price]])-1</f>
        <v>2.5540377871984044E-2</v>
      </c>
      <c r="AE468" s="1">
        <f>(Table2[[#This Row],[Close Price]]/Table2[[#This Row],[Current Week Low]])-1</f>
        <v>1.6329787234042437E-2</v>
      </c>
      <c r="AF468" s="1">
        <f>(Table2[[#This Row],[Current Week High]]/Table2[[#This Row],[Close Price]])-1</f>
        <v>9.0019364630764542E-3</v>
      </c>
      <c r="AG468" s="1">
        <f>(Table2[[#This Row],[Close Price]]/Table2[[#This Row],[Current Month Low]])-1</f>
        <v>2.8806805944432412E-2</v>
      </c>
      <c r="AH468" s="1">
        <f>(Table2[[#This Row],[Current Month High]]/Table2[[#This Row],[Close Price]])-1</f>
        <v>2.3603914795624847E-2</v>
      </c>
      <c r="AI468">
        <v>53.634793531166601</v>
      </c>
      <c r="AJ468">
        <v>21.8947368421052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-0.12</v>
      </c>
      <c r="AM468" t="s">
        <v>3182</v>
      </c>
      <c r="AN468">
        <v>-7.85</v>
      </c>
      <c r="AO468" t="s">
        <v>3182</v>
      </c>
      <c r="AP468">
        <v>1.7306877578639999E-2</v>
      </c>
      <c r="AQ468">
        <f>(Table2[[#This Row],[Sharpe Ratio]]-AVERAGE(Table2[Sharpe Ratio]))/_xlfn.STDEV.P(Table2[Sharpe Ratio])</f>
        <v>-0.46508368461414035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439</v>
      </c>
      <c r="AT468">
        <f>_xlfn.RANK.AVG(Table2[[#This Row],[6M Return vs Nifty Z-Score]],Table2[6M Return vs Nifty Z-Score])</f>
        <v>404</v>
      </c>
      <c r="AU468">
        <f>_xlfn.RANK.AVG(Table2[[#This Row],[Sharpe Ratio Z-Score]],Table2[Sharpe Ratio Z-Score])</f>
        <v>457</v>
      </c>
      <c r="AV468">
        <f>(Table2[[#This Row],[Rank 1Y]]+Table2[[#This Row],[Rank 6M]]+Table2[[#This Row],[Rank Sharpe]])/3</f>
        <v>433.33333333333331</v>
      </c>
    </row>
    <row r="469" spans="1:48" x14ac:dyDescent="0.3">
      <c r="A469" t="s">
        <v>594</v>
      </c>
      <c r="B469" t="s">
        <v>595</v>
      </c>
      <c r="C469" t="s">
        <v>3143</v>
      </c>
      <c r="D469" t="s">
        <v>69</v>
      </c>
      <c r="E469">
        <v>32458.07419757</v>
      </c>
      <c r="F469">
        <v>4200.7</v>
      </c>
      <c r="G469">
        <v>-4.9996150982696497</v>
      </c>
      <c r="H469">
        <f>(Table2[[#This Row],[1Y Return vs Nifty]]-AVERAGE(Table2[1Y Return vs Nifty]))/_xlfn.STDEV.P(Table2[1Y Return vs Nifty])</f>
        <v>-0.37694268456397684</v>
      </c>
      <c r="I469">
        <v>3.0709360769737901</v>
      </c>
      <c r="J469">
        <f>(Table2[[#This Row],[1M Return vs Nifty]]-AVERAGE(Table2[1M Return vs Nifty]))/_xlfn.STDEV.P(Table2[1M Return vs Nifty])</f>
        <v>0.14988721393778431</v>
      </c>
      <c r="K469">
        <v>-0.61147612466560597</v>
      </c>
      <c r="L469">
        <f>(Table2[[#This Row],[6M Return vs Nifty]]-AVERAGE(Table2[6M Return vs Nifty]))/_xlfn.STDEV.P(Table2[6M Return vs Nifty])</f>
        <v>-0.15884552763728652</v>
      </c>
      <c r="M469">
        <v>2.6059688757058601</v>
      </c>
      <c r="N469">
        <f>(Table2[[#This Row],[1W Return vs Nifty]]-AVERAGE(Table2[1W Return vs Nifty]))/_xlfn.STDEV.P(Table2[1W Return vs Nifty])</f>
        <v>0.70263473668526655</v>
      </c>
      <c r="O469">
        <v>4141.91</v>
      </c>
      <c r="P469">
        <v>4253.9735138297101</v>
      </c>
      <c r="Q469">
        <v>4184.4557157486697</v>
      </c>
      <c r="R469">
        <v>61.5278738520514</v>
      </c>
      <c r="S469" s="1">
        <f>(Table2[[#This Row],[Close Price]]-Table2[[#This Row],[20D EMA]])/Table2[[#This Row],[20D EMA]]</f>
        <v>1.4193934682308396E-2</v>
      </c>
      <c r="T469" s="1">
        <f>(Table2[[#This Row],[Close Price]]-Table2[[#This Row],[50D EMA]])/Table2[[#This Row],[50D EMA]]</f>
        <v>-1.2523235900862467E-2</v>
      </c>
      <c r="U469" s="1">
        <f>(Table2[[#This Row],[Close Price]]-Table2[[#This Row],[200D EMA]])/Table2[[#This Row],[200D EMA]]</f>
        <v>3.8820542872978459E-3</v>
      </c>
      <c r="V469">
        <v>0.77776674633868104</v>
      </c>
      <c r="W469">
        <v>4105.95</v>
      </c>
      <c r="X469">
        <v>4227.3500000000004</v>
      </c>
      <c r="Y469">
        <v>4105.95</v>
      </c>
      <c r="Z469">
        <v>4292.7</v>
      </c>
      <c r="AA469">
        <v>3891.45</v>
      </c>
      <c r="AB469">
        <v>4350</v>
      </c>
      <c r="AC469" s="1">
        <f>(Table2[[#This Row],[Close Price]]/Table2[[#This Row],[Day Low]])-1</f>
        <v>2.3076267368087766E-2</v>
      </c>
      <c r="AD469" s="1">
        <f>(Table2[[#This Row],[Day High]]/Table2[[#This Row],[Close Price]])-1</f>
        <v>6.3441807317830001E-3</v>
      </c>
      <c r="AE469" s="1">
        <f>(Table2[[#This Row],[Close Price]]/Table2[[#This Row],[Current Week Low]])-1</f>
        <v>2.3076267368087766E-2</v>
      </c>
      <c r="AF469" s="1">
        <f>(Table2[[#This Row],[Current Week High]]/Table2[[#This Row],[Close Price]])-1</f>
        <v>2.1901111719475397E-2</v>
      </c>
      <c r="AG469" s="1">
        <f>(Table2[[#This Row],[Close Price]]/Table2[[#This Row],[Current Month Low]])-1</f>
        <v>7.9469092497655103E-2</v>
      </c>
      <c r="AH469" s="1">
        <f>(Table2[[#This Row],[Current Month High]]/Table2[[#This Row],[Close Price]])-1</f>
        <v>3.5541695431713816E-2</v>
      </c>
      <c r="AI469">
        <v>16.540100459447199</v>
      </c>
      <c r="AJ469">
        <v>19.268607771042401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-0.06</v>
      </c>
      <c r="AM469" t="s">
        <v>3182</v>
      </c>
      <c r="AN469">
        <v>3.12</v>
      </c>
      <c r="AO469" t="s">
        <v>3183</v>
      </c>
      <c r="AP469">
        <v>3.3154391472740002E-3</v>
      </c>
      <c r="AQ469">
        <f>(Table2[[#This Row],[Sharpe Ratio]]-AVERAGE(Table2[Sharpe Ratio]))/_xlfn.STDEV.P(Table2[Sharpe Ratio])</f>
        <v>-0.62695245176770775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444</v>
      </c>
      <c r="AT469">
        <f>_xlfn.RANK.AVG(Table2[[#This Row],[6M Return vs Nifty Z-Score]],Table2[6M Return vs Nifty Z-Score])</f>
        <v>355</v>
      </c>
      <c r="AU469">
        <f>_xlfn.RANK.AVG(Table2[[#This Row],[Sharpe Ratio Z-Score]],Table2[Sharpe Ratio Z-Score])</f>
        <v>502</v>
      </c>
      <c r="AV469">
        <f>(Table2[[#This Row],[Rank 1Y]]+Table2[[#This Row],[Rank 6M]]+Table2[[#This Row],[Rank Sharpe]])/3</f>
        <v>433.66666666666669</v>
      </c>
    </row>
    <row r="470" spans="1:48" x14ac:dyDescent="0.3">
      <c r="A470" t="s">
        <v>1873</v>
      </c>
      <c r="B470" t="s">
        <v>1874</v>
      </c>
      <c r="C470" t="s">
        <v>3151</v>
      </c>
      <c r="D470" t="s">
        <v>504</v>
      </c>
      <c r="E470">
        <v>4010.7010254500001</v>
      </c>
      <c r="F470">
        <v>350.05</v>
      </c>
      <c r="G470">
        <v>-27.90460550281</v>
      </c>
      <c r="H470">
        <f>(Table2[[#This Row],[1Y Return vs Nifty]]-AVERAGE(Table2[1Y Return vs Nifty]))/_xlfn.STDEV.P(Table2[1Y Return vs Nifty])</f>
        <v>-0.8276141976013045</v>
      </c>
      <c r="I470">
        <v>-8.0046835803947491</v>
      </c>
      <c r="J470">
        <f>(Table2[[#This Row],[1M Return vs Nifty]]-AVERAGE(Table2[1M Return vs Nifty]))/_xlfn.STDEV.P(Table2[1M Return vs Nifty])</f>
        <v>-0.87801643473808477</v>
      </c>
      <c r="K470">
        <v>-13.809251312598001</v>
      </c>
      <c r="L470">
        <f>(Table2[[#This Row],[6M Return vs Nifty]]-AVERAGE(Table2[6M Return vs Nifty]))/_xlfn.STDEV.P(Table2[6M Return vs Nifty])</f>
        <v>-0.58697581338884064</v>
      </c>
      <c r="M470">
        <v>-1.42348286162931</v>
      </c>
      <c r="N470">
        <f>(Table2[[#This Row],[1W Return vs Nifty]]-AVERAGE(Table2[1W Return vs Nifty]))/_xlfn.STDEV.P(Table2[1W Return vs Nifty])</f>
        <v>-0.27166089467167259</v>
      </c>
      <c r="O470">
        <v>373.09</v>
      </c>
      <c r="P470">
        <v>369.19709127803799</v>
      </c>
      <c r="Q470">
        <v>367.45783680621997</v>
      </c>
      <c r="R470">
        <v>51.282439953037702</v>
      </c>
      <c r="S470" s="1">
        <f>(Table2[[#This Row],[Close Price]]-Table2[[#This Row],[20D EMA]])/Table2[[#This Row],[20D EMA]]</f>
        <v>-6.175453643892885E-2</v>
      </c>
      <c r="T470" s="1">
        <f>(Table2[[#This Row],[Close Price]]-Table2[[#This Row],[50D EMA]])/Table2[[#This Row],[50D EMA]]</f>
        <v>-5.1861435884440719E-2</v>
      </c>
      <c r="U470" s="1">
        <f>(Table2[[#This Row],[Close Price]]-Table2[[#This Row],[200D EMA]])/Table2[[#This Row],[200D EMA]]</f>
        <v>-4.7373698592255195E-2</v>
      </c>
      <c r="V470">
        <v>0.44834341985131798</v>
      </c>
      <c r="W470">
        <v>348.7</v>
      </c>
      <c r="X470">
        <v>356.9</v>
      </c>
      <c r="Y470">
        <v>337.55</v>
      </c>
      <c r="Z470">
        <v>351.4</v>
      </c>
      <c r="AA470">
        <v>334.6</v>
      </c>
      <c r="AB470">
        <v>351.4</v>
      </c>
      <c r="AC470" s="1">
        <f>(Table2[[#This Row],[Close Price]]/Table2[[#This Row],[Day Low]])-1</f>
        <v>3.8715227989676304E-3</v>
      </c>
      <c r="AD470" s="1">
        <f>(Table2[[#This Row],[Day High]]/Table2[[#This Row],[Close Price]])-1</f>
        <v>1.9568633052420958E-2</v>
      </c>
      <c r="AE470" s="1">
        <f>(Table2[[#This Row],[Close Price]]/Table2[[#This Row],[Current Week Low]])-1</f>
        <v>3.7031550881351016E-2</v>
      </c>
      <c r="AF470" s="1">
        <f>(Table2[[#This Row],[Current Week High]]/Table2[[#This Row],[Close Price]])-1</f>
        <v>3.8565919154405215E-3</v>
      </c>
      <c r="AG470" s="1">
        <f>(Table2[[#This Row],[Close Price]]/Table2[[#This Row],[Current Month Low]])-1</f>
        <v>4.6174536760310803E-2</v>
      </c>
      <c r="AH470" s="1">
        <f>(Table2[[#This Row],[Current Month High]]/Table2[[#This Row],[Close Price]])-1</f>
        <v>3.8565919154405215E-3</v>
      </c>
      <c r="AI470">
        <v>31.0812741036994</v>
      </c>
      <c r="AJ470">
        <v>15.223831468070999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0.05</v>
      </c>
      <c r="AM470" t="s">
        <v>3183</v>
      </c>
      <c r="AN470">
        <v>-7.38</v>
      </c>
      <c r="AO470" t="s">
        <v>3182</v>
      </c>
      <c r="AP470">
        <v>0.11724689618720401</v>
      </c>
      <c r="AQ470">
        <f>(Table2[[#This Row],[Sharpe Ratio]]-AVERAGE(Table2[Sharpe Ratio]))/_xlfn.STDEV.P(Table2[Sharpe Ratio])</f>
        <v>0.69113536182835189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-1.8731319785715503</v>
      </c>
      <c r="AS470">
        <f>_xlfn.RANK.AVG(Table2[[#This Row],[1Y Return vs Nifty Z-Score]],Table2[1Y Return vs Nifty Z-Score])</f>
        <v>606</v>
      </c>
      <c r="AT470">
        <f>_xlfn.RANK.AVG(Table2[[#This Row],[6M Return vs Nifty Z-Score]],Table2[6M Return vs Nifty Z-Score])</f>
        <v>527</v>
      </c>
      <c r="AU470">
        <f>_xlfn.RANK.AVG(Table2[[#This Row],[Sharpe Ratio Z-Score]],Table2[Sharpe Ratio Z-Score])</f>
        <v>170</v>
      </c>
      <c r="AV470">
        <f>(Table2[[#This Row],[Rank 1Y]]+Table2[[#This Row],[Rank 6M]]+Table2[[#This Row],[Rank Sharpe]])/3</f>
        <v>434.33333333333331</v>
      </c>
    </row>
    <row r="471" spans="1:48" x14ac:dyDescent="0.3">
      <c r="A471" t="s">
        <v>169</v>
      </c>
      <c r="B471" t="s">
        <v>170</v>
      </c>
      <c r="C471" t="s">
        <v>3151</v>
      </c>
      <c r="D471" t="s">
        <v>171</v>
      </c>
      <c r="E471">
        <v>154910.958285375</v>
      </c>
      <c r="F471">
        <v>3045.75</v>
      </c>
      <c r="G471">
        <v>-0.218186754010087</v>
      </c>
      <c r="H471">
        <f>(Table2[[#This Row],[1Y Return vs Nifty]]-AVERAGE(Table2[1Y Return vs Nifty]))/_xlfn.STDEV.P(Table2[1Y Return vs Nifty])</f>
        <v>-0.28286477803231225</v>
      </c>
      <c r="I471">
        <v>-5.9142128867202999</v>
      </c>
      <c r="J471">
        <f>(Table2[[#This Row],[1M Return vs Nifty]]-AVERAGE(Table2[1M Return vs Nifty]))/_xlfn.STDEV.P(Table2[1M Return vs Nifty])</f>
        <v>-0.68400449500445926</v>
      </c>
      <c r="K471">
        <v>-4.9979432649351097</v>
      </c>
      <c r="L471">
        <f>(Table2[[#This Row],[6M Return vs Nifty]]-AVERAGE(Table2[6M Return vs Nifty]))/_xlfn.STDEV.P(Table2[6M Return vs Nifty])</f>
        <v>-0.30114067992329813</v>
      </c>
      <c r="M471">
        <v>-2.9598964699518802</v>
      </c>
      <c r="N471">
        <f>(Table2[[#This Row],[1W Return vs Nifty]]-AVERAGE(Table2[1W Return vs Nifty]))/_xlfn.STDEV.P(Table2[1W Return vs Nifty])</f>
        <v>-0.64315586821266413</v>
      </c>
      <c r="O471">
        <v>3055.02</v>
      </c>
      <c r="P471">
        <v>3110.1192919901</v>
      </c>
      <c r="Q471">
        <v>3022.5677634000999</v>
      </c>
      <c r="R471">
        <v>52.713142087816998</v>
      </c>
      <c r="S471" s="1">
        <f>(Table2[[#This Row],[Close Price]]-Table2[[#This Row],[20D EMA]])/Table2[[#This Row],[20D EMA]]</f>
        <v>-3.0343500206217902E-3</v>
      </c>
      <c r="T471" s="1">
        <f>(Table2[[#This Row],[Close Price]]-Table2[[#This Row],[50D EMA]])/Table2[[#This Row],[50D EMA]]</f>
        <v>-2.0696727664394975E-2</v>
      </c>
      <c r="U471" s="1">
        <f>(Table2[[#This Row],[Close Price]]-Table2[[#This Row],[200D EMA]])/Table2[[#This Row],[200D EMA]]</f>
        <v>7.6697160872986614E-3</v>
      </c>
      <c r="V471">
        <v>0.76368859038182402</v>
      </c>
      <c r="W471">
        <v>2986</v>
      </c>
      <c r="X471">
        <v>3065</v>
      </c>
      <c r="Y471">
        <v>2962.15</v>
      </c>
      <c r="Z471">
        <v>3065</v>
      </c>
      <c r="AA471">
        <v>2916.9</v>
      </c>
      <c r="AB471">
        <v>3220</v>
      </c>
      <c r="AC471" s="1">
        <f>(Table2[[#This Row],[Close Price]]/Table2[[#This Row],[Day Low]])-1</f>
        <v>2.0010046885465593E-2</v>
      </c>
      <c r="AD471" s="1">
        <f>(Table2[[#This Row],[Day High]]/Table2[[#This Row],[Close Price]])-1</f>
        <v>6.3202823606665071E-3</v>
      </c>
      <c r="AE471" s="1">
        <f>(Table2[[#This Row],[Close Price]]/Table2[[#This Row],[Current Week Low]])-1</f>
        <v>2.8222743615279322E-2</v>
      </c>
      <c r="AF471" s="1">
        <f>(Table2[[#This Row],[Current Week High]]/Table2[[#This Row],[Close Price]])-1</f>
        <v>6.3202823606665071E-3</v>
      </c>
      <c r="AG471" s="1">
        <f>(Table2[[#This Row],[Close Price]]/Table2[[#This Row],[Current Month Low]])-1</f>
        <v>4.417360896842526E-2</v>
      </c>
      <c r="AH471" s="1">
        <f>(Table2[[#This Row],[Current Month High]]/Table2[[#This Row],[Close Price]])-1</f>
        <v>5.7210867602396798E-2</v>
      </c>
      <c r="AI471">
        <v>12.123450710005701</v>
      </c>
      <c r="AJ471">
        <v>22.725899063160998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0.04</v>
      </c>
      <c r="AM471" t="s">
        <v>3183</v>
      </c>
      <c r="AN471">
        <v>-3.57</v>
      </c>
      <c r="AO471" t="s">
        <v>3182</v>
      </c>
      <c r="AP471">
        <v>9.8000690476210007E-3</v>
      </c>
      <c r="AQ471">
        <f>(Table2[[#This Row],[Sharpe Ratio]]-AVERAGE(Table2[Sharpe Ratio]))/_xlfn.STDEV.P(Table2[Sharpe Ratio])</f>
        <v>-0.55193092681404721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404</v>
      </c>
      <c r="AT471">
        <f>_xlfn.RANK.AVG(Table2[[#This Row],[6M Return vs Nifty Z-Score]],Table2[6M Return vs Nifty Z-Score])</f>
        <v>417</v>
      </c>
      <c r="AU471">
        <f>_xlfn.RANK.AVG(Table2[[#This Row],[Sharpe Ratio Z-Score]],Table2[Sharpe Ratio Z-Score])</f>
        <v>486</v>
      </c>
      <c r="AV471">
        <f>(Table2[[#This Row],[Rank 1Y]]+Table2[[#This Row],[Rank 6M]]+Table2[[#This Row],[Rank Sharpe]])/3</f>
        <v>435.66666666666669</v>
      </c>
    </row>
    <row r="472" spans="1:48" x14ac:dyDescent="0.3">
      <c r="A472" t="s">
        <v>22</v>
      </c>
      <c r="B472" t="s">
        <v>23</v>
      </c>
      <c r="C472" t="s">
        <v>3136</v>
      </c>
      <c r="D472" t="s">
        <v>24</v>
      </c>
      <c r="E472">
        <v>1385126.81368467</v>
      </c>
      <c r="F472">
        <v>1812.3</v>
      </c>
      <c r="G472">
        <v>-5.8276529313930201</v>
      </c>
      <c r="H472">
        <f>(Table2[[#This Row],[1Y Return vs Nifty]]-AVERAGE(Table2[1Y Return vs Nifty]))/_xlfn.STDEV.P(Table2[1Y Return vs Nifty])</f>
        <v>-0.39323490108600984</v>
      </c>
      <c r="I472">
        <v>2.2286643682724101</v>
      </c>
      <c r="J472">
        <f>(Table2[[#This Row],[1M Return vs Nifty]]-AVERAGE(Table2[1M Return vs Nifty]))/_xlfn.STDEV.P(Table2[1M Return vs Nifty])</f>
        <v>7.1717848310046003E-2</v>
      </c>
      <c r="K472">
        <v>11.024381931236899</v>
      </c>
      <c r="L472">
        <f>(Table2[[#This Row],[6M Return vs Nifty]]-AVERAGE(Table2[6M Return vs Nifty]))/_xlfn.STDEV.P(Table2[6M Return vs Nifty])</f>
        <v>0.21861682215278488</v>
      </c>
      <c r="M472">
        <v>-0.91585920676111998</v>
      </c>
      <c r="N472">
        <f>(Table2[[#This Row],[1W Return vs Nifty]]-AVERAGE(Table2[1W Return vs Nifty]))/_xlfn.STDEV.P(Table2[1W Return vs Nifty])</f>
        <v>-0.14892074500590152</v>
      </c>
      <c r="O472">
        <v>1744.76</v>
      </c>
      <c r="P472">
        <v>1716.0888080560701</v>
      </c>
      <c r="Q472">
        <v>1634.94232377413</v>
      </c>
      <c r="R472">
        <v>74.904984079636193</v>
      </c>
      <c r="S472" s="1">
        <f>(Table2[[#This Row],[Close Price]]-Table2[[#This Row],[20D EMA]])/Table2[[#This Row],[20D EMA]]</f>
        <v>3.8710195098466245E-2</v>
      </c>
      <c r="T472" s="1">
        <f>(Table2[[#This Row],[Close Price]]-Table2[[#This Row],[50D EMA]])/Table2[[#This Row],[50D EMA]]</f>
        <v>5.6064226683533232E-2</v>
      </c>
      <c r="U472" s="1">
        <f>(Table2[[#This Row],[Close Price]]-Table2[[#This Row],[200D EMA]])/Table2[[#This Row],[200D EMA]]</f>
        <v>0.10847946967111004</v>
      </c>
      <c r="V472">
        <v>1.89385348717296</v>
      </c>
      <c r="W472">
        <v>1785.15</v>
      </c>
      <c r="X472">
        <v>1817.35</v>
      </c>
      <c r="Y472">
        <v>1764.9</v>
      </c>
      <c r="Z472">
        <v>1817.35</v>
      </c>
      <c r="AA472">
        <v>1672.1</v>
      </c>
      <c r="AB472">
        <v>1817.35</v>
      </c>
      <c r="AC472" s="1">
        <f>(Table2[[#This Row],[Close Price]]/Table2[[#This Row],[Day Low]])-1</f>
        <v>1.5208805982690476E-2</v>
      </c>
      <c r="AD472" s="1">
        <f>(Table2[[#This Row],[Day High]]/Table2[[#This Row],[Close Price]])-1</f>
        <v>2.7865143739997933E-3</v>
      </c>
      <c r="AE472" s="1">
        <f>(Table2[[#This Row],[Close Price]]/Table2[[#This Row],[Current Week Low]])-1</f>
        <v>2.6857045724970163E-2</v>
      </c>
      <c r="AF472" s="1">
        <f>(Table2[[#This Row],[Current Week High]]/Table2[[#This Row],[Close Price]])-1</f>
        <v>2.7865143739997933E-3</v>
      </c>
      <c r="AG472" s="1">
        <f>(Table2[[#This Row],[Close Price]]/Table2[[#This Row],[Current Month Low]])-1</f>
        <v>8.3846659888762609E-2</v>
      </c>
      <c r="AH472" s="1">
        <f>(Table2[[#This Row],[Current Month High]]/Table2[[#This Row],[Close Price]])-1</f>
        <v>2.7865143739997933E-3</v>
      </c>
      <c r="AI472">
        <v>0.278651437399979</v>
      </c>
      <c r="AJ472">
        <v>32.910417659785097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7.0000000000000007E-2</v>
      </c>
      <c r="AM472" t="s">
        <v>3183</v>
      </c>
      <c r="AN472">
        <v>3.76</v>
      </c>
      <c r="AO472" t="s">
        <v>3183</v>
      </c>
      <c r="AP472">
        <v>-3.5032952660952001E-2</v>
      </c>
      <c r="AQ472">
        <f>(Table2[[#This Row],[Sharpe Ratio]]-AVERAGE(Table2[Sharpe Ratio]))/_xlfn.STDEV.P(Table2[Sharpe Ratio])</f>
        <v>-1.0706099738137429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-1.3224309494428235</v>
      </c>
      <c r="AS472">
        <f>_xlfn.RANK.AVG(Table2[[#This Row],[1Y Return vs Nifty Z-Score]],Table2[1Y Return vs Nifty Z-Score])</f>
        <v>451</v>
      </c>
      <c r="AT472">
        <f>_xlfn.RANK.AVG(Table2[[#This Row],[6M Return vs Nifty Z-Score]],Table2[6M Return vs Nifty Z-Score])</f>
        <v>230</v>
      </c>
      <c r="AU472">
        <f>_xlfn.RANK.AVG(Table2[[#This Row],[Sharpe Ratio Z-Score]],Table2[Sharpe Ratio Z-Score])</f>
        <v>634</v>
      </c>
      <c r="AV472">
        <f>(Table2[[#This Row],[Rank 1Y]]+Table2[[#This Row],[Rank 6M]]+Table2[[#This Row],[Rank Sharpe]])/3</f>
        <v>438.33333333333331</v>
      </c>
    </row>
    <row r="473" spans="1:48" x14ac:dyDescent="0.3">
      <c r="A473" t="s">
        <v>1424</v>
      </c>
      <c r="B473" t="s">
        <v>1425</v>
      </c>
      <c r="C473" t="s">
        <v>3149</v>
      </c>
      <c r="D473" t="s">
        <v>134</v>
      </c>
      <c r="E473">
        <v>7490.7193103399904</v>
      </c>
      <c r="F473">
        <v>511.35</v>
      </c>
      <c r="G473">
        <v>-19.9835268683746</v>
      </c>
      <c r="H473">
        <f>(Table2[[#This Row],[1Y Return vs Nifty]]-AVERAGE(Table2[1Y Return vs Nifty]))/_xlfn.STDEV.P(Table2[1Y Return vs Nifty])</f>
        <v>-0.67176150218340869</v>
      </c>
      <c r="I473">
        <v>-2.1155544258771202</v>
      </c>
      <c r="J473">
        <f>(Table2[[#This Row],[1M Return vs Nifty]]-AVERAGE(Table2[1M Return vs Nifty]))/_xlfn.STDEV.P(Table2[1M Return vs Nifty])</f>
        <v>-0.33145944445494691</v>
      </c>
      <c r="K473">
        <v>6.6666974583303098</v>
      </c>
      <c r="L473">
        <f>(Table2[[#This Row],[6M Return vs Nifty]]-AVERAGE(Table2[6M Return vs Nifty]))/_xlfn.STDEV.P(Table2[6M Return vs Nifty])</f>
        <v>7.7255367511058368E-2</v>
      </c>
      <c r="M473">
        <v>-0.72083971313748296</v>
      </c>
      <c r="N473">
        <f>(Table2[[#This Row],[1W Return vs Nifty]]-AVERAGE(Table2[1W Return vs Nifty]))/_xlfn.STDEV.P(Table2[1W Return vs Nifty])</f>
        <v>-0.10176628006804607</v>
      </c>
      <c r="O473">
        <v>527.47</v>
      </c>
      <c r="P473">
        <v>545.80993532969205</v>
      </c>
      <c r="Q473">
        <v>523.21058719145503</v>
      </c>
      <c r="R473">
        <v>41.9890039986782</v>
      </c>
      <c r="S473" s="1">
        <f>(Table2[[#This Row],[Close Price]]-Table2[[#This Row],[20D EMA]])/Table2[[#This Row],[20D EMA]]</f>
        <v>-3.0560979771361411E-2</v>
      </c>
      <c r="T473" s="1">
        <f>(Table2[[#This Row],[Close Price]]-Table2[[#This Row],[50D EMA]])/Table2[[#This Row],[50D EMA]]</f>
        <v>-6.3135412346198475E-2</v>
      </c>
      <c r="U473" s="1">
        <f>(Table2[[#This Row],[Close Price]]-Table2[[#This Row],[200D EMA]])/Table2[[#This Row],[200D EMA]]</f>
        <v>-2.266885931173817E-2</v>
      </c>
      <c r="V473">
        <v>0.61292812222562099</v>
      </c>
      <c r="W473">
        <v>508.8</v>
      </c>
      <c r="X473">
        <v>524.04999999999995</v>
      </c>
      <c r="Y473">
        <v>508.8</v>
      </c>
      <c r="Z473">
        <v>537.45000000000005</v>
      </c>
      <c r="AA473">
        <v>486</v>
      </c>
      <c r="AB473">
        <v>570</v>
      </c>
      <c r="AC473" s="1">
        <f>(Table2[[#This Row],[Close Price]]/Table2[[#This Row],[Day Low]])-1</f>
        <v>5.0117924528301216E-3</v>
      </c>
      <c r="AD473" s="1">
        <f>(Table2[[#This Row],[Day High]]/Table2[[#This Row],[Close Price]])-1</f>
        <v>2.4836217854698139E-2</v>
      </c>
      <c r="AE473" s="1">
        <f>(Table2[[#This Row],[Close Price]]/Table2[[#This Row],[Current Week Low]])-1</f>
        <v>5.0117924528301216E-3</v>
      </c>
      <c r="AF473" s="1">
        <f>(Table2[[#This Row],[Current Week High]]/Table2[[#This Row],[Close Price]])-1</f>
        <v>5.1041361102962757E-2</v>
      </c>
      <c r="AG473" s="1">
        <f>(Table2[[#This Row],[Close Price]]/Table2[[#This Row],[Current Month Low]])-1</f>
        <v>5.2160493827160481E-2</v>
      </c>
      <c r="AH473" s="1">
        <f>(Table2[[#This Row],[Current Month High]]/Table2[[#This Row],[Close Price]])-1</f>
        <v>0.114696391903784</v>
      </c>
      <c r="AI473">
        <v>36.696978586095597</v>
      </c>
      <c r="AJ473">
        <v>34.548085778187001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-0.12</v>
      </c>
      <c r="AM473" t="s">
        <v>3182</v>
      </c>
      <c r="AN473">
        <v>-9</v>
      </c>
      <c r="AO473" t="s">
        <v>3182</v>
      </c>
      <c r="AP473">
        <v>7.1350762721780004E-3</v>
      </c>
      <c r="AQ473">
        <f>(Table2[[#This Row],[Sharpe Ratio]]-AVERAGE(Table2[Sharpe Ratio]))/_xlfn.STDEV.P(Table2[Sharpe Ratio])</f>
        <v>-0.582762574121093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544</v>
      </c>
      <c r="AT473">
        <f>_xlfn.RANK.AVG(Table2[[#This Row],[6M Return vs Nifty Z-Score]],Table2[6M Return vs Nifty Z-Score])</f>
        <v>276</v>
      </c>
      <c r="AU473">
        <f>_xlfn.RANK.AVG(Table2[[#This Row],[Sharpe Ratio Z-Score]],Table2[Sharpe Ratio Z-Score])</f>
        <v>495</v>
      </c>
      <c r="AV473">
        <f>(Table2[[#This Row],[Rank 1Y]]+Table2[[#This Row],[Rank 6M]]+Table2[[#This Row],[Rank Sharpe]])/3</f>
        <v>438.33333333333331</v>
      </c>
    </row>
    <row r="474" spans="1:48" x14ac:dyDescent="0.3">
      <c r="A474" t="s">
        <v>535</v>
      </c>
      <c r="B474" t="s">
        <v>536</v>
      </c>
      <c r="C474" t="s">
        <v>3135</v>
      </c>
      <c r="D474" t="s">
        <v>21</v>
      </c>
      <c r="E474">
        <v>38368.642089925001</v>
      </c>
      <c r="F474">
        <v>1413.25</v>
      </c>
      <c r="G474">
        <v>-27.771604737966101</v>
      </c>
      <c r="H474">
        <f>(Table2[[#This Row],[1Y Return vs Nifty]]-AVERAGE(Table2[1Y Return vs Nifty]))/_xlfn.STDEV.P(Table2[1Y Return vs Nifty])</f>
        <v>-0.8249973156524939</v>
      </c>
      <c r="I474">
        <v>-0.28842867608997702</v>
      </c>
      <c r="J474">
        <f>(Table2[[#This Row],[1M Return vs Nifty]]-AVERAGE(Table2[1M Return vs Nifty]))/_xlfn.STDEV.P(Table2[1M Return vs Nifty])</f>
        <v>-0.16188796377067266</v>
      </c>
      <c r="K474">
        <v>-14.752919819423401</v>
      </c>
      <c r="L474">
        <f>(Table2[[#This Row],[6M Return vs Nifty]]-AVERAGE(Table2[6M Return vs Nifty]))/_xlfn.STDEV.P(Table2[6M Return vs Nifty])</f>
        <v>-0.61758802353251074</v>
      </c>
      <c r="M474">
        <v>2.6825031671401298</v>
      </c>
      <c r="N474">
        <f>(Table2[[#This Row],[1W Return vs Nifty]]-AVERAGE(Table2[1W Return vs Nifty]))/_xlfn.STDEV.P(Table2[1W Return vs Nifty])</f>
        <v>0.72114023834011998</v>
      </c>
      <c r="O474">
        <v>1407.29</v>
      </c>
      <c r="P474">
        <v>1518.8002216576001</v>
      </c>
      <c r="Q474">
        <v>1553.0515999089</v>
      </c>
      <c r="R474">
        <v>58.690779022336699</v>
      </c>
      <c r="S474" s="1">
        <f>(Table2[[#This Row],[Close Price]]-Table2[[#This Row],[20D EMA]])/Table2[[#This Row],[20D EMA]]</f>
        <v>4.2350901377825722E-3</v>
      </c>
      <c r="T474" s="1">
        <f>(Table2[[#This Row],[Close Price]]-Table2[[#This Row],[50D EMA]])/Table2[[#This Row],[50D EMA]]</f>
        <v>-6.9495790264241519E-2</v>
      </c>
      <c r="U474" s="1">
        <f>(Table2[[#This Row],[Close Price]]-Table2[[#This Row],[200D EMA]])/Table2[[#This Row],[200D EMA]]</f>
        <v>-9.0017356742751242E-2</v>
      </c>
      <c r="V474">
        <v>1.0095081445651499</v>
      </c>
      <c r="W474">
        <v>1377.95</v>
      </c>
      <c r="X474">
        <v>1424.5</v>
      </c>
      <c r="Y474">
        <v>1308.45</v>
      </c>
      <c r="Z474">
        <v>1424.5</v>
      </c>
      <c r="AA474">
        <v>1283.25</v>
      </c>
      <c r="AB474">
        <v>1520</v>
      </c>
      <c r="AC474" s="1">
        <f>(Table2[[#This Row],[Close Price]]/Table2[[#This Row],[Day Low]])-1</f>
        <v>2.5617765521245284E-2</v>
      </c>
      <c r="AD474" s="1">
        <f>(Table2[[#This Row],[Day High]]/Table2[[#This Row],[Close Price]])-1</f>
        <v>7.9603750221122205E-3</v>
      </c>
      <c r="AE474" s="1">
        <f>(Table2[[#This Row],[Close Price]]/Table2[[#This Row],[Current Week Low]])-1</f>
        <v>8.0094768619358714E-2</v>
      </c>
      <c r="AF474" s="1">
        <f>(Table2[[#This Row],[Current Week High]]/Table2[[#This Row],[Close Price]])-1</f>
        <v>7.9603750221122205E-3</v>
      </c>
      <c r="AG474" s="1">
        <f>(Table2[[#This Row],[Close Price]]/Table2[[#This Row],[Current Month Low]])-1</f>
        <v>0.10130527956360802</v>
      </c>
      <c r="AH474" s="1">
        <f>(Table2[[#This Row],[Current Month High]]/Table2[[#This Row],[Close Price]])-1</f>
        <v>7.5535114098708611E-2</v>
      </c>
      <c r="AI474">
        <v>36.472669379090704</v>
      </c>
      <c r="AJ474">
        <v>10.130527956360799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-0.22</v>
      </c>
      <c r="AM474" t="s">
        <v>3182</v>
      </c>
      <c r="AN474">
        <v>-1.96</v>
      </c>
      <c r="AO474" t="s">
        <v>3182</v>
      </c>
      <c r="AP474">
        <v>0.115224221610219</v>
      </c>
      <c r="AQ474">
        <f>(Table2[[#This Row],[Sharpe Ratio]]-AVERAGE(Table2[Sharpe Ratio]))/_xlfn.STDEV.P(Table2[Sharpe Ratio])</f>
        <v>0.6677347771253922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604</v>
      </c>
      <c r="AT474">
        <f>_xlfn.RANK.AVG(Table2[[#This Row],[6M Return vs Nifty Z-Score]],Table2[6M Return vs Nifty Z-Score])</f>
        <v>539</v>
      </c>
      <c r="AU474">
        <f>_xlfn.RANK.AVG(Table2[[#This Row],[Sharpe Ratio Z-Score]],Table2[Sharpe Ratio Z-Score])</f>
        <v>175</v>
      </c>
      <c r="AV474">
        <f>(Table2[[#This Row],[Rank 1Y]]+Table2[[#This Row],[Rank 6M]]+Table2[[#This Row],[Rank Sharpe]])/3</f>
        <v>439.33333333333331</v>
      </c>
    </row>
    <row r="475" spans="1:48" x14ac:dyDescent="0.3">
      <c r="A475" t="s">
        <v>1559</v>
      </c>
      <c r="B475" t="s">
        <v>1560</v>
      </c>
      <c r="C475" t="s">
        <v>3148</v>
      </c>
      <c r="D475" t="s">
        <v>1561</v>
      </c>
      <c r="E475">
        <v>6327.2121689699998</v>
      </c>
      <c r="F475">
        <v>465.3</v>
      </c>
      <c r="G475">
        <v>-6.71990020848542</v>
      </c>
      <c r="H475">
        <f>(Table2[[#This Row],[1Y Return vs Nifty]]-AVERAGE(Table2[1Y Return vs Nifty]))/_xlfn.STDEV.P(Table2[1Y Return vs Nifty])</f>
        <v>-0.41079048278540053</v>
      </c>
      <c r="I475">
        <v>4.1338651515336302</v>
      </c>
      <c r="J475">
        <f>(Table2[[#This Row],[1M Return vs Nifty]]-AVERAGE(Table2[1M Return vs Nifty]))/_xlfn.STDEV.P(Table2[1M Return vs Nifty])</f>
        <v>0.24853529935635793</v>
      </c>
      <c r="K475">
        <v>0.78065045686838697</v>
      </c>
      <c r="L475">
        <f>(Table2[[#This Row],[6M Return vs Nifty]]-AVERAGE(Table2[6M Return vs Nifty]))/_xlfn.STDEV.P(Table2[6M Return vs Nifty])</f>
        <v>-0.11368552584399519</v>
      </c>
      <c r="M475">
        <v>-3.01810633218627</v>
      </c>
      <c r="N475">
        <f>(Table2[[#This Row],[1W Return vs Nifty]]-AVERAGE(Table2[1W Return vs Nifty]))/_xlfn.STDEV.P(Table2[1W Return vs Nifty])</f>
        <v>-0.6572306402098993</v>
      </c>
      <c r="O475">
        <v>473.98</v>
      </c>
      <c r="P475">
        <v>466.14864934390999</v>
      </c>
      <c r="Q475">
        <v>463.032108097064</v>
      </c>
      <c r="R475">
        <v>61.333332605279601</v>
      </c>
      <c r="S475" s="1">
        <f>(Table2[[#This Row],[Close Price]]-Table2[[#This Row],[20D EMA]])/Table2[[#This Row],[20D EMA]]</f>
        <v>-1.8313008987721015E-2</v>
      </c>
      <c r="T475" s="1">
        <f>(Table2[[#This Row],[Close Price]]-Table2[[#This Row],[50D EMA]])/Table2[[#This Row],[50D EMA]]</f>
        <v>-1.8205551922212608E-3</v>
      </c>
      <c r="U475" s="1">
        <f>(Table2[[#This Row],[Close Price]]-Table2[[#This Row],[200D EMA]])/Table2[[#This Row],[200D EMA]]</f>
        <v>4.8979149896460385E-3</v>
      </c>
      <c r="V475">
        <v>0.61251955020483995</v>
      </c>
      <c r="W475">
        <v>459.55</v>
      </c>
      <c r="X475">
        <v>468.8</v>
      </c>
      <c r="Y475">
        <v>455.55</v>
      </c>
      <c r="Z475">
        <v>467.7</v>
      </c>
      <c r="AA475">
        <v>430</v>
      </c>
      <c r="AB475">
        <v>467.7</v>
      </c>
      <c r="AC475" s="1">
        <f>(Table2[[#This Row],[Close Price]]/Table2[[#This Row],[Day Low]])-1</f>
        <v>1.2512240235012406E-2</v>
      </c>
      <c r="AD475" s="1">
        <f>(Table2[[#This Row],[Day High]]/Table2[[#This Row],[Close Price]])-1</f>
        <v>7.5220287986246248E-3</v>
      </c>
      <c r="AE475" s="1">
        <f>(Table2[[#This Row],[Close Price]]/Table2[[#This Row],[Current Week Low]])-1</f>
        <v>2.1402700032927324E-2</v>
      </c>
      <c r="AF475" s="1">
        <f>(Table2[[#This Row],[Current Week High]]/Table2[[#This Row],[Close Price]])-1</f>
        <v>5.1579626047710825E-3</v>
      </c>
      <c r="AG475" s="1">
        <f>(Table2[[#This Row],[Close Price]]/Table2[[#This Row],[Current Month Low]])-1</f>
        <v>8.2093023255813913E-2</v>
      </c>
      <c r="AH475" s="1">
        <f>(Table2[[#This Row],[Current Month High]]/Table2[[#This Row],[Close Price]])-1</f>
        <v>5.1579626047710825E-3</v>
      </c>
      <c r="AI475">
        <v>23.984526112185598</v>
      </c>
      <c r="AJ475">
        <v>23.095238095238098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-0.12</v>
      </c>
      <c r="AM475" t="s">
        <v>3182</v>
      </c>
      <c r="AN475">
        <v>0.33</v>
      </c>
      <c r="AO475" t="s">
        <v>3183</v>
      </c>
      <c r="AQ475">
        <f>(Table2[[#This Row],[Sharpe Ratio]]-AVERAGE(Table2[Sharpe Ratio]))/_xlfn.STDEV.P(Table2[Sharpe Ratio])</f>
        <v>-0.66530919757154305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-1.5984805470544803</v>
      </c>
      <c r="AS475">
        <f>_xlfn.RANK.AVG(Table2[[#This Row],[1Y Return vs Nifty Z-Score]],Table2[1Y Return vs Nifty Z-Score])</f>
        <v>454</v>
      </c>
      <c r="AT475">
        <f>_xlfn.RANK.AVG(Table2[[#This Row],[6M Return vs Nifty Z-Score]],Table2[6M Return vs Nifty Z-Score])</f>
        <v>341</v>
      </c>
      <c r="AU475">
        <f>_xlfn.RANK.AVG(Table2[[#This Row],[Sharpe Ratio Z-Score]],Table2[Sharpe Ratio Z-Score])</f>
        <v>534</v>
      </c>
      <c r="AV475">
        <f>(Table2[[#This Row],[Rank 1Y]]+Table2[[#This Row],[Rank 6M]]+Table2[[#This Row],[Rank Sharpe]])/3</f>
        <v>443</v>
      </c>
    </row>
    <row r="476" spans="1:48" x14ac:dyDescent="0.3">
      <c r="A476" t="s">
        <v>1023</v>
      </c>
      <c r="B476" t="s">
        <v>1024</v>
      </c>
      <c r="C476" t="s">
        <v>572</v>
      </c>
      <c r="D476" t="s">
        <v>572</v>
      </c>
      <c r="E476">
        <v>13696.764402000001</v>
      </c>
      <c r="F476">
        <v>473.65</v>
      </c>
      <c r="G476">
        <v>-8.8572081559655302</v>
      </c>
      <c r="H476">
        <f>(Table2[[#This Row],[1Y Return vs Nifty]]-AVERAGE(Table2[1Y Return vs Nifty]))/_xlfn.STDEV.P(Table2[1Y Return vs Nifty])</f>
        <v>-0.45284349348330638</v>
      </c>
      <c r="I476">
        <v>8.2869111228988004</v>
      </c>
      <c r="J476">
        <f>(Table2[[#This Row],[1M Return vs Nifty]]-AVERAGE(Table2[1M Return vs Nifty]))/_xlfn.STDEV.P(Table2[1M Return vs Nifty])</f>
        <v>0.63397026725404881</v>
      </c>
      <c r="K476">
        <v>-2.8081361596991199</v>
      </c>
      <c r="L476">
        <f>(Table2[[#This Row],[6M Return vs Nifty]]-AVERAGE(Table2[6M Return vs Nifty]))/_xlfn.STDEV.P(Table2[6M Return vs Nifty])</f>
        <v>-0.23010425686293959</v>
      </c>
      <c r="M476">
        <v>2.4210909167913801</v>
      </c>
      <c r="N476">
        <f>(Table2[[#This Row],[1W Return vs Nifty]]-AVERAGE(Table2[1W Return vs Nifty]))/_xlfn.STDEV.P(Table2[1W Return vs Nifty])</f>
        <v>0.65793242990849166</v>
      </c>
      <c r="O476">
        <v>461.39</v>
      </c>
      <c r="P476">
        <v>467.52182950060899</v>
      </c>
      <c r="Q476">
        <v>460.66044659180801</v>
      </c>
      <c r="R476">
        <v>62.839881823961001</v>
      </c>
      <c r="S476" s="1">
        <f>(Table2[[#This Row],[Close Price]]-Table2[[#This Row],[20D EMA]])/Table2[[#This Row],[20D EMA]]</f>
        <v>2.657188062159993E-2</v>
      </c>
      <c r="T476" s="1">
        <f>(Table2[[#This Row],[Close Price]]-Table2[[#This Row],[50D EMA]])/Table2[[#This Row],[50D EMA]]</f>
        <v>1.3107774038993845E-2</v>
      </c>
      <c r="U476" s="1">
        <f>(Table2[[#This Row],[Close Price]]-Table2[[#This Row],[200D EMA]])/Table2[[#This Row],[200D EMA]]</f>
        <v>2.8197674674036062E-2</v>
      </c>
      <c r="V476">
        <v>0.70640783850031097</v>
      </c>
      <c r="W476">
        <v>470.3</v>
      </c>
      <c r="X476">
        <v>479</v>
      </c>
      <c r="Y476">
        <v>443.5</v>
      </c>
      <c r="Z476">
        <v>479</v>
      </c>
      <c r="AA476">
        <v>433.55</v>
      </c>
      <c r="AB476">
        <v>490</v>
      </c>
      <c r="AC476" s="1">
        <f>(Table2[[#This Row],[Close Price]]/Table2[[#This Row],[Day Low]])-1</f>
        <v>7.1231129066553489E-3</v>
      </c>
      <c r="AD476" s="1">
        <f>(Table2[[#This Row],[Day High]]/Table2[[#This Row],[Close Price]])-1</f>
        <v>1.1295260213237679E-2</v>
      </c>
      <c r="AE476" s="1">
        <f>(Table2[[#This Row],[Close Price]]/Table2[[#This Row],[Current Week Low]])-1</f>
        <v>6.7981961668545532E-2</v>
      </c>
      <c r="AF476" s="1">
        <f>(Table2[[#This Row],[Current Week High]]/Table2[[#This Row],[Close Price]])-1</f>
        <v>1.1295260213237679E-2</v>
      </c>
      <c r="AG476" s="1">
        <f>(Table2[[#This Row],[Close Price]]/Table2[[#This Row],[Current Month Low]])-1</f>
        <v>9.249221543074615E-2</v>
      </c>
      <c r="AH476" s="1">
        <f>(Table2[[#This Row],[Current Month High]]/Table2[[#This Row],[Close Price]])-1</f>
        <v>3.4519159717090631E-2</v>
      </c>
      <c r="AI476">
        <v>24.986804602554599</v>
      </c>
      <c r="AJ476">
        <v>26.3403574286476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0.03</v>
      </c>
      <c r="AM476" t="s">
        <v>3183</v>
      </c>
      <c r="AN476">
        <v>-2.2599999999999998</v>
      </c>
      <c r="AO476" t="s">
        <v>3182</v>
      </c>
      <c r="AP476">
        <v>9.4254651409110008E-3</v>
      </c>
      <c r="AQ476">
        <f>(Table2[[#This Row],[Sharpe Ratio]]-AVERAGE(Table2[Sharpe Ratio]))/_xlfn.STDEV.P(Table2[Sharpe Ratio])</f>
        <v>-0.55626476803041014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469</v>
      </c>
      <c r="AT476">
        <f>_xlfn.RANK.AVG(Table2[[#This Row],[6M Return vs Nifty Z-Score]],Table2[6M Return vs Nifty Z-Score])</f>
        <v>376</v>
      </c>
      <c r="AU476">
        <f>_xlfn.RANK.AVG(Table2[[#This Row],[Sharpe Ratio Z-Score]],Table2[Sharpe Ratio Z-Score])</f>
        <v>488</v>
      </c>
      <c r="AV476">
        <f>(Table2[[#This Row],[Rank 1Y]]+Table2[[#This Row],[Rank 6M]]+Table2[[#This Row],[Rank Sharpe]])/3</f>
        <v>444.33333333333331</v>
      </c>
    </row>
    <row r="477" spans="1:48" x14ac:dyDescent="0.3">
      <c r="A477" t="s">
        <v>127</v>
      </c>
      <c r="B477" t="s">
        <v>128</v>
      </c>
      <c r="C477" t="s">
        <v>3136</v>
      </c>
      <c r="D477" t="s">
        <v>54</v>
      </c>
      <c r="E477">
        <v>208959.51694331999</v>
      </c>
      <c r="F477">
        <v>328.9</v>
      </c>
      <c r="G477">
        <v>21.413498986133899</v>
      </c>
      <c r="H477">
        <f>(Table2[[#This Row],[1Y Return vs Nifty]]-AVERAGE(Table2[1Y Return vs Nifty]))/_xlfn.STDEV.P(Table2[1Y Return vs Nifty])</f>
        <v>0.14275358590842172</v>
      </c>
      <c r="I477">
        <v>3.5642995755372699</v>
      </c>
      <c r="J477">
        <f>(Table2[[#This Row],[1M Return vs Nifty]]-AVERAGE(Table2[1M Return vs Nifty]))/_xlfn.STDEV.P(Table2[1M Return vs Nifty])</f>
        <v>0.19567518391014629</v>
      </c>
      <c r="K477">
        <v>-14.505508043805801</v>
      </c>
      <c r="L477">
        <f>(Table2[[#This Row],[6M Return vs Nifty]]-AVERAGE(Table2[6M Return vs Nifty]))/_xlfn.STDEV.P(Table2[6M Return vs Nifty])</f>
        <v>-0.60956208941216627</v>
      </c>
      <c r="M477">
        <v>-0.34507619093872899</v>
      </c>
      <c r="N477">
        <f>(Table2[[#This Row],[1W Return vs Nifty]]-AVERAGE(Table2[1W Return vs Nifty]))/_xlfn.STDEV.P(Table2[1W Return vs Nifty])</f>
        <v>-1.0909066241814404E-2</v>
      </c>
      <c r="O477">
        <v>320.75</v>
      </c>
      <c r="P477">
        <v>326.75443278717103</v>
      </c>
      <c r="Q477">
        <v>316.68069062372899</v>
      </c>
      <c r="R477">
        <v>64.470114992329499</v>
      </c>
      <c r="S477" s="1">
        <f>(Table2[[#This Row],[Close Price]]-Table2[[#This Row],[20D EMA]])/Table2[[#This Row],[20D EMA]]</f>
        <v>2.5409197194076312E-2</v>
      </c>
      <c r="T477" s="1">
        <f>(Table2[[#This Row],[Close Price]]-Table2[[#This Row],[50D EMA]])/Table2[[#This Row],[50D EMA]]</f>
        <v>6.5662987171361473E-3</v>
      </c>
      <c r="U477" s="1">
        <f>(Table2[[#This Row],[Close Price]]-Table2[[#This Row],[200D EMA]])/Table2[[#This Row],[200D EMA]]</f>
        <v>3.858558395904732E-2</v>
      </c>
      <c r="V477">
        <v>0.91364215818108996</v>
      </c>
      <c r="W477">
        <v>322.39999999999998</v>
      </c>
      <c r="X477">
        <v>331.95</v>
      </c>
      <c r="Y477">
        <v>318</v>
      </c>
      <c r="Z477">
        <v>331.95</v>
      </c>
      <c r="AA477">
        <v>298</v>
      </c>
      <c r="AB477">
        <v>331.95</v>
      </c>
      <c r="AC477" s="1">
        <f>(Table2[[#This Row],[Close Price]]/Table2[[#This Row],[Day Low]])-1</f>
        <v>2.0161290322580738E-2</v>
      </c>
      <c r="AD477" s="1">
        <f>(Table2[[#This Row],[Day High]]/Table2[[#This Row],[Close Price]])-1</f>
        <v>9.2733353602918456E-3</v>
      </c>
      <c r="AE477" s="1">
        <f>(Table2[[#This Row],[Close Price]]/Table2[[#This Row],[Current Week Low]])-1</f>
        <v>3.4276729559748365E-2</v>
      </c>
      <c r="AF477" s="1">
        <f>(Table2[[#This Row],[Current Week High]]/Table2[[#This Row],[Close Price]])-1</f>
        <v>9.2733353602918456E-3</v>
      </c>
      <c r="AG477" s="1">
        <f>(Table2[[#This Row],[Close Price]]/Table2[[#This Row],[Current Month Low]])-1</f>
        <v>0.1036912751677852</v>
      </c>
      <c r="AH477" s="1">
        <f>(Table2[[#This Row],[Current Month High]]/Table2[[#This Row],[Close Price]])-1</f>
        <v>9.2733353602918456E-3</v>
      </c>
      <c r="AI477">
        <v>20.006080875646099</v>
      </c>
      <c r="AJ477">
        <v>47.720637772288299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-0.05</v>
      </c>
      <c r="AM477" t="s">
        <v>3182</v>
      </c>
      <c r="AN477">
        <v>2.29</v>
      </c>
      <c r="AO477" t="s">
        <v>3183</v>
      </c>
      <c r="AQ477">
        <f>(Table2[[#This Row],[Sharpe Ratio]]-AVERAGE(Table2[Sharpe Ratio]))/_xlfn.STDEV.P(Table2[Sharpe Ratio])</f>
        <v>-0.66530919757154305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265</v>
      </c>
      <c r="AT477">
        <f>_xlfn.RANK.AVG(Table2[[#This Row],[6M Return vs Nifty Z-Score]],Table2[6M Return vs Nifty Z-Score])</f>
        <v>537</v>
      </c>
      <c r="AU477">
        <f>_xlfn.RANK.AVG(Table2[[#This Row],[Sharpe Ratio Z-Score]],Table2[Sharpe Ratio Z-Score])</f>
        <v>534</v>
      </c>
      <c r="AV477">
        <f>(Table2[[#This Row],[Rank 1Y]]+Table2[[#This Row],[Rank 6M]]+Table2[[#This Row],[Rank Sharpe]])/3</f>
        <v>445.33333333333331</v>
      </c>
    </row>
    <row r="478" spans="1:48" x14ac:dyDescent="0.3">
      <c r="A478" t="s">
        <v>421</v>
      </c>
      <c r="B478" t="s">
        <v>422</v>
      </c>
      <c r="C478" t="s">
        <v>3136</v>
      </c>
      <c r="D478" t="s">
        <v>34</v>
      </c>
      <c r="E478">
        <v>52905.114928800002</v>
      </c>
      <c r="F478">
        <v>44.25</v>
      </c>
      <c r="G478">
        <v>-5.4147880978375396</v>
      </c>
      <c r="H478">
        <f>(Table2[[#This Row],[1Y Return vs Nifty]]-AVERAGE(Table2[1Y Return vs Nifty]))/_xlfn.STDEV.P(Table2[1Y Return vs Nifty])</f>
        <v>-0.38511150020558554</v>
      </c>
      <c r="I478">
        <v>1.0228853133554201</v>
      </c>
      <c r="J478">
        <f>(Table2[[#This Row],[1M Return vs Nifty]]-AVERAGE(Table2[1M Return vs Nifty]))/_xlfn.STDEV.P(Table2[1M Return vs Nifty])</f>
        <v>-4.0187826350922842E-2</v>
      </c>
      <c r="K478">
        <v>-33.312948267271999</v>
      </c>
      <c r="L478">
        <f>(Table2[[#This Row],[6M Return vs Nifty]]-AVERAGE(Table2[6M Return vs Nifty]))/_xlfn.STDEV.P(Table2[6M Return vs Nifty])</f>
        <v>-1.2196675535884591</v>
      </c>
      <c r="M478">
        <v>-8.5306386401658704E-2</v>
      </c>
      <c r="N478">
        <f>(Table2[[#This Row],[1W Return vs Nifty]]-AVERAGE(Table2[1W Return vs Nifty]))/_xlfn.STDEV.P(Table2[1W Return vs Nifty])</f>
        <v>5.1901609308376784E-2</v>
      </c>
      <c r="O478">
        <v>43.89</v>
      </c>
      <c r="P478">
        <v>45.6861864400041</v>
      </c>
      <c r="Q478">
        <v>48.060724672573599</v>
      </c>
      <c r="R478">
        <v>56.0375647794854</v>
      </c>
      <c r="S478" s="1">
        <f>(Table2[[#This Row],[Close Price]]-Table2[[#This Row],[20D EMA]])/Table2[[#This Row],[20D EMA]]</f>
        <v>8.2023239917976623E-3</v>
      </c>
      <c r="T478" s="1">
        <f>(Table2[[#This Row],[Close Price]]-Table2[[#This Row],[50D EMA]])/Table2[[#This Row],[50D EMA]]</f>
        <v>-3.1435901131518715E-2</v>
      </c>
      <c r="U478" s="1">
        <f>(Table2[[#This Row],[Close Price]]-Table2[[#This Row],[200D EMA]])/Table2[[#This Row],[200D EMA]]</f>
        <v>-7.928978804491961E-2</v>
      </c>
      <c r="V478">
        <v>1.12617019726552</v>
      </c>
      <c r="W478">
        <v>43.74</v>
      </c>
      <c r="X478">
        <v>44.36</v>
      </c>
      <c r="Y478">
        <v>42.7</v>
      </c>
      <c r="Z478">
        <v>45.4</v>
      </c>
      <c r="AA478">
        <v>40.200000000000003</v>
      </c>
      <c r="AB478">
        <v>47.79</v>
      </c>
      <c r="AC478" s="1">
        <f>(Table2[[#This Row],[Close Price]]/Table2[[#This Row],[Day Low]])-1</f>
        <v>1.1659807956104107E-2</v>
      </c>
      <c r="AD478" s="1">
        <f>(Table2[[#This Row],[Day High]]/Table2[[#This Row],[Close Price]])-1</f>
        <v>2.4858757062147241E-3</v>
      </c>
      <c r="AE478" s="1">
        <f>(Table2[[#This Row],[Close Price]]/Table2[[#This Row],[Current Week Low]])-1</f>
        <v>3.6299765807962459E-2</v>
      </c>
      <c r="AF478" s="1">
        <f>(Table2[[#This Row],[Current Week High]]/Table2[[#This Row],[Close Price]])-1</f>
        <v>2.5988700564971712E-2</v>
      </c>
      <c r="AG478" s="1">
        <f>(Table2[[#This Row],[Close Price]]/Table2[[#This Row],[Current Month Low]])-1</f>
        <v>0.10074626865671643</v>
      </c>
      <c r="AH478" s="1">
        <f>(Table2[[#This Row],[Current Month High]]/Table2[[#This Row],[Close Price]])-1</f>
        <v>8.0000000000000071E-2</v>
      </c>
      <c r="AI478">
        <v>59.661016949152497</v>
      </c>
      <c r="AJ478">
        <v>20.408163265306101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-0.13</v>
      </c>
      <c r="AM478" t="s">
        <v>3182</v>
      </c>
      <c r="AN478">
        <v>-5.17</v>
      </c>
      <c r="AO478" t="s">
        <v>3182</v>
      </c>
      <c r="AP478">
        <v>0.112331427543997</v>
      </c>
      <c r="AQ478">
        <f>(Table2[[#This Row],[Sharpe Ratio]]-AVERAGE(Table2[Sharpe Ratio]))/_xlfn.STDEV.P(Table2[Sharpe Ratio])</f>
        <v>0.63426766711911986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447</v>
      </c>
      <c r="AT478">
        <f>_xlfn.RANK.AVG(Table2[[#This Row],[6M Return vs Nifty Z-Score]],Table2[6M Return vs Nifty Z-Score])</f>
        <v>704</v>
      </c>
      <c r="AU478">
        <f>_xlfn.RANK.AVG(Table2[[#This Row],[Sharpe Ratio Z-Score]],Table2[Sharpe Ratio Z-Score])</f>
        <v>185</v>
      </c>
      <c r="AV478">
        <f>(Table2[[#This Row],[Rank 1Y]]+Table2[[#This Row],[Rank 6M]]+Table2[[#This Row],[Rank Sharpe]])/3</f>
        <v>445.33333333333331</v>
      </c>
    </row>
    <row r="479" spans="1:48" x14ac:dyDescent="0.3">
      <c r="A479" t="s">
        <v>968</v>
      </c>
      <c r="B479" t="s">
        <v>969</v>
      </c>
      <c r="C479" t="s">
        <v>3147</v>
      </c>
      <c r="D479" t="s">
        <v>970</v>
      </c>
      <c r="E479">
        <v>15472.879538351999</v>
      </c>
      <c r="F479">
        <v>197.92</v>
      </c>
      <c r="G479">
        <v>1.98738021872583</v>
      </c>
      <c r="H479">
        <f>(Table2[[#This Row],[1Y Return vs Nifty]]-AVERAGE(Table2[1Y Return vs Nifty]))/_xlfn.STDEV.P(Table2[1Y Return vs Nifty])</f>
        <v>-0.23946872384706269</v>
      </c>
      <c r="I479">
        <v>21.620093268614198</v>
      </c>
      <c r="J479">
        <f>(Table2[[#This Row],[1M Return vs Nifty]]-AVERAGE(Table2[1M Return vs Nifty]))/_xlfn.STDEV.P(Table2[1M Return vs Nifty])</f>
        <v>1.8713932738235106</v>
      </c>
      <c r="K479">
        <v>-9.5893404341407305</v>
      </c>
      <c r="L479">
        <f>(Table2[[#This Row],[6M Return vs Nifty]]-AVERAGE(Table2[6M Return vs Nifty]))/_xlfn.STDEV.P(Table2[6M Return vs Nifty])</f>
        <v>-0.45008367630410212</v>
      </c>
      <c r="M479">
        <v>-0.67812044282236705</v>
      </c>
      <c r="N479">
        <f>(Table2[[#This Row],[1W Return vs Nifty]]-AVERAGE(Table2[1W Return vs Nifty]))/_xlfn.STDEV.P(Table2[1W Return vs Nifty])</f>
        <v>-9.1437034017738672E-2</v>
      </c>
      <c r="O479">
        <v>190.69</v>
      </c>
      <c r="P479">
        <v>189.31076595695001</v>
      </c>
      <c r="Q479">
        <v>193.27151447018699</v>
      </c>
      <c r="R479">
        <v>62.603316039026701</v>
      </c>
      <c r="S479" s="1">
        <f>(Table2[[#This Row],[Close Price]]-Table2[[#This Row],[20D EMA]])/Table2[[#This Row],[20D EMA]]</f>
        <v>3.7914940479311918E-2</v>
      </c>
      <c r="T479" s="1">
        <f>(Table2[[#This Row],[Close Price]]-Table2[[#This Row],[50D EMA]])/Table2[[#This Row],[50D EMA]]</f>
        <v>4.547672711338431E-2</v>
      </c>
      <c r="U479" s="1">
        <f>(Table2[[#This Row],[Close Price]]-Table2[[#This Row],[200D EMA]])/Table2[[#This Row],[200D EMA]]</f>
        <v>2.4051581230456243E-2</v>
      </c>
      <c r="V479">
        <v>1.1192485251814701</v>
      </c>
      <c r="W479">
        <v>195.18</v>
      </c>
      <c r="X479">
        <v>200</v>
      </c>
      <c r="Y479">
        <v>190</v>
      </c>
      <c r="Z479">
        <v>200</v>
      </c>
      <c r="AA479">
        <v>182.36</v>
      </c>
      <c r="AB479">
        <v>202.73</v>
      </c>
      <c r="AC479" s="1">
        <f>(Table2[[#This Row],[Close Price]]/Table2[[#This Row],[Day Low]])-1</f>
        <v>1.4038323598729363E-2</v>
      </c>
      <c r="AD479" s="1">
        <f>(Table2[[#This Row],[Day High]]/Table2[[#This Row],[Close Price]])-1</f>
        <v>1.0509296685529579E-2</v>
      </c>
      <c r="AE479" s="1">
        <f>(Table2[[#This Row],[Close Price]]/Table2[[#This Row],[Current Week Low]])-1</f>
        <v>4.1684210526315768E-2</v>
      </c>
      <c r="AF479" s="1">
        <f>(Table2[[#This Row],[Current Week High]]/Table2[[#This Row],[Close Price]])-1</f>
        <v>1.0509296685529579E-2</v>
      </c>
      <c r="AG479" s="1">
        <f>(Table2[[#This Row],[Close Price]]/Table2[[#This Row],[Current Month Low]])-1</f>
        <v>8.5325729326606536E-2</v>
      </c>
      <c r="AH479" s="1">
        <f>(Table2[[#This Row],[Current Month High]]/Table2[[#This Row],[Close Price]])-1</f>
        <v>2.4302748585286915E-2</v>
      </c>
      <c r="AI479">
        <v>20.023241713823701</v>
      </c>
      <c r="AJ479">
        <v>25.663492063492001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-0.02</v>
      </c>
      <c r="AM479" t="s">
        <v>3182</v>
      </c>
      <c r="AN479">
        <v>0.64</v>
      </c>
      <c r="AO479" t="s">
        <v>3183</v>
      </c>
      <c r="AP479">
        <v>1.2635005460135001E-2</v>
      </c>
      <c r="AQ479">
        <f>(Table2[[#This Row],[Sharpe Ratio]]-AVERAGE(Table2[Sharpe Ratio]))/_xlfn.STDEV.P(Table2[Sharpe Ratio])</f>
        <v>-0.519133179512836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391</v>
      </c>
      <c r="AT479">
        <f>_xlfn.RANK.AVG(Table2[[#This Row],[6M Return vs Nifty Z-Score]],Table2[6M Return vs Nifty Z-Score])</f>
        <v>473</v>
      </c>
      <c r="AU479">
        <f>_xlfn.RANK.AVG(Table2[[#This Row],[Sharpe Ratio Z-Score]],Table2[Sharpe Ratio Z-Score])</f>
        <v>475</v>
      </c>
      <c r="AV479">
        <f>(Table2[[#This Row],[Rank 1Y]]+Table2[[#This Row],[Rank 6M]]+Table2[[#This Row],[Rank Sharpe]])/3</f>
        <v>446.33333333333331</v>
      </c>
    </row>
    <row r="480" spans="1:48" x14ac:dyDescent="0.3">
      <c r="A480" t="s">
        <v>768</v>
      </c>
      <c r="B480" t="s">
        <v>769</v>
      </c>
      <c r="C480" t="s">
        <v>3151</v>
      </c>
      <c r="D480" t="s">
        <v>171</v>
      </c>
      <c r="E480">
        <v>21672.95910815</v>
      </c>
      <c r="F480">
        <v>7361.3</v>
      </c>
      <c r="G480">
        <v>-9.4275477236405703</v>
      </c>
      <c r="H480">
        <f>(Table2[[#This Row],[1Y Return vs Nifty]]-AVERAGE(Table2[1Y Return vs Nifty]))/_xlfn.STDEV.P(Table2[1Y Return vs Nifty])</f>
        <v>-0.46406531856899663</v>
      </c>
      <c r="I480">
        <v>-1.43000905790799</v>
      </c>
      <c r="J480">
        <f>(Table2[[#This Row],[1M Return vs Nifty]]-AVERAGE(Table2[1M Return vs Nifty]))/_xlfn.STDEV.P(Table2[1M Return vs Nifty])</f>
        <v>-0.2678355022406172</v>
      </c>
      <c r="K480">
        <v>19.6406277578733</v>
      </c>
      <c r="L480">
        <f>(Table2[[#This Row],[6M Return vs Nifty]]-AVERAGE(Table2[6M Return vs Nifty]))/_xlfn.STDEV.P(Table2[6M Return vs Nifty])</f>
        <v>0.49812421906893045</v>
      </c>
      <c r="M480">
        <v>-1.53277788183355</v>
      </c>
      <c r="N480">
        <f>(Table2[[#This Row],[1W Return vs Nifty]]-AVERAGE(Table2[1W Return vs Nifty]))/_xlfn.STDEV.P(Table2[1W Return vs Nifty])</f>
        <v>-0.29808773079118955</v>
      </c>
      <c r="O480">
        <v>7485.48</v>
      </c>
      <c r="P480">
        <v>7580.8560671722498</v>
      </c>
      <c r="Q480">
        <v>7184.2714200702503</v>
      </c>
      <c r="R480">
        <v>44.567577000221497</v>
      </c>
      <c r="S480" s="1">
        <f>(Table2[[#This Row],[Close Price]]-Table2[[#This Row],[20D EMA]])/Table2[[#This Row],[20D EMA]]</f>
        <v>-1.6589450509519682E-2</v>
      </c>
      <c r="T480" s="1">
        <f>(Table2[[#This Row],[Close Price]]-Table2[[#This Row],[50D EMA]])/Table2[[#This Row],[50D EMA]]</f>
        <v>-2.8961909476556871E-2</v>
      </c>
      <c r="U480" s="1">
        <f>(Table2[[#This Row],[Close Price]]-Table2[[#This Row],[200D EMA]])/Table2[[#This Row],[200D EMA]]</f>
        <v>2.4641131936524025E-2</v>
      </c>
      <c r="V480">
        <v>0.51978703769323398</v>
      </c>
      <c r="W480">
        <v>7321.4</v>
      </c>
      <c r="X480">
        <v>7431.8</v>
      </c>
      <c r="Y480">
        <v>7279.9</v>
      </c>
      <c r="Z480">
        <v>7536.9</v>
      </c>
      <c r="AA480">
        <v>7148</v>
      </c>
      <c r="AB480">
        <v>8097</v>
      </c>
      <c r="AC480" s="1">
        <f>(Table2[[#This Row],[Close Price]]/Table2[[#This Row],[Day Low]])-1</f>
        <v>5.4497773649848646E-3</v>
      </c>
      <c r="AD480" s="1">
        <f>(Table2[[#This Row],[Day High]]/Table2[[#This Row],[Close Price]])-1</f>
        <v>9.5771127382391352E-3</v>
      </c>
      <c r="AE480" s="1">
        <f>(Table2[[#This Row],[Close Price]]/Table2[[#This Row],[Current Week Low]])-1</f>
        <v>1.1181472272970838E-2</v>
      </c>
      <c r="AF480" s="1">
        <f>(Table2[[#This Row],[Current Week High]]/Table2[[#This Row],[Close Price]])-1</f>
        <v>2.3854482224606954E-2</v>
      </c>
      <c r="AG480" s="1">
        <f>(Table2[[#This Row],[Close Price]]/Table2[[#This Row],[Current Month Low]])-1</f>
        <v>2.9840514829322817E-2</v>
      </c>
      <c r="AH480" s="1">
        <f>(Table2[[#This Row],[Current Month High]]/Table2[[#This Row],[Close Price]])-1</f>
        <v>9.9941586404575178E-2</v>
      </c>
      <c r="AI480">
        <v>11.121676877725401</v>
      </c>
      <c r="AJ480">
        <v>42.251466226074101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0.03</v>
      </c>
      <c r="AM480" t="s">
        <v>3183</v>
      </c>
      <c r="AN480">
        <v>-8.3800000000000008</v>
      </c>
      <c r="AO480" t="s">
        <v>3182</v>
      </c>
      <c r="AP480">
        <v>-8.9198997143680001E-2</v>
      </c>
      <c r="AQ480">
        <f>(Table2[[#This Row],[Sharpe Ratio]]-AVERAGE(Table2[Sharpe Ratio]))/_xlfn.STDEV.P(Table2[Sharpe Ratio])</f>
        <v>-1.6972639726155274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475</v>
      </c>
      <c r="AT480">
        <f>_xlfn.RANK.AVG(Table2[[#This Row],[6M Return vs Nifty Z-Score]],Table2[6M Return vs Nifty Z-Score])</f>
        <v>163</v>
      </c>
      <c r="AU480">
        <f>_xlfn.RANK.AVG(Table2[[#This Row],[Sharpe Ratio Z-Score]],Table2[Sharpe Ratio Z-Score])</f>
        <v>703</v>
      </c>
      <c r="AV480">
        <f>(Table2[[#This Row],[Rank 1Y]]+Table2[[#This Row],[Rank 6M]]+Table2[[#This Row],[Rank Sharpe]])/3</f>
        <v>447</v>
      </c>
    </row>
    <row r="481" spans="1:48" x14ac:dyDescent="0.3">
      <c r="A481" t="s">
        <v>925</v>
      </c>
      <c r="B481" t="s">
        <v>926</v>
      </c>
      <c r="C481" t="s">
        <v>3145</v>
      </c>
      <c r="D481" t="s">
        <v>927</v>
      </c>
      <c r="E481">
        <v>16261.952003050001</v>
      </c>
      <c r="F481">
        <v>731.95</v>
      </c>
      <c r="G481">
        <v>-8.2812606041227301</v>
      </c>
      <c r="H481">
        <f>(Table2[[#This Row],[1Y Return vs Nifty]]-AVERAGE(Table2[1Y Return vs Nifty]))/_xlfn.STDEV.P(Table2[1Y Return vs Nifty])</f>
        <v>-0.4415113274341258</v>
      </c>
      <c r="I481">
        <v>-14.6352256403187</v>
      </c>
      <c r="J481">
        <f>(Table2[[#This Row],[1M Return vs Nifty]]-AVERAGE(Table2[1M Return vs Nifty]))/_xlfn.STDEV.P(Table2[1M Return vs Nifty])</f>
        <v>-1.4933823092388665</v>
      </c>
      <c r="K481">
        <v>4.9309052858075004</v>
      </c>
      <c r="L481">
        <f>(Table2[[#This Row],[6M Return vs Nifty]]-AVERAGE(Table2[6M Return vs Nifty]))/_xlfn.STDEV.P(Table2[6M Return vs Nifty])</f>
        <v>2.0946998240834059E-2</v>
      </c>
      <c r="M481">
        <v>1.4307825545883499</v>
      </c>
      <c r="N481">
        <f>(Table2[[#This Row],[1W Return vs Nifty]]-AVERAGE(Table2[1W Return vs Nifty]))/_xlfn.STDEV.P(Table2[1W Return vs Nifty])</f>
        <v>0.41848220841787465</v>
      </c>
      <c r="O481">
        <v>773.87</v>
      </c>
      <c r="P481">
        <v>809.03906766569003</v>
      </c>
      <c r="Q481">
        <v>755.61694620135097</v>
      </c>
      <c r="R481">
        <v>36.730910273781397</v>
      </c>
      <c r="S481" s="1">
        <f>(Table2[[#This Row],[Close Price]]-Table2[[#This Row],[20D EMA]])/Table2[[#This Row],[20D EMA]]</f>
        <v>-5.4169304922015271E-2</v>
      </c>
      <c r="T481" s="1">
        <f>(Table2[[#This Row],[Close Price]]-Table2[[#This Row],[50D EMA]])/Table2[[#This Row],[50D EMA]]</f>
        <v>-9.5284728199979352E-2</v>
      </c>
      <c r="U481" s="1">
        <f>(Table2[[#This Row],[Close Price]]-Table2[[#This Row],[200D EMA]])/Table2[[#This Row],[200D EMA]]</f>
        <v>-3.1321354451259671E-2</v>
      </c>
      <c r="V481">
        <v>1.0453346273692601</v>
      </c>
      <c r="W481">
        <v>715.05</v>
      </c>
      <c r="X481">
        <v>734.9</v>
      </c>
      <c r="Y481">
        <v>691.45</v>
      </c>
      <c r="Z481">
        <v>734.9</v>
      </c>
      <c r="AA481">
        <v>631</v>
      </c>
      <c r="AB481">
        <v>862</v>
      </c>
      <c r="AC481" s="1">
        <f>(Table2[[#This Row],[Close Price]]/Table2[[#This Row],[Day Low]])-1</f>
        <v>2.3634710859380625E-2</v>
      </c>
      <c r="AD481" s="1">
        <f>(Table2[[#This Row],[Day High]]/Table2[[#This Row],[Close Price]])-1</f>
        <v>4.0303299405695103E-3</v>
      </c>
      <c r="AE481" s="1">
        <f>(Table2[[#This Row],[Close Price]]/Table2[[#This Row],[Current Week Low]])-1</f>
        <v>5.8572564899848079E-2</v>
      </c>
      <c r="AF481" s="1">
        <f>(Table2[[#This Row],[Current Week High]]/Table2[[#This Row],[Close Price]])-1</f>
        <v>4.0303299405695103E-3</v>
      </c>
      <c r="AG481" s="1">
        <f>(Table2[[#This Row],[Close Price]]/Table2[[#This Row],[Current Month Low]])-1</f>
        <v>0.15998415213946116</v>
      </c>
      <c r="AH481" s="1">
        <f>(Table2[[#This Row],[Current Month High]]/Table2[[#This Row],[Close Price]])-1</f>
        <v>0.17767607076986125</v>
      </c>
      <c r="AI481">
        <v>27.740965912972101</v>
      </c>
      <c r="AJ481">
        <v>17.6579328082301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-0.05</v>
      </c>
      <c r="AM481" t="s">
        <v>3182</v>
      </c>
      <c r="AN481">
        <v>-13.84</v>
      </c>
      <c r="AO481" t="s">
        <v>3182</v>
      </c>
      <c r="AP481">
        <v>-9.7793418616399994E-3</v>
      </c>
      <c r="AQ481">
        <f>(Table2[[#This Row],[Sharpe Ratio]]-AVERAGE(Table2[Sharpe Ratio]))/_xlfn.STDEV.P(Table2[Sharpe Ratio])</f>
        <v>-0.77844767282425453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463</v>
      </c>
      <c r="AT481">
        <f>_xlfn.RANK.AVG(Table2[[#This Row],[6M Return vs Nifty Z-Score]],Table2[6M Return vs Nifty Z-Score])</f>
        <v>296</v>
      </c>
      <c r="AU481">
        <f>_xlfn.RANK.AVG(Table2[[#This Row],[Sharpe Ratio Z-Score]],Table2[Sharpe Ratio Z-Score])</f>
        <v>582</v>
      </c>
      <c r="AV481">
        <f>(Table2[[#This Row],[Rank 1Y]]+Table2[[#This Row],[Rank 6M]]+Table2[[#This Row],[Rank Sharpe]])/3</f>
        <v>447</v>
      </c>
    </row>
    <row r="482" spans="1:48" x14ac:dyDescent="0.3">
      <c r="A482" t="s">
        <v>378</v>
      </c>
      <c r="B482" t="s">
        <v>379</v>
      </c>
      <c r="C482" t="s">
        <v>3141</v>
      </c>
      <c r="D482" t="s">
        <v>117</v>
      </c>
      <c r="E482">
        <v>61709.117285280001</v>
      </c>
      <c r="F482">
        <v>1325.4</v>
      </c>
      <c r="G482">
        <v>-2.1201600567828698</v>
      </c>
      <c r="H482">
        <f>(Table2[[#This Row],[1Y Return vs Nifty]]-AVERAGE(Table2[1Y Return vs Nifty]))/_xlfn.STDEV.P(Table2[1Y Return vs Nifty])</f>
        <v>-0.32028741698470847</v>
      </c>
      <c r="I482">
        <v>-6.0475769261504704</v>
      </c>
      <c r="J482">
        <f>(Table2[[#This Row],[1M Return vs Nifty]]-AVERAGE(Table2[1M Return vs Nifty]))/_xlfn.STDEV.P(Table2[1M Return vs Nifty])</f>
        <v>-0.69638171514863634</v>
      </c>
      <c r="K482">
        <v>-21.747697777137301</v>
      </c>
      <c r="L482">
        <f>(Table2[[#This Row],[6M Return vs Nifty]]-AVERAGE(Table2[6M Return vs Nifty]))/_xlfn.STDEV.P(Table2[6M Return vs Nifty])</f>
        <v>-0.84449568358592308</v>
      </c>
      <c r="M482">
        <v>-2.4271992843877501</v>
      </c>
      <c r="N482">
        <f>(Table2[[#This Row],[1W Return vs Nifty]]-AVERAGE(Table2[1W Return vs Nifty]))/_xlfn.STDEV.P(Table2[1W Return vs Nifty])</f>
        <v>-0.5143530993589277</v>
      </c>
      <c r="O482">
        <v>1364.14</v>
      </c>
      <c r="P482">
        <v>1430.638964669</v>
      </c>
      <c r="Q482">
        <v>1416.4555088945101</v>
      </c>
      <c r="R482">
        <v>39.655537768510499</v>
      </c>
      <c r="S482" s="1">
        <f>(Table2[[#This Row],[Close Price]]-Table2[[#This Row],[20D EMA]])/Table2[[#This Row],[20D EMA]]</f>
        <v>-2.8398844693359925E-2</v>
      </c>
      <c r="T482" s="1">
        <f>(Table2[[#This Row],[Close Price]]-Table2[[#This Row],[50D EMA]])/Table2[[#This Row],[50D EMA]]</f>
        <v>-7.356081252361843E-2</v>
      </c>
      <c r="U482" s="1">
        <f>(Table2[[#This Row],[Close Price]]-Table2[[#This Row],[200D EMA]])/Table2[[#This Row],[200D EMA]]</f>
        <v>-6.4284058569248945E-2</v>
      </c>
      <c r="V482">
        <v>0.99640050602123598</v>
      </c>
      <c r="W482">
        <v>1313.2</v>
      </c>
      <c r="X482">
        <v>1332.4</v>
      </c>
      <c r="Y482">
        <v>1313.2</v>
      </c>
      <c r="Z482">
        <v>1350</v>
      </c>
      <c r="AA482">
        <v>1286.5999999999999</v>
      </c>
      <c r="AB482">
        <v>1482.9</v>
      </c>
      <c r="AC482" s="1">
        <f>(Table2[[#This Row],[Close Price]]/Table2[[#This Row],[Day Low]])-1</f>
        <v>9.2902832774901523E-3</v>
      </c>
      <c r="AD482" s="1">
        <f>(Table2[[#This Row],[Day High]]/Table2[[#This Row],[Close Price]])-1</f>
        <v>5.2814244756300699E-3</v>
      </c>
      <c r="AE482" s="1">
        <f>(Table2[[#This Row],[Close Price]]/Table2[[#This Row],[Current Week Low]])-1</f>
        <v>9.2902832774901523E-3</v>
      </c>
      <c r="AF482" s="1">
        <f>(Table2[[#This Row],[Current Week High]]/Table2[[#This Row],[Close Price]])-1</f>
        <v>1.8560434585785268E-2</v>
      </c>
      <c r="AG482" s="1">
        <f>(Table2[[#This Row],[Close Price]]/Table2[[#This Row],[Current Month Low]])-1</f>
        <v>3.0157002953520973E-2</v>
      </c>
      <c r="AH482" s="1">
        <f>(Table2[[#This Row],[Current Month High]]/Table2[[#This Row],[Close Price]])-1</f>
        <v>0.11883205070167491</v>
      </c>
      <c r="AI482">
        <v>36.147578089633299</v>
      </c>
      <c r="AJ482">
        <v>24.684854186265198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-7.0000000000000007E-2</v>
      </c>
      <c r="AM482" t="s">
        <v>3182</v>
      </c>
      <c r="AN482">
        <v>-8.3800000000000008</v>
      </c>
      <c r="AO482" t="s">
        <v>3182</v>
      </c>
      <c r="AP482">
        <v>7.4114810230872005E-2</v>
      </c>
      <c r="AQ482">
        <f>(Table2[[#This Row],[Sharpe Ratio]]-AVERAGE(Table2[Sharpe Ratio]))/_xlfn.STDEV.P(Table2[Sharpe Ratio])</f>
        <v>0.19213466130984752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422</v>
      </c>
      <c r="AT482">
        <f>_xlfn.RANK.AVG(Table2[[#This Row],[6M Return vs Nifty Z-Score]],Table2[6M Return vs Nifty Z-Score])</f>
        <v>621</v>
      </c>
      <c r="AU482">
        <f>_xlfn.RANK.AVG(Table2[[#This Row],[Sharpe Ratio Z-Score]],Table2[Sharpe Ratio Z-Score])</f>
        <v>299</v>
      </c>
      <c r="AV482">
        <f>(Table2[[#This Row],[Rank 1Y]]+Table2[[#This Row],[Rank 6M]]+Table2[[#This Row],[Rank Sharpe]])/3</f>
        <v>447.33333333333331</v>
      </c>
    </row>
    <row r="483" spans="1:48" x14ac:dyDescent="0.3">
      <c r="A483" t="s">
        <v>863</v>
      </c>
      <c r="B483" t="s">
        <v>864</v>
      </c>
      <c r="C483" t="s">
        <v>3136</v>
      </c>
      <c r="D483" t="s">
        <v>54</v>
      </c>
      <c r="E483">
        <v>17589.3700829839</v>
      </c>
      <c r="F483">
        <v>213.22</v>
      </c>
      <c r="G483">
        <v>-9.9387442875469301</v>
      </c>
      <c r="H483">
        <f>(Table2[[#This Row],[1Y Return vs Nifty]]-AVERAGE(Table2[1Y Return vs Nifty]))/_xlfn.STDEV.P(Table2[1Y Return vs Nifty])</f>
        <v>-0.47412346418906615</v>
      </c>
      <c r="I483">
        <v>14.12776302598</v>
      </c>
      <c r="J483">
        <f>(Table2[[#This Row],[1M Return vs Nifty]]-AVERAGE(Table2[1M Return vs Nifty]))/_xlfn.STDEV.P(Table2[1M Return vs Nifty])</f>
        <v>1.1760467531108239</v>
      </c>
      <c r="K483">
        <v>-10.444687228958999</v>
      </c>
      <c r="L483">
        <f>(Table2[[#This Row],[6M Return vs Nifty]]-AVERAGE(Table2[6M Return vs Nifty]))/_xlfn.STDEV.P(Table2[6M Return vs Nifty])</f>
        <v>-0.47783076719386519</v>
      </c>
      <c r="M483">
        <v>7.6463111111835804</v>
      </c>
      <c r="N483">
        <f>(Table2[[#This Row],[1W Return vs Nifty]]-AVERAGE(Table2[1W Return vs Nifty]))/_xlfn.STDEV.P(Table2[1W Return vs Nifty])</f>
        <v>1.9213572182250256</v>
      </c>
      <c r="O483">
        <v>198.73</v>
      </c>
      <c r="P483">
        <v>200.98467086818701</v>
      </c>
      <c r="Q483">
        <v>207.32261902623401</v>
      </c>
      <c r="R483">
        <v>72.575840305319005</v>
      </c>
      <c r="S483" s="1">
        <f>(Table2[[#This Row],[Close Price]]-Table2[[#This Row],[20D EMA]])/Table2[[#This Row],[20D EMA]]</f>
        <v>7.2912997534343132E-2</v>
      </c>
      <c r="T483" s="1">
        <f>(Table2[[#This Row],[Close Price]]-Table2[[#This Row],[50D EMA]])/Table2[[#This Row],[50D EMA]]</f>
        <v>6.0876926976373036E-2</v>
      </c>
      <c r="U483" s="1">
        <f>(Table2[[#This Row],[Close Price]]-Table2[[#This Row],[200D EMA]])/Table2[[#This Row],[200D EMA]]</f>
        <v>2.8445429647113194E-2</v>
      </c>
      <c r="V483">
        <v>1.08227924681921</v>
      </c>
      <c r="W483">
        <v>206.1</v>
      </c>
      <c r="X483">
        <v>215</v>
      </c>
      <c r="Y483">
        <v>189.66</v>
      </c>
      <c r="Z483">
        <v>215</v>
      </c>
      <c r="AA483">
        <v>184.84</v>
      </c>
      <c r="AB483">
        <v>215</v>
      </c>
      <c r="AC483" s="1">
        <f>(Table2[[#This Row],[Close Price]]/Table2[[#This Row],[Day Low]])-1</f>
        <v>3.4546336729742944E-2</v>
      </c>
      <c r="AD483" s="1">
        <f>(Table2[[#This Row],[Day High]]/Table2[[#This Row],[Close Price]])-1</f>
        <v>8.3481849732669478E-3</v>
      </c>
      <c r="AE483" s="1">
        <f>(Table2[[#This Row],[Close Price]]/Table2[[#This Row],[Current Week Low]])-1</f>
        <v>0.12422229252346306</v>
      </c>
      <c r="AF483" s="1">
        <f>(Table2[[#This Row],[Current Week High]]/Table2[[#This Row],[Close Price]])-1</f>
        <v>8.3481849732669478E-3</v>
      </c>
      <c r="AG483" s="1">
        <f>(Table2[[#This Row],[Close Price]]/Table2[[#This Row],[Current Month Low]])-1</f>
        <v>0.153538195195845</v>
      </c>
      <c r="AH483" s="1">
        <f>(Table2[[#This Row],[Current Month High]]/Table2[[#This Row],[Close Price]])-1</f>
        <v>8.3481849732669478E-3</v>
      </c>
      <c r="AI483">
        <v>35.658005815589497</v>
      </c>
      <c r="AJ483">
        <v>19.793246811618602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-0.03</v>
      </c>
      <c r="AM483" t="s">
        <v>3182</v>
      </c>
      <c r="AN483">
        <v>2.77</v>
      </c>
      <c r="AO483" t="s">
        <v>3183</v>
      </c>
      <c r="AP483">
        <v>5.1419858039330003E-2</v>
      </c>
      <c r="AQ483">
        <f>(Table2[[#This Row],[Sharpe Ratio]]-AVERAGE(Table2[Sharpe Ratio]))/_xlfn.STDEV.P(Table2[Sharpe Ratio])</f>
        <v>-7.042618615945713E-2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479</v>
      </c>
      <c r="AT483">
        <f>_xlfn.RANK.AVG(Table2[[#This Row],[6M Return vs Nifty Z-Score]],Table2[6M Return vs Nifty Z-Score])</f>
        <v>487</v>
      </c>
      <c r="AU483">
        <f>_xlfn.RANK.AVG(Table2[[#This Row],[Sharpe Ratio Z-Score]],Table2[Sharpe Ratio Z-Score])</f>
        <v>376</v>
      </c>
      <c r="AV483">
        <f>(Table2[[#This Row],[Rank 1Y]]+Table2[[#This Row],[Rank 6M]]+Table2[[#This Row],[Rank Sharpe]])/3</f>
        <v>447.33333333333331</v>
      </c>
    </row>
    <row r="484" spans="1:48" x14ac:dyDescent="0.3">
      <c r="A484" t="s">
        <v>579</v>
      </c>
      <c r="B484" t="s">
        <v>580</v>
      </c>
      <c r="C484" t="s">
        <v>3136</v>
      </c>
      <c r="D484" t="s">
        <v>54</v>
      </c>
      <c r="E484">
        <v>33624.8566355</v>
      </c>
      <c r="F484">
        <v>272.35000000000002</v>
      </c>
      <c r="G484">
        <v>-22.688794261222299</v>
      </c>
      <c r="H484">
        <f>(Table2[[#This Row],[1Y Return vs Nifty]]-AVERAGE(Table2[1Y Return vs Nifty]))/_xlfn.STDEV.P(Table2[1Y Return vs Nifty])</f>
        <v>-0.72498950741599533</v>
      </c>
      <c r="I484">
        <v>-1.1782873448965001</v>
      </c>
      <c r="J484">
        <f>(Table2[[#This Row],[1M Return vs Nifty]]-AVERAGE(Table2[1M Return vs Nifty]))/_xlfn.STDEV.P(Table2[1M Return vs Nifty])</f>
        <v>-0.24447376942025004</v>
      </c>
      <c r="K484">
        <v>-4.7025855414246003</v>
      </c>
      <c r="L484">
        <f>(Table2[[#This Row],[6M Return vs Nifty]]-AVERAGE(Table2[6M Return vs Nifty]))/_xlfn.STDEV.P(Table2[6M Return vs Nifty])</f>
        <v>-0.29155939938435499</v>
      </c>
      <c r="M484">
        <v>1.63252842912416</v>
      </c>
      <c r="N484">
        <f>(Table2[[#This Row],[1W Return vs Nifty]]-AVERAGE(Table2[1W Return vs Nifty]))/_xlfn.STDEV.P(Table2[1W Return vs Nifty])</f>
        <v>0.46726306919436278</v>
      </c>
      <c r="O484">
        <v>270.08999999999997</v>
      </c>
      <c r="P484">
        <v>282.34291338621398</v>
      </c>
      <c r="Q484">
        <v>288.82647250443</v>
      </c>
      <c r="R484">
        <v>58.5874524747802</v>
      </c>
      <c r="S484" s="1">
        <f>(Table2[[#This Row],[Close Price]]-Table2[[#This Row],[20D EMA]])/Table2[[#This Row],[20D EMA]]</f>
        <v>8.3675811766449996E-3</v>
      </c>
      <c r="T484" s="1">
        <f>(Table2[[#This Row],[Close Price]]-Table2[[#This Row],[50D EMA]])/Table2[[#This Row],[50D EMA]]</f>
        <v>-3.5392825222231639E-2</v>
      </c>
      <c r="U484" s="1">
        <f>(Table2[[#This Row],[Close Price]]-Table2[[#This Row],[200D EMA]])/Table2[[#This Row],[200D EMA]]</f>
        <v>-5.704626851396824E-2</v>
      </c>
      <c r="V484">
        <v>0.32421136674059098</v>
      </c>
      <c r="W484">
        <v>269.85000000000002</v>
      </c>
      <c r="X484">
        <v>273.5</v>
      </c>
      <c r="Y484">
        <v>264.55</v>
      </c>
      <c r="Z484">
        <v>278.5</v>
      </c>
      <c r="AA484">
        <v>254.3</v>
      </c>
      <c r="AB484">
        <v>280</v>
      </c>
      <c r="AC484" s="1">
        <f>(Table2[[#This Row],[Close Price]]/Table2[[#This Row],[Day Low]])-1</f>
        <v>9.2644061515656517E-3</v>
      </c>
      <c r="AD484" s="1">
        <f>(Table2[[#This Row],[Day High]]/Table2[[#This Row],[Close Price]])-1</f>
        <v>4.2225078024600293E-3</v>
      </c>
      <c r="AE484" s="1">
        <f>(Table2[[#This Row],[Close Price]]/Table2[[#This Row],[Current Week Low]])-1</f>
        <v>2.9484029484029506E-2</v>
      </c>
      <c r="AF484" s="1">
        <f>(Table2[[#This Row],[Current Week High]]/Table2[[#This Row],[Close Price]])-1</f>
        <v>2.2581237378373364E-2</v>
      </c>
      <c r="AG484" s="1">
        <f>(Table2[[#This Row],[Close Price]]/Table2[[#This Row],[Current Month Low]])-1</f>
        <v>7.0979158474242965E-2</v>
      </c>
      <c r="AH484" s="1">
        <f>(Table2[[#This Row],[Current Month High]]/Table2[[#This Row],[Close Price]])-1</f>
        <v>2.8088856251147432E-2</v>
      </c>
      <c r="AI484">
        <v>25.940884890765499</v>
      </c>
      <c r="AJ484">
        <v>10.621445978878899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-0.19</v>
      </c>
      <c r="AM484" t="s">
        <v>3182</v>
      </c>
      <c r="AN484">
        <v>-7.0000000000000007E-2</v>
      </c>
      <c r="AO484" t="s">
        <v>3182</v>
      </c>
      <c r="AP484">
        <v>5.4248993786622998E-2</v>
      </c>
      <c r="AQ484">
        <f>(Table2[[#This Row],[Sharpe Ratio]]-AVERAGE(Table2[Sharpe Ratio]))/_xlfn.STDEV.P(Table2[Sharpe Ratio])</f>
        <v>-3.7695547507052792E-2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568</v>
      </c>
      <c r="AT484">
        <f>_xlfn.RANK.AVG(Table2[[#This Row],[6M Return vs Nifty Z-Score]],Table2[6M Return vs Nifty Z-Score])</f>
        <v>407</v>
      </c>
      <c r="AU484">
        <f>_xlfn.RANK.AVG(Table2[[#This Row],[Sharpe Ratio Z-Score]],Table2[Sharpe Ratio Z-Score])</f>
        <v>368</v>
      </c>
      <c r="AV484">
        <f>(Table2[[#This Row],[Rank 1Y]]+Table2[[#This Row],[Rank 6M]]+Table2[[#This Row],[Rank Sharpe]])/3</f>
        <v>447.66666666666669</v>
      </c>
    </row>
    <row r="485" spans="1:48" x14ac:dyDescent="0.3">
      <c r="A485" t="s">
        <v>426</v>
      </c>
      <c r="B485" t="s">
        <v>427</v>
      </c>
      <c r="C485" t="s">
        <v>3141</v>
      </c>
      <c r="D485" t="s">
        <v>425</v>
      </c>
      <c r="E485">
        <v>52816.735059059902</v>
      </c>
      <c r="F485">
        <v>124534.2</v>
      </c>
      <c r="G485">
        <v>-11.3141063693357</v>
      </c>
      <c r="H485">
        <f>(Table2[[#This Row],[1Y Return vs Nifty]]-AVERAGE(Table2[1Y Return vs Nifty]))/_xlfn.STDEV.P(Table2[1Y Return vs Nifty])</f>
        <v>-0.50118466349221213</v>
      </c>
      <c r="I485">
        <v>0.64290765563448604</v>
      </c>
      <c r="J485">
        <f>(Table2[[#This Row],[1M Return vs Nifty]]-AVERAGE(Table2[1M Return vs Nifty]))/_xlfn.STDEV.P(Table2[1M Return vs Nifty])</f>
        <v>-7.5452708395405826E-2</v>
      </c>
      <c r="K485">
        <v>-10.7560824422553</v>
      </c>
      <c r="L485">
        <f>(Table2[[#This Row],[6M Return vs Nifty]]-AVERAGE(Table2[6M Return vs Nifty]))/_xlfn.STDEV.P(Table2[6M Return vs Nifty])</f>
        <v>-0.48793229716780451</v>
      </c>
      <c r="M485">
        <v>-2.3443799734750899</v>
      </c>
      <c r="N485">
        <f>(Table2[[#This Row],[1W Return vs Nifty]]-AVERAGE(Table2[1W Return vs Nifty]))/_xlfn.STDEV.P(Table2[1W Return vs Nifty])</f>
        <v>-0.49432792023429561</v>
      </c>
      <c r="O485">
        <v>123595.37</v>
      </c>
      <c r="P485">
        <v>126832.498211775</v>
      </c>
      <c r="Q485">
        <v>128446.371742926</v>
      </c>
      <c r="R485">
        <v>61.709137606817201</v>
      </c>
      <c r="S485" s="1">
        <f>(Table2[[#This Row],[Close Price]]-Table2[[#This Row],[20D EMA]])/Table2[[#This Row],[20D EMA]]</f>
        <v>7.5959965166980106E-3</v>
      </c>
      <c r="T485" s="1">
        <f>(Table2[[#This Row],[Close Price]]-Table2[[#This Row],[50D EMA]])/Table2[[#This Row],[50D EMA]]</f>
        <v>-1.8120735964196558E-2</v>
      </c>
      <c r="U485" s="1">
        <f>(Table2[[#This Row],[Close Price]]-Table2[[#This Row],[200D EMA]])/Table2[[#This Row],[200D EMA]]</f>
        <v>-3.0457627489516532E-2</v>
      </c>
      <c r="V485">
        <v>1.09773017518266</v>
      </c>
      <c r="W485">
        <v>123110.25</v>
      </c>
      <c r="X485">
        <v>125299.95</v>
      </c>
      <c r="Y485">
        <v>123110.25</v>
      </c>
      <c r="Z485">
        <v>126200</v>
      </c>
      <c r="AA485">
        <v>117401.05</v>
      </c>
      <c r="AB485">
        <v>126200</v>
      </c>
      <c r="AC485" s="1">
        <f>(Table2[[#This Row],[Close Price]]/Table2[[#This Row],[Day Low]])-1</f>
        <v>1.1566461769024095E-2</v>
      </c>
      <c r="AD485" s="1">
        <f>(Table2[[#This Row],[Day High]]/Table2[[#This Row],[Close Price]])-1</f>
        <v>6.1489133105605553E-3</v>
      </c>
      <c r="AE485" s="1">
        <f>(Table2[[#This Row],[Close Price]]/Table2[[#This Row],[Current Week Low]])-1</f>
        <v>1.1566461769024095E-2</v>
      </c>
      <c r="AF485" s="1">
        <f>(Table2[[#This Row],[Current Week High]]/Table2[[#This Row],[Close Price]])-1</f>
        <v>1.3376245240263263E-2</v>
      </c>
      <c r="AG485" s="1">
        <f>(Table2[[#This Row],[Close Price]]/Table2[[#This Row],[Current Month Low]])-1</f>
        <v>6.0758826262627075E-2</v>
      </c>
      <c r="AH485" s="1">
        <f>(Table2[[#This Row],[Current Month High]]/Table2[[#This Row],[Close Price]])-1</f>
        <v>1.3376245240263263E-2</v>
      </c>
      <c r="AI485">
        <v>21.609164390183501</v>
      </c>
      <c r="AJ485">
        <v>12.3385070027657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0.01</v>
      </c>
      <c r="AM485" t="s">
        <v>3183</v>
      </c>
      <c r="AN485">
        <v>2.9</v>
      </c>
      <c r="AO485" t="s">
        <v>3183</v>
      </c>
      <c r="AP485">
        <v>5.3402679430721002E-2</v>
      </c>
      <c r="AQ485">
        <f>(Table2[[#This Row],[Sharpe Ratio]]-AVERAGE(Table2[Sharpe Ratio]))/_xlfn.STDEV.P(Table2[Sharpe Ratio])</f>
        <v>-4.7486668133157488E-2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487</v>
      </c>
      <c r="AT485">
        <f>_xlfn.RANK.AVG(Table2[[#This Row],[6M Return vs Nifty Z-Score]],Table2[6M Return vs Nifty Z-Score])</f>
        <v>491</v>
      </c>
      <c r="AU485">
        <f>_xlfn.RANK.AVG(Table2[[#This Row],[Sharpe Ratio Z-Score]],Table2[Sharpe Ratio Z-Score])</f>
        <v>372</v>
      </c>
      <c r="AV485">
        <f>(Table2[[#This Row],[Rank 1Y]]+Table2[[#This Row],[Rank 6M]]+Table2[[#This Row],[Rank Sharpe]])/3</f>
        <v>450</v>
      </c>
    </row>
    <row r="486" spans="1:48" x14ac:dyDescent="0.3">
      <c r="A486" t="s">
        <v>1583</v>
      </c>
      <c r="B486" t="s">
        <v>1584</v>
      </c>
      <c r="C486" t="s">
        <v>3144</v>
      </c>
      <c r="D486" t="s">
        <v>117</v>
      </c>
      <c r="E486">
        <v>6102.2309412599998</v>
      </c>
      <c r="F486">
        <v>561.45000000000005</v>
      </c>
      <c r="G486">
        <v>-11.860913269084101</v>
      </c>
      <c r="H486">
        <f>(Table2[[#This Row],[1Y Return vs Nifty]]-AVERAGE(Table2[1Y Return vs Nifty]))/_xlfn.STDEV.P(Table2[1Y Return vs Nifty])</f>
        <v>-0.51194346707590699</v>
      </c>
      <c r="I486">
        <v>-12.323610026445101</v>
      </c>
      <c r="J486">
        <f>(Table2[[#This Row],[1M Return vs Nifty]]-AVERAGE(Table2[1M Return vs Nifty]))/_xlfn.STDEV.P(Table2[1M Return vs Nifty])</f>
        <v>-1.2788464008794671</v>
      </c>
      <c r="K486">
        <v>-11.540140508131399</v>
      </c>
      <c r="L486">
        <f>(Table2[[#This Row],[6M Return vs Nifty]]-AVERAGE(Table2[6M Return vs Nifty]))/_xlfn.STDEV.P(Table2[6M Return vs Nifty])</f>
        <v>-0.51336681162265585</v>
      </c>
      <c r="M486">
        <v>-7.0099398390286298</v>
      </c>
      <c r="N486">
        <f>(Table2[[#This Row],[1W Return vs Nifty]]-AVERAGE(Table2[1W Return vs Nifty]))/_xlfn.STDEV.P(Table2[1W Return vs Nifty])</f>
        <v>-1.6224304242859471</v>
      </c>
      <c r="O486">
        <v>637.80999999999995</v>
      </c>
      <c r="P486">
        <v>640.36043962634301</v>
      </c>
      <c r="Q486">
        <v>620.10081719045297</v>
      </c>
      <c r="R486">
        <v>32.9072472065033</v>
      </c>
      <c r="S486" s="1">
        <f>(Table2[[#This Row],[Close Price]]-Table2[[#This Row],[20D EMA]])/Table2[[#This Row],[20D EMA]]</f>
        <v>-0.1197221743152348</v>
      </c>
      <c r="T486" s="1">
        <f>(Table2[[#This Row],[Close Price]]-Table2[[#This Row],[50D EMA]])/Table2[[#This Row],[50D EMA]]</f>
        <v>-0.12322816142794209</v>
      </c>
      <c r="U486" s="1">
        <f>(Table2[[#This Row],[Close Price]]-Table2[[#This Row],[200D EMA]])/Table2[[#This Row],[200D EMA]]</f>
        <v>-9.4582712301827798E-2</v>
      </c>
      <c r="V486">
        <v>1.3378796152600201</v>
      </c>
      <c r="W486">
        <v>564</v>
      </c>
      <c r="X486">
        <v>584.70000000000005</v>
      </c>
      <c r="Y486">
        <v>531.65</v>
      </c>
      <c r="Z486">
        <v>567.04999999999995</v>
      </c>
      <c r="AA486">
        <v>531.65</v>
      </c>
      <c r="AB486">
        <v>580</v>
      </c>
      <c r="AC486" s="1">
        <f>(Table2[[#This Row],[Close Price]]/Table2[[#This Row],[Day Low]])-1</f>
        <v>-4.5212765957446388E-3</v>
      </c>
      <c r="AD486" s="1">
        <f>(Table2[[#This Row],[Day High]]/Table2[[#This Row],[Close Price]])-1</f>
        <v>4.1410633181939716E-2</v>
      </c>
      <c r="AE486" s="1">
        <f>(Table2[[#This Row],[Close Price]]/Table2[[#This Row],[Current Week Low]])-1</f>
        <v>5.6051913853099045E-2</v>
      </c>
      <c r="AF486" s="1">
        <f>(Table2[[#This Row],[Current Week High]]/Table2[[#This Row],[Close Price]])-1</f>
        <v>9.9741740137142543E-3</v>
      </c>
      <c r="AG486" s="1">
        <f>(Table2[[#This Row],[Close Price]]/Table2[[#This Row],[Current Month Low]])-1</f>
        <v>5.6051913853099045E-2</v>
      </c>
      <c r="AH486" s="1">
        <f>(Table2[[#This Row],[Current Month High]]/Table2[[#This Row],[Close Price]])-1</f>
        <v>3.3039451420429078E-2</v>
      </c>
      <c r="AI486">
        <v>49.906492118621401</v>
      </c>
      <c r="AJ486">
        <v>20.083413538658899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</v>
      </c>
      <c r="AM486">
        <v>0</v>
      </c>
      <c r="AN486">
        <v>-19.440000000000001</v>
      </c>
      <c r="AO486" t="s">
        <v>3182</v>
      </c>
      <c r="AP486">
        <v>5.7269629503130998E-2</v>
      </c>
      <c r="AQ486">
        <f>(Table2[[#This Row],[Sharpe Ratio]]-AVERAGE(Table2[Sharpe Ratio]))/_xlfn.STDEV.P(Table2[Sharpe Ratio])</f>
        <v>-2.7494208561244433E-3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496</v>
      </c>
      <c r="AT486">
        <f>_xlfn.RANK.AVG(Table2[[#This Row],[6M Return vs Nifty Z-Score]],Table2[6M Return vs Nifty Z-Score])</f>
        <v>500</v>
      </c>
      <c r="AU486">
        <f>_xlfn.RANK.AVG(Table2[[#This Row],[Sharpe Ratio Z-Score]],Table2[Sharpe Ratio Z-Score])</f>
        <v>354</v>
      </c>
      <c r="AV486">
        <f>(Table2[[#This Row],[Rank 1Y]]+Table2[[#This Row],[Rank 6M]]+Table2[[#This Row],[Rank Sharpe]])/3</f>
        <v>450</v>
      </c>
    </row>
    <row r="487" spans="1:48" x14ac:dyDescent="0.3">
      <c r="A487" t="s">
        <v>272</v>
      </c>
      <c r="B487" t="s">
        <v>273</v>
      </c>
      <c r="C487" t="s">
        <v>3136</v>
      </c>
      <c r="D487" t="s">
        <v>34</v>
      </c>
      <c r="E487">
        <v>93801.745698815997</v>
      </c>
      <c r="F487">
        <v>122.88</v>
      </c>
      <c r="G487">
        <v>-9.0658634916997904</v>
      </c>
      <c r="H487">
        <f>(Table2[[#This Row],[1Y Return vs Nifty]]-AVERAGE(Table2[1Y Return vs Nifty]))/_xlfn.STDEV.P(Table2[1Y Return vs Nifty])</f>
        <v>-0.4569489313899745</v>
      </c>
      <c r="I487">
        <v>11.428109029749301</v>
      </c>
      <c r="J487">
        <f>(Table2[[#This Row],[1M Return vs Nifty]]-AVERAGE(Table2[1M Return vs Nifty]))/_xlfn.STDEV.P(Table2[1M Return vs Nifty])</f>
        <v>0.92549786476562446</v>
      </c>
      <c r="K487">
        <v>-29.053931873829399</v>
      </c>
      <c r="L487">
        <f>(Table2[[#This Row],[6M Return vs Nifty]]-AVERAGE(Table2[6M Return vs Nifty]))/_xlfn.STDEV.P(Table2[6M Return vs Nifty])</f>
        <v>-1.0815068500168146</v>
      </c>
      <c r="M487">
        <v>2.2573097944023801</v>
      </c>
      <c r="N487">
        <f>(Table2[[#This Row],[1W Return vs Nifty]]-AVERAGE(Table2[1W Return vs Nifty]))/_xlfn.STDEV.P(Table2[1W Return vs Nifty])</f>
        <v>0.61833120313021306</v>
      </c>
      <c r="O487">
        <v>117.46</v>
      </c>
      <c r="P487">
        <v>118.417408790274</v>
      </c>
      <c r="Q487">
        <v>124.36638995634701</v>
      </c>
      <c r="R487">
        <v>72.381258738587306</v>
      </c>
      <c r="S487" s="1">
        <f>(Table2[[#This Row],[Close Price]]-Table2[[#This Row],[20D EMA]])/Table2[[#This Row],[20D EMA]]</f>
        <v>4.6143367955048545E-2</v>
      </c>
      <c r="T487" s="1">
        <f>(Table2[[#This Row],[Close Price]]-Table2[[#This Row],[50D EMA]])/Table2[[#This Row],[50D EMA]]</f>
        <v>3.7685263132463738E-2</v>
      </c>
      <c r="U487" s="1">
        <f>(Table2[[#This Row],[Close Price]]-Table2[[#This Row],[200D EMA]])/Table2[[#This Row],[200D EMA]]</f>
        <v>-1.1951701395117595E-2</v>
      </c>
      <c r="V487">
        <v>0.87942394910338995</v>
      </c>
      <c r="W487">
        <v>120.24</v>
      </c>
      <c r="X487">
        <v>123.5</v>
      </c>
      <c r="Y487">
        <v>117.09</v>
      </c>
      <c r="Z487">
        <v>123.5</v>
      </c>
      <c r="AA487">
        <v>112</v>
      </c>
      <c r="AB487">
        <v>123.5</v>
      </c>
      <c r="AC487" s="1">
        <f>(Table2[[#This Row],[Close Price]]/Table2[[#This Row],[Day Low]])-1</f>
        <v>2.1956087824351211E-2</v>
      </c>
      <c r="AD487" s="1">
        <f>(Table2[[#This Row],[Day High]]/Table2[[#This Row],[Close Price]])-1</f>
        <v>5.0455729166667407E-3</v>
      </c>
      <c r="AE487" s="1">
        <f>(Table2[[#This Row],[Close Price]]/Table2[[#This Row],[Current Week Low]])-1</f>
        <v>4.9449141685882658E-2</v>
      </c>
      <c r="AF487" s="1">
        <f>(Table2[[#This Row],[Current Week High]]/Table2[[#This Row],[Close Price]])-1</f>
        <v>5.0455729166667407E-3</v>
      </c>
      <c r="AG487" s="1">
        <f>(Table2[[#This Row],[Close Price]]/Table2[[#This Row],[Current Month Low]])-1</f>
        <v>9.7142857142857197E-2</v>
      </c>
      <c r="AH487" s="1">
        <f>(Table2[[#This Row],[Current Month High]]/Table2[[#This Row],[Close Price]])-1</f>
        <v>5.0455729166667407E-3</v>
      </c>
      <c r="AI487">
        <v>40.380859375</v>
      </c>
      <c r="AJ487">
        <v>15.2720450281425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-0.02</v>
      </c>
      <c r="AM487" t="s">
        <v>3182</v>
      </c>
      <c r="AN487">
        <v>2.34</v>
      </c>
      <c r="AO487" t="s">
        <v>3183</v>
      </c>
      <c r="AP487">
        <v>0.110004477027033</v>
      </c>
      <c r="AQ487">
        <f>(Table2[[#This Row],[Sharpe Ratio]]-AVERAGE(Table2[Sharpe Ratio]))/_xlfn.STDEV.P(Table2[Sharpe Ratio])</f>
        <v>0.60734687457473646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470</v>
      </c>
      <c r="AT487">
        <f>_xlfn.RANK.AVG(Table2[[#This Row],[6M Return vs Nifty Z-Score]],Table2[6M Return vs Nifty Z-Score])</f>
        <v>685</v>
      </c>
      <c r="AU487">
        <f>_xlfn.RANK.AVG(Table2[[#This Row],[Sharpe Ratio Z-Score]],Table2[Sharpe Ratio Z-Score])</f>
        <v>196</v>
      </c>
      <c r="AV487">
        <f>(Table2[[#This Row],[Rank 1Y]]+Table2[[#This Row],[Rank 6M]]+Table2[[#This Row],[Rank Sharpe]])/3</f>
        <v>450.33333333333331</v>
      </c>
    </row>
    <row r="488" spans="1:48" x14ac:dyDescent="0.3">
      <c r="A488" t="s">
        <v>313</v>
      </c>
      <c r="B488" t="s">
        <v>314</v>
      </c>
      <c r="C488" t="s">
        <v>3138</v>
      </c>
      <c r="D488" t="s">
        <v>188</v>
      </c>
      <c r="E488">
        <v>84082.65860594</v>
      </c>
      <c r="F488">
        <v>649.9</v>
      </c>
      <c r="G488">
        <v>-2.98180300937653</v>
      </c>
      <c r="H488">
        <f>(Table2[[#This Row],[1Y Return vs Nifty]]-AVERAGE(Table2[1Y Return vs Nifty]))/_xlfn.STDEV.P(Table2[1Y Return vs Nifty])</f>
        <v>-0.33724083745269351</v>
      </c>
      <c r="I488">
        <v>-2.0327300284479799</v>
      </c>
      <c r="J488">
        <f>(Table2[[#This Row],[1M Return vs Nifty]]-AVERAGE(Table2[1M Return vs Nifty]))/_xlfn.STDEV.P(Table2[1M Return vs Nifty])</f>
        <v>-0.32377269617805443</v>
      </c>
      <c r="K488">
        <v>2.0043371494881201</v>
      </c>
      <c r="L488">
        <f>(Table2[[#This Row],[6M Return vs Nifty]]-AVERAGE(Table2[6M Return vs Nifty]))/_xlfn.STDEV.P(Table2[6M Return vs Nifty])</f>
        <v>-7.3989643324288784E-2</v>
      </c>
      <c r="M488">
        <v>3.2567391020494298</v>
      </c>
      <c r="N488">
        <f>(Table2[[#This Row],[1W Return vs Nifty]]-AVERAGE(Table2[1W Return vs Nifty]))/_xlfn.STDEV.P(Table2[1W Return vs Nifty])</f>
        <v>0.85998681083196504</v>
      </c>
      <c r="O488">
        <v>622.79999999999995</v>
      </c>
      <c r="P488">
        <v>641.34160333763805</v>
      </c>
      <c r="Q488">
        <v>618.67014187765994</v>
      </c>
      <c r="R488">
        <v>73.029527857786306</v>
      </c>
      <c r="S488" s="1">
        <f>(Table2[[#This Row],[Close Price]]-Table2[[#This Row],[20D EMA]])/Table2[[#This Row],[20D EMA]]</f>
        <v>4.3513166345536328E-2</v>
      </c>
      <c r="T488" s="1">
        <f>(Table2[[#This Row],[Close Price]]-Table2[[#This Row],[50D EMA]])/Table2[[#This Row],[50D EMA]]</f>
        <v>1.334452126265121E-2</v>
      </c>
      <c r="U488" s="1">
        <f>(Table2[[#This Row],[Close Price]]-Table2[[#This Row],[200D EMA]])/Table2[[#This Row],[200D EMA]]</f>
        <v>5.0479012980257316E-2</v>
      </c>
      <c r="V488">
        <v>1.1184242219409</v>
      </c>
      <c r="W488">
        <v>622.35</v>
      </c>
      <c r="X488">
        <v>653.70000000000005</v>
      </c>
      <c r="Y488">
        <v>598.79999999999995</v>
      </c>
      <c r="Z488">
        <v>653.70000000000005</v>
      </c>
      <c r="AA488">
        <v>579.6</v>
      </c>
      <c r="AB488">
        <v>653.70000000000005</v>
      </c>
      <c r="AC488" s="1">
        <f>(Table2[[#This Row],[Close Price]]/Table2[[#This Row],[Day Low]])-1</f>
        <v>4.4267695026914078E-2</v>
      </c>
      <c r="AD488" s="1">
        <f>(Table2[[#This Row],[Day High]]/Table2[[#This Row],[Close Price]])-1</f>
        <v>5.8470533928298707E-3</v>
      </c>
      <c r="AE488" s="1">
        <f>(Table2[[#This Row],[Close Price]]/Table2[[#This Row],[Current Week Low]])-1</f>
        <v>8.5337341349365436E-2</v>
      </c>
      <c r="AF488" s="1">
        <f>(Table2[[#This Row],[Current Week High]]/Table2[[#This Row],[Close Price]])-1</f>
        <v>5.8470533928298707E-3</v>
      </c>
      <c r="AG488" s="1">
        <f>(Table2[[#This Row],[Close Price]]/Table2[[#This Row],[Current Month Low]])-1</f>
        <v>0.12129054520358862</v>
      </c>
      <c r="AH488" s="1">
        <f>(Table2[[#This Row],[Current Month High]]/Table2[[#This Row],[Close Price]])-1</f>
        <v>5.8470533928298707E-3</v>
      </c>
      <c r="AI488">
        <v>10.7631943375904</v>
      </c>
      <c r="AJ488">
        <v>33.6417849064363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0.06</v>
      </c>
      <c r="AM488" t="s">
        <v>3183</v>
      </c>
      <c r="AN488">
        <v>2.89</v>
      </c>
      <c r="AO488" t="s">
        <v>3183</v>
      </c>
      <c r="AP488">
        <v>-1.5353982530309999E-2</v>
      </c>
      <c r="AQ488">
        <f>(Table2[[#This Row],[Sharpe Ratio]]-AVERAGE(Table2[Sharpe Ratio]))/_xlfn.STDEV.P(Table2[Sharpe Ratio])</f>
        <v>-0.84294141424964231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430</v>
      </c>
      <c r="AT488">
        <f>_xlfn.RANK.AVG(Table2[[#This Row],[6M Return vs Nifty Z-Score]],Table2[6M Return vs Nifty Z-Score])</f>
        <v>329</v>
      </c>
      <c r="AU488">
        <f>_xlfn.RANK.AVG(Table2[[#This Row],[Sharpe Ratio Z-Score]],Table2[Sharpe Ratio Z-Score])</f>
        <v>595</v>
      </c>
      <c r="AV488">
        <f>(Table2[[#This Row],[Rank 1Y]]+Table2[[#This Row],[Rank 6M]]+Table2[[#This Row],[Rank Sharpe]])/3</f>
        <v>451.33333333333331</v>
      </c>
    </row>
    <row r="489" spans="1:48" x14ac:dyDescent="0.3">
      <c r="A489" t="s">
        <v>689</v>
      </c>
      <c r="B489" t="s">
        <v>690</v>
      </c>
      <c r="C489" t="s">
        <v>3151</v>
      </c>
      <c r="D489" t="s">
        <v>411</v>
      </c>
      <c r="E489">
        <v>26053.380153319998</v>
      </c>
      <c r="F489">
        <v>5797.1</v>
      </c>
      <c r="G489">
        <v>-11.667081538475401</v>
      </c>
      <c r="H489">
        <f>(Table2[[#This Row],[1Y Return vs Nifty]]-AVERAGE(Table2[1Y Return vs Nifty]))/_xlfn.STDEV.P(Table2[1Y Return vs Nifty])</f>
        <v>-0.50812969384285855</v>
      </c>
      <c r="I489">
        <v>-8.2802973917235008</v>
      </c>
      <c r="J489">
        <f>(Table2[[#This Row],[1M Return vs Nifty]]-AVERAGE(Table2[1M Return vs Nifty]))/_xlfn.STDEV.P(Table2[1M Return vs Nifty])</f>
        <v>-0.90359554011137244</v>
      </c>
      <c r="K489">
        <v>5.8845038997176902</v>
      </c>
      <c r="L489">
        <f>(Table2[[#This Row],[6M Return vs Nifty]]-AVERAGE(Table2[6M Return vs Nifty]))/_xlfn.STDEV.P(Table2[6M Return vs Nifty])</f>
        <v>5.188133688898431E-2</v>
      </c>
      <c r="M489">
        <v>-1.0198693580890601</v>
      </c>
      <c r="N489">
        <f>(Table2[[#This Row],[1W Return vs Nifty]]-AVERAGE(Table2[1W Return vs Nifty]))/_xlfn.STDEV.P(Table2[1W Return vs Nifty])</f>
        <v>-0.1740697336677198</v>
      </c>
      <c r="O489">
        <v>6096.16</v>
      </c>
      <c r="P489">
        <v>6290.67738441243</v>
      </c>
      <c r="Q489">
        <v>6073.6362779942401</v>
      </c>
      <c r="R489">
        <v>30.473420680311499</v>
      </c>
      <c r="S489" s="1">
        <f>(Table2[[#This Row],[Close Price]]-Table2[[#This Row],[20D EMA]])/Table2[[#This Row],[20D EMA]]</f>
        <v>-4.9057111361906429E-2</v>
      </c>
      <c r="T489" s="1">
        <f>(Table2[[#This Row],[Close Price]]-Table2[[#This Row],[50D EMA]])/Table2[[#This Row],[50D EMA]]</f>
        <v>-7.8461722681162638E-2</v>
      </c>
      <c r="U489" s="1">
        <f>(Table2[[#This Row],[Close Price]]-Table2[[#This Row],[200D EMA]])/Table2[[#This Row],[200D EMA]]</f>
        <v>-4.553059573161717E-2</v>
      </c>
      <c r="V489">
        <v>0.89459049363786602</v>
      </c>
      <c r="W489">
        <v>5783.7</v>
      </c>
      <c r="X489">
        <v>5886.1</v>
      </c>
      <c r="Y489">
        <v>5751.15</v>
      </c>
      <c r="Z489">
        <v>5895</v>
      </c>
      <c r="AA489">
        <v>5617.55</v>
      </c>
      <c r="AB489">
        <v>6862.25</v>
      </c>
      <c r="AC489" s="1">
        <f>(Table2[[#This Row],[Close Price]]/Table2[[#This Row],[Day Low]])-1</f>
        <v>2.3168559918391729E-3</v>
      </c>
      <c r="AD489" s="1">
        <f>(Table2[[#This Row],[Day High]]/Table2[[#This Row],[Close Price]])-1</f>
        <v>1.5352503838125919E-2</v>
      </c>
      <c r="AE489" s="1">
        <f>(Table2[[#This Row],[Close Price]]/Table2[[#This Row],[Current Week Low]])-1</f>
        <v>7.9897064065448387E-3</v>
      </c>
      <c r="AF489" s="1">
        <f>(Table2[[#This Row],[Current Week High]]/Table2[[#This Row],[Close Price]])-1</f>
        <v>1.6887754221938556E-2</v>
      </c>
      <c r="AG489" s="1">
        <f>(Table2[[#This Row],[Close Price]]/Table2[[#This Row],[Current Month Low]])-1</f>
        <v>3.1962332333490551E-2</v>
      </c>
      <c r="AH489" s="1">
        <f>(Table2[[#This Row],[Current Month High]]/Table2[[#This Row],[Close Price]])-1</f>
        <v>0.18373842093460513</v>
      </c>
      <c r="AI489">
        <v>24.145693536423298</v>
      </c>
      <c r="AJ489">
        <v>18.2791969313637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0.01</v>
      </c>
      <c r="AM489" t="s">
        <v>3183</v>
      </c>
      <c r="AN489">
        <v>-12.75</v>
      </c>
      <c r="AO489" t="s">
        <v>3182</v>
      </c>
      <c r="AP489">
        <v>-8.1778855422259995E-3</v>
      </c>
      <c r="AQ489">
        <f>(Table2[[#This Row],[Sharpe Ratio]]-AVERAGE(Table2[Sharpe Ratio]))/_xlfn.STDEV.P(Table2[Sharpe Ratio])</f>
        <v>-0.75992021681281963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493</v>
      </c>
      <c r="AT489">
        <f>_xlfn.RANK.AVG(Table2[[#This Row],[6M Return vs Nifty Z-Score]],Table2[6M Return vs Nifty Z-Score])</f>
        <v>283</v>
      </c>
      <c r="AU489">
        <f>_xlfn.RANK.AVG(Table2[[#This Row],[Sharpe Ratio Z-Score]],Table2[Sharpe Ratio Z-Score])</f>
        <v>580</v>
      </c>
      <c r="AV489">
        <f>(Table2[[#This Row],[Rank 1Y]]+Table2[[#This Row],[Rank 6M]]+Table2[[#This Row],[Rank Sharpe]])/3</f>
        <v>452</v>
      </c>
    </row>
    <row r="490" spans="1:48" x14ac:dyDescent="0.3">
      <c r="A490" t="s">
        <v>1118</v>
      </c>
      <c r="B490" t="s">
        <v>1119</v>
      </c>
      <c r="C490" t="s">
        <v>3140</v>
      </c>
      <c r="D490" t="s">
        <v>250</v>
      </c>
      <c r="E490">
        <v>11114.7584448</v>
      </c>
      <c r="F490">
        <v>2168</v>
      </c>
      <c r="G490">
        <v>6.7879147143846499</v>
      </c>
      <c r="H490">
        <f>(Table2[[#This Row],[1Y Return vs Nifty]]-AVERAGE(Table2[1Y Return vs Nifty]))/_xlfn.STDEV.P(Table2[1Y Return vs Nifty])</f>
        <v>-0.14501489058470118</v>
      </c>
      <c r="I490">
        <v>2.5173814189030201</v>
      </c>
      <c r="J490">
        <f>(Table2[[#This Row],[1M Return vs Nifty]]-AVERAGE(Table2[1M Return vs Nifty]))/_xlfn.STDEV.P(Table2[1M Return vs Nifty])</f>
        <v>9.8513036205533033E-2</v>
      </c>
      <c r="K490">
        <v>3.7877602899250702</v>
      </c>
      <c r="L490">
        <f>(Table2[[#This Row],[6M Return vs Nifty]]-AVERAGE(Table2[6M Return vs Nifty]))/_xlfn.STDEV.P(Table2[6M Return vs Nifty])</f>
        <v>-1.6136145453726578E-2</v>
      </c>
      <c r="M490">
        <v>4.1498466025365897</v>
      </c>
      <c r="N490">
        <f>(Table2[[#This Row],[1W Return vs Nifty]]-AVERAGE(Table2[1W Return vs Nifty]))/_xlfn.STDEV.P(Table2[1W Return vs Nifty])</f>
        <v>1.0759344862922049</v>
      </c>
      <c r="O490">
        <v>2113.48</v>
      </c>
      <c r="P490">
        <v>2129.3688227135099</v>
      </c>
      <c r="Q490">
        <v>1978.85009527586</v>
      </c>
      <c r="R490">
        <v>65.094524445271901</v>
      </c>
      <c r="S490" s="1">
        <f>(Table2[[#This Row],[Close Price]]-Table2[[#This Row],[20D EMA]])/Table2[[#This Row],[20D EMA]]</f>
        <v>2.5796316974847161E-2</v>
      </c>
      <c r="T490" s="1">
        <f>(Table2[[#This Row],[Close Price]]-Table2[[#This Row],[50D EMA]])/Table2[[#This Row],[50D EMA]]</f>
        <v>1.8142078945845286E-2</v>
      </c>
      <c r="U490" s="1">
        <f>(Table2[[#This Row],[Close Price]]-Table2[[#This Row],[200D EMA]])/Table2[[#This Row],[200D EMA]]</f>
        <v>9.5585767297735463E-2</v>
      </c>
      <c r="V490">
        <v>1.0621899358029701</v>
      </c>
      <c r="W490">
        <v>2133.5500000000002</v>
      </c>
      <c r="X490">
        <v>2173.75</v>
      </c>
      <c r="Y490">
        <v>2052</v>
      </c>
      <c r="Z490">
        <v>2173.75</v>
      </c>
      <c r="AA490">
        <v>1988.15</v>
      </c>
      <c r="AB490">
        <v>2235.9499999999998</v>
      </c>
      <c r="AC490" s="1">
        <f>(Table2[[#This Row],[Close Price]]/Table2[[#This Row],[Day Low]])-1</f>
        <v>1.6146797590869566E-2</v>
      </c>
      <c r="AD490" s="1">
        <f>(Table2[[#This Row],[Day High]]/Table2[[#This Row],[Close Price]])-1</f>
        <v>2.6522140221403312E-3</v>
      </c>
      <c r="AE490" s="1">
        <f>(Table2[[#This Row],[Close Price]]/Table2[[#This Row],[Current Week Low]])-1</f>
        <v>5.6530214424951319E-2</v>
      </c>
      <c r="AF490" s="1">
        <f>(Table2[[#This Row],[Current Week High]]/Table2[[#This Row],[Close Price]])-1</f>
        <v>2.6522140221403312E-3</v>
      </c>
      <c r="AG490" s="1">
        <f>(Table2[[#This Row],[Close Price]]/Table2[[#This Row],[Current Month Low]])-1</f>
        <v>9.0460981314287148E-2</v>
      </c>
      <c r="AH490" s="1">
        <f>(Table2[[#This Row],[Current Month High]]/Table2[[#This Row],[Close Price]])-1</f>
        <v>3.1342250922509196E-2</v>
      </c>
      <c r="AI490">
        <v>6.9326568265682704</v>
      </c>
      <c r="AJ490">
        <v>49.517241379310299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7.0000000000000007E-2</v>
      </c>
      <c r="AM490" t="s">
        <v>3183</v>
      </c>
      <c r="AN490">
        <v>2.66</v>
      </c>
      <c r="AO490" t="s">
        <v>3183</v>
      </c>
      <c r="AP490">
        <v>-7.5206154116100002E-2</v>
      </c>
      <c r="AQ490">
        <f>(Table2[[#This Row],[Sharpe Ratio]]-AVERAGE(Table2[Sharpe Ratio]))/_xlfn.STDEV.P(Table2[Sharpe Ratio])</f>
        <v>-1.5353789555060584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356</v>
      </c>
      <c r="AT490">
        <f>_xlfn.RANK.AVG(Table2[[#This Row],[6M Return vs Nifty Z-Score]],Table2[6M Return vs Nifty Z-Score])</f>
        <v>307</v>
      </c>
      <c r="AU490">
        <f>_xlfn.RANK.AVG(Table2[[#This Row],[Sharpe Ratio Z-Score]],Table2[Sharpe Ratio Z-Score])</f>
        <v>693</v>
      </c>
      <c r="AV490">
        <f>(Table2[[#This Row],[Rank 1Y]]+Table2[[#This Row],[Rank 6M]]+Table2[[#This Row],[Rank Sharpe]])/3</f>
        <v>452</v>
      </c>
    </row>
    <row r="491" spans="1:48" x14ac:dyDescent="0.3">
      <c r="A491" t="s">
        <v>1576</v>
      </c>
      <c r="B491" t="s">
        <v>1577</v>
      </c>
      <c r="C491" t="s">
        <v>3136</v>
      </c>
      <c r="D491" t="s">
        <v>24</v>
      </c>
      <c r="E491">
        <v>6129.9538032809996</v>
      </c>
      <c r="F491">
        <v>23.43</v>
      </c>
      <c r="G491">
        <v>-19.2707876422526</v>
      </c>
      <c r="H491">
        <f>(Table2[[#This Row],[1Y Return vs Nifty]]-AVERAGE(Table2[1Y Return vs Nifty]))/_xlfn.STDEV.P(Table2[1Y Return vs Nifty])</f>
        <v>-0.65773786542284574</v>
      </c>
      <c r="I491">
        <v>2.0477113689191899</v>
      </c>
      <c r="J491">
        <f>(Table2[[#This Row],[1M Return vs Nifty]]-AVERAGE(Table2[1M Return vs Nifty]))/_xlfn.STDEV.P(Table2[1M Return vs Nifty])</f>
        <v>5.4924002545373954E-2</v>
      </c>
      <c r="K491">
        <v>-21.421499441397</v>
      </c>
      <c r="L491">
        <f>(Table2[[#This Row],[6M Return vs Nifty]]-AVERAGE(Table2[6M Return vs Nifty]))/_xlfn.STDEV.P(Table2[6M Return vs Nifty])</f>
        <v>-0.83391394653528195</v>
      </c>
      <c r="M491">
        <v>-2.34359115977208</v>
      </c>
      <c r="N491">
        <f>(Table2[[#This Row],[1W Return vs Nifty]]-AVERAGE(Table2[1W Return vs Nifty]))/_xlfn.STDEV.P(Table2[1W Return vs Nifty])</f>
        <v>-0.49413719013132001</v>
      </c>
      <c r="O491">
        <v>27.03</v>
      </c>
      <c r="P491">
        <v>24.014062313399801</v>
      </c>
      <c r="Q491">
        <v>25.208966904742599</v>
      </c>
      <c r="R491">
        <v>55.515058692348099</v>
      </c>
      <c r="S491" s="1">
        <f>(Table2[[#This Row],[Close Price]]-Table2[[#This Row],[20D EMA]])/Table2[[#This Row],[20D EMA]]</f>
        <v>-0.13318534961154277</v>
      </c>
      <c r="T491" s="1">
        <f>(Table2[[#This Row],[Close Price]]-Table2[[#This Row],[50D EMA]])/Table2[[#This Row],[50D EMA]]</f>
        <v>-2.4321678930344738E-2</v>
      </c>
      <c r="U491" s="1">
        <f>(Table2[[#This Row],[Close Price]]-Table2[[#This Row],[200D EMA]])/Table2[[#This Row],[200D EMA]]</f>
        <v>-7.0568814321697565E-2</v>
      </c>
      <c r="V491">
        <v>0.91324130903818801</v>
      </c>
      <c r="W491">
        <v>23.36</v>
      </c>
      <c r="X491">
        <v>23.85</v>
      </c>
      <c r="Y491">
        <v>22.92</v>
      </c>
      <c r="Z491">
        <v>23.5</v>
      </c>
      <c r="AA491">
        <v>22.75</v>
      </c>
      <c r="AB491">
        <v>23.5</v>
      </c>
      <c r="AC491" s="1">
        <f>(Table2[[#This Row],[Close Price]]/Table2[[#This Row],[Day Low]])-1</f>
        <v>2.9965753424656683E-3</v>
      </c>
      <c r="AD491" s="1">
        <f>(Table2[[#This Row],[Day High]]/Table2[[#This Row],[Close Price]])-1</f>
        <v>1.7925736235595569E-2</v>
      </c>
      <c r="AE491" s="1">
        <f>(Table2[[#This Row],[Close Price]]/Table2[[#This Row],[Current Week Low]])-1</f>
        <v>2.2251308900523403E-2</v>
      </c>
      <c r="AF491" s="1">
        <f>(Table2[[#This Row],[Current Week High]]/Table2[[#This Row],[Close Price]])-1</f>
        <v>2.9876227059326688E-3</v>
      </c>
      <c r="AG491" s="1">
        <f>(Table2[[#This Row],[Close Price]]/Table2[[#This Row],[Current Month Low]])-1</f>
        <v>2.9890109890109873E-2</v>
      </c>
      <c r="AH491" s="1">
        <f>(Table2[[#This Row],[Current Month High]]/Table2[[#This Row],[Close Price]])-1</f>
        <v>2.9876227059326688E-3</v>
      </c>
      <c r="AI491">
        <v>57.412398921832803</v>
      </c>
      <c r="AJ491">
        <v>5.3977272727272698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-0.09</v>
      </c>
      <c r="AM491" t="s">
        <v>3182</v>
      </c>
      <c r="AN491">
        <v>-3.94</v>
      </c>
      <c r="AO491" t="s">
        <v>3182</v>
      </c>
      <c r="AP491">
        <v>0.108877374372988</v>
      </c>
      <c r="AQ491">
        <f>(Table2[[#This Row],[Sharpe Ratio]]-AVERAGE(Table2[Sharpe Ratio]))/_xlfn.STDEV.P(Table2[Sharpe Ratio])</f>
        <v>0.59430727768405667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537</v>
      </c>
      <c r="AT491">
        <f>_xlfn.RANK.AVG(Table2[[#This Row],[6M Return vs Nifty Z-Score]],Table2[6M Return vs Nifty Z-Score])</f>
        <v>619</v>
      </c>
      <c r="AU491">
        <f>_xlfn.RANK.AVG(Table2[[#This Row],[Sharpe Ratio Z-Score]],Table2[Sharpe Ratio Z-Score])</f>
        <v>200</v>
      </c>
      <c r="AV491">
        <f>(Table2[[#This Row],[Rank 1Y]]+Table2[[#This Row],[Rank 6M]]+Table2[[#This Row],[Rank Sharpe]])/3</f>
        <v>452</v>
      </c>
    </row>
    <row r="492" spans="1:48" x14ac:dyDescent="0.3">
      <c r="A492" t="s">
        <v>2091</v>
      </c>
      <c r="B492" t="s">
        <v>2092</v>
      </c>
      <c r="C492" t="s">
        <v>3134</v>
      </c>
      <c r="D492" t="s">
        <v>278</v>
      </c>
      <c r="E492">
        <v>3052.6167531999999</v>
      </c>
      <c r="F492">
        <v>1796.2</v>
      </c>
      <c r="G492">
        <v>13.695460932006799</v>
      </c>
      <c r="H492">
        <f>(Table2[[#This Row],[1Y Return vs Nifty]]-AVERAGE(Table2[1Y Return vs Nifty]))/_xlfn.STDEV.P(Table2[1Y Return vs Nifty])</f>
        <v>-9.1041457954799988E-3</v>
      </c>
      <c r="I492">
        <v>-4.80877025229195</v>
      </c>
      <c r="J492">
        <f>(Table2[[#This Row],[1M Return vs Nifty]]-AVERAGE(Table2[1M Return vs Nifty]))/_xlfn.STDEV.P(Table2[1M Return vs Nifty])</f>
        <v>-0.58141082056613569</v>
      </c>
      <c r="K492">
        <v>-9.7310624226213491</v>
      </c>
      <c r="L492">
        <f>(Table2[[#This Row],[6M Return vs Nifty]]-AVERAGE(Table2[6M Return vs Nifty]))/_xlfn.STDEV.P(Table2[6M Return vs Nifty])</f>
        <v>-0.45468107810565461</v>
      </c>
      <c r="M492">
        <v>-5.1727010957091899</v>
      </c>
      <c r="N492">
        <f>(Table2[[#This Row],[1W Return vs Nifty]]-AVERAGE(Table2[1W Return vs Nifty]))/_xlfn.STDEV.P(Table2[1W Return vs Nifty])</f>
        <v>-1.1781978591480289</v>
      </c>
      <c r="O492">
        <v>1911.94</v>
      </c>
      <c r="P492">
        <v>1993.6482643930999</v>
      </c>
      <c r="Q492">
        <v>1961.05692082471</v>
      </c>
      <c r="R492">
        <v>47.982324294437802</v>
      </c>
      <c r="S492" s="1">
        <f>(Table2[[#This Row],[Close Price]]-Table2[[#This Row],[20D EMA]])/Table2[[#This Row],[20D EMA]]</f>
        <v>-6.0535372448926227E-2</v>
      </c>
      <c r="T492" s="1">
        <f>(Table2[[#This Row],[Close Price]]-Table2[[#This Row],[50D EMA]])/Table2[[#This Row],[50D EMA]]</f>
        <v>-9.9038665906900303E-2</v>
      </c>
      <c r="U492" s="1">
        <f>(Table2[[#This Row],[Close Price]]-Table2[[#This Row],[200D EMA]])/Table2[[#This Row],[200D EMA]]</f>
        <v>-8.4065342047991362E-2</v>
      </c>
      <c r="V492">
        <v>0.95959232477654699</v>
      </c>
      <c r="W492">
        <v>1807.25</v>
      </c>
      <c r="X492">
        <v>1883.95</v>
      </c>
      <c r="Y492">
        <v>1750</v>
      </c>
      <c r="Z492">
        <v>1850</v>
      </c>
      <c r="AA492">
        <v>1720</v>
      </c>
      <c r="AB492">
        <v>1850</v>
      </c>
      <c r="AC492" s="1">
        <f>(Table2[[#This Row],[Close Price]]/Table2[[#This Row],[Day Low]])-1</f>
        <v>-6.114262000276649E-3</v>
      </c>
      <c r="AD492" s="1">
        <f>(Table2[[#This Row],[Day High]]/Table2[[#This Row],[Close Price]])-1</f>
        <v>4.8853134394833519E-2</v>
      </c>
      <c r="AE492" s="1">
        <f>(Table2[[#This Row],[Close Price]]/Table2[[#This Row],[Current Week Low]])-1</f>
        <v>2.6399999999999979E-2</v>
      </c>
      <c r="AF492" s="1">
        <f>(Table2[[#This Row],[Current Week High]]/Table2[[#This Row],[Close Price]])-1</f>
        <v>2.9952121144638744E-2</v>
      </c>
      <c r="AG492" s="1">
        <f>(Table2[[#This Row],[Close Price]]/Table2[[#This Row],[Current Month Low]])-1</f>
        <v>4.4302325581395463E-2</v>
      </c>
      <c r="AH492" s="1">
        <f>(Table2[[#This Row],[Current Month High]]/Table2[[#This Row],[Close Price]])-1</f>
        <v>2.9952121144638744E-2</v>
      </c>
      <c r="AI492">
        <v>55.884645362431797</v>
      </c>
      <c r="AJ492">
        <v>41.299559471365598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-0.21</v>
      </c>
      <c r="AM492" t="s">
        <v>3182</v>
      </c>
      <c r="AN492">
        <v>-9.6</v>
      </c>
      <c r="AO492" t="s">
        <v>3182</v>
      </c>
      <c r="AP492">
        <v>-8.1522635166339993E-3</v>
      </c>
      <c r="AQ492">
        <f>(Table2[[#This Row],[Sharpe Ratio]]-AVERAGE(Table2[Sharpe Ratio]))/_xlfn.STDEV.P(Table2[Sharpe Ratio])</f>
        <v>-0.75962379227327714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304</v>
      </c>
      <c r="AT492">
        <f>_xlfn.RANK.AVG(Table2[[#This Row],[6M Return vs Nifty Z-Score]],Table2[6M Return vs Nifty Z-Score])</f>
        <v>475</v>
      </c>
      <c r="AU492">
        <f>_xlfn.RANK.AVG(Table2[[#This Row],[Sharpe Ratio Z-Score]],Table2[Sharpe Ratio Z-Score])</f>
        <v>579</v>
      </c>
      <c r="AV492">
        <f>(Table2[[#This Row],[Rank 1Y]]+Table2[[#This Row],[Rank 6M]]+Table2[[#This Row],[Rank Sharpe]])/3</f>
        <v>452.66666666666669</v>
      </c>
    </row>
    <row r="493" spans="1:48" x14ac:dyDescent="0.3">
      <c r="A493" t="s">
        <v>1017</v>
      </c>
      <c r="B493" t="s">
        <v>1018</v>
      </c>
      <c r="C493" t="s">
        <v>3139</v>
      </c>
      <c r="D493" t="s">
        <v>391</v>
      </c>
      <c r="E493">
        <v>13975.95774792</v>
      </c>
      <c r="F493">
        <v>290.8</v>
      </c>
      <c r="G493">
        <v>0.398989268131693</v>
      </c>
      <c r="H493">
        <f>(Table2[[#This Row],[1Y Return vs Nifty]]-AVERAGE(Table2[1Y Return vs Nifty]))/_xlfn.STDEV.P(Table2[1Y Return vs Nifty])</f>
        <v>-0.2707214133420629</v>
      </c>
      <c r="I493">
        <v>2.7988886221397</v>
      </c>
      <c r="J493">
        <f>(Table2[[#This Row],[1M Return vs Nifty]]-AVERAGE(Table2[1M Return vs Nifty]))/_xlfn.STDEV.P(Table2[1M Return vs Nifty])</f>
        <v>0.1246390941857754</v>
      </c>
      <c r="K493">
        <v>-26.568266275029</v>
      </c>
      <c r="L493">
        <f>(Table2[[#This Row],[6M Return vs Nifty]]-AVERAGE(Table2[6M Return vs Nifty]))/_xlfn.STDEV.P(Table2[6M Return vs Nifty])</f>
        <v>-1.0008729016472226</v>
      </c>
      <c r="M493">
        <v>1.1752079080974001</v>
      </c>
      <c r="N493">
        <f>(Table2[[#This Row],[1W Return vs Nifty]]-AVERAGE(Table2[1W Return vs Nifty]))/_xlfn.STDEV.P(Table2[1W Return vs Nifty])</f>
        <v>0.3566858952235632</v>
      </c>
      <c r="O493">
        <v>286.31</v>
      </c>
      <c r="P493">
        <v>301.565179325332</v>
      </c>
      <c r="Q493">
        <v>315.111658539041</v>
      </c>
      <c r="R493">
        <v>59.393994405607501</v>
      </c>
      <c r="S493" s="1">
        <f>(Table2[[#This Row],[Close Price]]-Table2[[#This Row],[20D EMA]])/Table2[[#This Row],[20D EMA]]</f>
        <v>1.568230239949708E-2</v>
      </c>
      <c r="T493" s="1">
        <f>(Table2[[#This Row],[Close Price]]-Table2[[#This Row],[50D EMA]])/Table2[[#This Row],[50D EMA]]</f>
        <v>-3.569768681323246E-2</v>
      </c>
      <c r="U493" s="1">
        <f>(Table2[[#This Row],[Close Price]]-Table2[[#This Row],[200D EMA]])/Table2[[#This Row],[200D EMA]]</f>
        <v>-7.7152520004361819E-2</v>
      </c>
      <c r="V493">
        <v>0.87507970172024796</v>
      </c>
      <c r="W493">
        <v>286.45</v>
      </c>
      <c r="X493">
        <v>301.35000000000002</v>
      </c>
      <c r="Y493">
        <v>283.5</v>
      </c>
      <c r="Z493">
        <v>310</v>
      </c>
      <c r="AA493">
        <v>267</v>
      </c>
      <c r="AB493">
        <v>310</v>
      </c>
      <c r="AC493" s="1">
        <f>(Table2[[#This Row],[Close Price]]/Table2[[#This Row],[Day Low]])-1</f>
        <v>1.5185896316983749E-2</v>
      </c>
      <c r="AD493" s="1">
        <f>(Table2[[#This Row],[Day High]]/Table2[[#This Row],[Close Price]])-1</f>
        <v>3.6279229711141614E-2</v>
      </c>
      <c r="AE493" s="1">
        <f>(Table2[[#This Row],[Close Price]]/Table2[[#This Row],[Current Week Low]])-1</f>
        <v>2.5749559082892448E-2</v>
      </c>
      <c r="AF493" s="1">
        <f>(Table2[[#This Row],[Current Week High]]/Table2[[#This Row],[Close Price]])-1</f>
        <v>6.6024759284731838E-2</v>
      </c>
      <c r="AG493" s="1">
        <f>(Table2[[#This Row],[Close Price]]/Table2[[#This Row],[Current Month Low]])-1</f>
        <v>8.9138576779026257E-2</v>
      </c>
      <c r="AH493" s="1">
        <f>(Table2[[#This Row],[Current Month High]]/Table2[[#This Row],[Close Price]])-1</f>
        <v>6.6024759284731838E-2</v>
      </c>
      <c r="AI493">
        <v>42.0134112792297</v>
      </c>
      <c r="AJ493">
        <v>25.969244097899001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-7.0000000000000007E-2</v>
      </c>
      <c r="AM493" t="s">
        <v>3182</v>
      </c>
      <c r="AN493">
        <v>-0.17</v>
      </c>
      <c r="AO493" t="s">
        <v>3182</v>
      </c>
      <c r="AP493">
        <v>7.8482697245272001E-2</v>
      </c>
      <c r="AQ493">
        <f>(Table2[[#This Row],[Sharpe Ratio]]-AVERAGE(Table2[Sharpe Ratio]))/_xlfn.STDEV.P(Table2[Sharpe Ratio])</f>
        <v>0.2426673130850929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401</v>
      </c>
      <c r="AT493">
        <f>_xlfn.RANK.AVG(Table2[[#This Row],[6M Return vs Nifty Z-Score]],Table2[6M Return vs Nifty Z-Score])</f>
        <v>673</v>
      </c>
      <c r="AU493">
        <f>_xlfn.RANK.AVG(Table2[[#This Row],[Sharpe Ratio Z-Score]],Table2[Sharpe Ratio Z-Score])</f>
        <v>285</v>
      </c>
      <c r="AV493">
        <f>(Table2[[#This Row],[Rank 1Y]]+Table2[[#This Row],[Rank 6M]]+Table2[[#This Row],[Rank Sharpe]])/3</f>
        <v>453</v>
      </c>
    </row>
    <row r="494" spans="1:48" x14ac:dyDescent="0.3">
      <c r="A494" t="s">
        <v>699</v>
      </c>
      <c r="B494" t="s">
        <v>700</v>
      </c>
      <c r="C494" t="s">
        <v>3140</v>
      </c>
      <c r="D494" t="s">
        <v>250</v>
      </c>
      <c r="E494">
        <v>25256.563728270001</v>
      </c>
      <c r="F494">
        <v>3031.95</v>
      </c>
      <c r="G494">
        <v>-5.6213766957428302</v>
      </c>
      <c r="H494">
        <f>(Table2[[#This Row],[1Y Return vs Nifty]]-AVERAGE(Table2[1Y Return vs Nifty]))/_xlfn.STDEV.P(Table2[1Y Return vs Nifty])</f>
        <v>-0.38917627361739987</v>
      </c>
      <c r="I494">
        <v>-1.4715790429976601</v>
      </c>
      <c r="J494">
        <f>(Table2[[#This Row],[1M Return vs Nifty]]-AVERAGE(Table2[1M Return vs Nifty]))/_xlfn.STDEV.P(Table2[1M Return vs Nifty])</f>
        <v>-0.27169352018191095</v>
      </c>
      <c r="K494">
        <v>9.3264202829886003</v>
      </c>
      <c r="L494">
        <f>(Table2[[#This Row],[6M Return vs Nifty]]-AVERAGE(Table2[6M Return vs Nifty]))/_xlfn.STDEV.P(Table2[6M Return vs Nifty])</f>
        <v>0.1635356592061375</v>
      </c>
      <c r="M494">
        <v>-0.94830341770056203</v>
      </c>
      <c r="N494">
        <f>(Table2[[#This Row],[1W Return vs Nifty]]-AVERAGE(Table2[1W Return vs Nifty]))/_xlfn.STDEV.P(Table2[1W Return vs Nifty])</f>
        <v>-0.15676554748566182</v>
      </c>
      <c r="O494">
        <v>3077.44</v>
      </c>
      <c r="P494">
        <v>3152.7677330912302</v>
      </c>
      <c r="Q494">
        <v>2931.1131825207399</v>
      </c>
      <c r="R494">
        <v>44.645194997100802</v>
      </c>
      <c r="S494" s="1">
        <f>(Table2[[#This Row],[Close Price]]-Table2[[#This Row],[20D EMA]])/Table2[[#This Row],[20D EMA]]</f>
        <v>-1.4781766663200659E-2</v>
      </c>
      <c r="T494" s="1">
        <f>(Table2[[#This Row],[Close Price]]-Table2[[#This Row],[50D EMA]])/Table2[[#This Row],[50D EMA]]</f>
        <v>-3.8321165185476833E-2</v>
      </c>
      <c r="U494" s="1">
        <f>(Table2[[#This Row],[Close Price]]-Table2[[#This Row],[200D EMA]])/Table2[[#This Row],[200D EMA]]</f>
        <v>3.440222577571736E-2</v>
      </c>
      <c r="V494">
        <v>0.65624438407994901</v>
      </c>
      <c r="W494">
        <v>3021.2</v>
      </c>
      <c r="X494">
        <v>3106.55</v>
      </c>
      <c r="Y494">
        <v>3021.2</v>
      </c>
      <c r="Z494">
        <v>3143.6</v>
      </c>
      <c r="AA494">
        <v>2918</v>
      </c>
      <c r="AB494">
        <v>3148.45</v>
      </c>
      <c r="AC494" s="1">
        <f>(Table2[[#This Row],[Close Price]]/Table2[[#This Row],[Day Low]])-1</f>
        <v>3.5581887991527061E-3</v>
      </c>
      <c r="AD494" s="1">
        <f>(Table2[[#This Row],[Day High]]/Table2[[#This Row],[Close Price]])-1</f>
        <v>2.4604627385016453E-2</v>
      </c>
      <c r="AE494" s="1">
        <f>(Table2[[#This Row],[Close Price]]/Table2[[#This Row],[Current Week Low]])-1</f>
        <v>3.5581887991527061E-3</v>
      </c>
      <c r="AF494" s="1">
        <f>(Table2[[#This Row],[Current Week High]]/Table2[[#This Row],[Close Price]])-1</f>
        <v>3.682448589191778E-2</v>
      </c>
      <c r="AG494" s="1">
        <f>(Table2[[#This Row],[Close Price]]/Table2[[#This Row],[Current Month Low]])-1</f>
        <v>3.9050719671007483E-2</v>
      </c>
      <c r="AH494" s="1">
        <f>(Table2[[#This Row],[Current Month High]]/Table2[[#This Row],[Close Price]])-1</f>
        <v>3.8424116492686178E-2</v>
      </c>
      <c r="AI494">
        <v>20.514850178927698</v>
      </c>
      <c r="AJ494">
        <v>55.9885784843339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-0.05</v>
      </c>
      <c r="AM494" t="s">
        <v>3182</v>
      </c>
      <c r="AN494">
        <v>-1.3</v>
      </c>
      <c r="AO494" t="s">
        <v>3182</v>
      </c>
      <c r="AP494">
        <v>-5.0388588702190998E-2</v>
      </c>
      <c r="AQ494">
        <f>(Table2[[#This Row],[Sharpe Ratio]]-AVERAGE(Table2[Sharpe Ratio]))/_xlfn.STDEV.P(Table2[Sharpe Ratio])</f>
        <v>-1.248261320174388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449</v>
      </c>
      <c r="AT494">
        <f>_xlfn.RANK.AVG(Table2[[#This Row],[6M Return vs Nifty Z-Score]],Table2[6M Return vs Nifty Z-Score])</f>
        <v>247</v>
      </c>
      <c r="AU494">
        <f>_xlfn.RANK.AVG(Table2[[#This Row],[Sharpe Ratio Z-Score]],Table2[Sharpe Ratio Z-Score])</f>
        <v>664</v>
      </c>
      <c r="AV494">
        <f>(Table2[[#This Row],[Rank 1Y]]+Table2[[#This Row],[Rank 6M]]+Table2[[#This Row],[Rank Sharpe]])/3</f>
        <v>453.33333333333331</v>
      </c>
    </row>
    <row r="495" spans="1:48" x14ac:dyDescent="0.3">
      <c r="A495" t="s">
        <v>742</v>
      </c>
      <c r="B495" t="s">
        <v>743</v>
      </c>
      <c r="C495" t="s">
        <v>3143</v>
      </c>
      <c r="D495" t="s">
        <v>69</v>
      </c>
      <c r="E495">
        <v>23111.7576878</v>
      </c>
      <c r="F495">
        <v>978.1</v>
      </c>
      <c r="G495">
        <v>-21.959150710866901</v>
      </c>
      <c r="H495">
        <f>(Table2[[#This Row],[1Y Return vs Nifty]]-AVERAGE(Table2[1Y Return vs Nifty]))/_xlfn.STDEV.P(Table2[1Y Return vs Nifty])</f>
        <v>-0.71063326639563618</v>
      </c>
      <c r="I495">
        <v>11.6316220406878</v>
      </c>
      <c r="J495">
        <f>(Table2[[#This Row],[1M Return vs Nifty]]-AVERAGE(Table2[1M Return vs Nifty]))/_xlfn.STDEV.P(Table2[1M Return vs Nifty])</f>
        <v>0.94438545507372262</v>
      </c>
      <c r="K495">
        <v>21.328956104845499</v>
      </c>
      <c r="L495">
        <f>(Table2[[#This Row],[6M Return vs Nifty]]-AVERAGE(Table2[6M Return vs Nifty]))/_xlfn.STDEV.P(Table2[6M Return vs Nifty])</f>
        <v>0.55289288176691176</v>
      </c>
      <c r="M495">
        <v>3.58808132973234</v>
      </c>
      <c r="N495">
        <f>(Table2[[#This Row],[1W Return vs Nifty]]-AVERAGE(Table2[1W Return vs Nifty]))/_xlfn.STDEV.P(Table2[1W Return vs Nifty])</f>
        <v>0.94010324005343326</v>
      </c>
      <c r="O495">
        <v>909.81</v>
      </c>
      <c r="P495">
        <v>879.65389900484797</v>
      </c>
      <c r="Q495">
        <v>855.34379682083397</v>
      </c>
      <c r="R495">
        <v>77.347399977160705</v>
      </c>
      <c r="S495" s="1">
        <f>(Table2[[#This Row],[Close Price]]-Table2[[#This Row],[20D EMA]])/Table2[[#This Row],[20D EMA]]</f>
        <v>7.5059627834383094E-2</v>
      </c>
      <c r="T495" s="1">
        <f>(Table2[[#This Row],[Close Price]]-Table2[[#This Row],[50D EMA]])/Table2[[#This Row],[50D EMA]]</f>
        <v>0.11191458493678488</v>
      </c>
      <c r="U495" s="1">
        <f>(Table2[[#This Row],[Close Price]]-Table2[[#This Row],[200D EMA]])/Table2[[#This Row],[200D EMA]]</f>
        <v>0.14351679831598682</v>
      </c>
      <c r="V495">
        <v>1.6369211936183501</v>
      </c>
      <c r="W495">
        <v>953.45</v>
      </c>
      <c r="X495">
        <v>989.65</v>
      </c>
      <c r="Y495">
        <v>952.6</v>
      </c>
      <c r="Z495">
        <v>989.65</v>
      </c>
      <c r="AA495">
        <v>855.55</v>
      </c>
      <c r="AB495">
        <v>989.65</v>
      </c>
      <c r="AC495" s="1">
        <f>(Table2[[#This Row],[Close Price]]/Table2[[#This Row],[Day Low]])-1</f>
        <v>2.5853479469295726E-2</v>
      </c>
      <c r="AD495" s="1">
        <f>(Table2[[#This Row],[Day High]]/Table2[[#This Row],[Close Price]])-1</f>
        <v>1.1808608526735487E-2</v>
      </c>
      <c r="AE495" s="1">
        <f>(Table2[[#This Row],[Close Price]]/Table2[[#This Row],[Current Week Low]])-1</f>
        <v>2.6768843166071754E-2</v>
      </c>
      <c r="AF495" s="1">
        <f>(Table2[[#This Row],[Current Week High]]/Table2[[#This Row],[Close Price]])-1</f>
        <v>1.1808608526735487E-2</v>
      </c>
      <c r="AG495" s="1">
        <f>(Table2[[#This Row],[Close Price]]/Table2[[#This Row],[Current Month Low]])-1</f>
        <v>0.1432411898778565</v>
      </c>
      <c r="AH495" s="1">
        <f>(Table2[[#This Row],[Current Month High]]/Table2[[#This Row],[Close Price]])-1</f>
        <v>1.1808608526735487E-2</v>
      </c>
      <c r="AI495">
        <v>8.1893466925672307</v>
      </c>
      <c r="AJ495">
        <v>39.728571428571399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0.24</v>
      </c>
      <c r="AM495" t="s">
        <v>3183</v>
      </c>
      <c r="AN495">
        <v>11.6</v>
      </c>
      <c r="AO495" t="s">
        <v>3183</v>
      </c>
      <c r="AP495">
        <v>-4.1540523904243003E-2</v>
      </c>
      <c r="AQ495">
        <f>(Table2[[#This Row],[Sharpe Ratio]]-AVERAGE(Table2[Sharpe Ratio]))/_xlfn.STDEV.P(Table2[Sharpe Ratio])</f>
        <v>-1.1458969101414669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0.5808514003569647</v>
      </c>
      <c r="AS495">
        <f>_xlfn.RANK.AVG(Table2[[#This Row],[1Y Return vs Nifty Z-Score]],Table2[1Y Return vs Nifty Z-Score])</f>
        <v>562</v>
      </c>
      <c r="AT495">
        <f>_xlfn.RANK.AVG(Table2[[#This Row],[6M Return vs Nifty Z-Score]],Table2[6M Return vs Nifty Z-Score])</f>
        <v>153</v>
      </c>
      <c r="AU495">
        <f>_xlfn.RANK.AVG(Table2[[#This Row],[Sharpe Ratio Z-Score]],Table2[Sharpe Ratio Z-Score])</f>
        <v>649</v>
      </c>
      <c r="AV495">
        <f>(Table2[[#This Row],[Rank 1Y]]+Table2[[#This Row],[Rank 6M]]+Table2[[#This Row],[Rank Sharpe]])/3</f>
        <v>454.66666666666669</v>
      </c>
    </row>
    <row r="496" spans="1:48" x14ac:dyDescent="0.3">
      <c r="A496" t="s">
        <v>751</v>
      </c>
      <c r="B496" t="s">
        <v>752</v>
      </c>
      <c r="C496" t="s">
        <v>3145</v>
      </c>
      <c r="D496" t="s">
        <v>271</v>
      </c>
      <c r="E496">
        <v>22822.973498700001</v>
      </c>
      <c r="F496">
        <v>1798.9</v>
      </c>
      <c r="G496">
        <v>-6.8851729870031297</v>
      </c>
      <c r="H496">
        <f>(Table2[[#This Row],[1Y Return vs Nifty]]-AVERAGE(Table2[1Y Return vs Nifty]))/_xlfn.STDEV.P(Table2[1Y Return vs Nifty])</f>
        <v>-0.41404233890247161</v>
      </c>
      <c r="I496">
        <v>-15.9971625038498</v>
      </c>
      <c r="J496">
        <f>(Table2[[#This Row],[1M Return vs Nifty]]-AVERAGE(Table2[1M Return vs Nifty]))/_xlfn.STDEV.P(Table2[1M Return vs Nifty])</f>
        <v>-1.6197806431107249</v>
      </c>
      <c r="K496">
        <v>11.790434093079201</v>
      </c>
      <c r="L496">
        <f>(Table2[[#This Row],[6M Return vs Nifty]]-AVERAGE(Table2[6M Return vs Nifty]))/_xlfn.STDEV.P(Table2[6M Return vs Nifty])</f>
        <v>0.24346723264091208</v>
      </c>
      <c r="M496">
        <v>-4.2946228813612297</v>
      </c>
      <c r="N496">
        <f>(Table2[[#This Row],[1W Return vs Nifty]]-AVERAGE(Table2[1W Return vs Nifty]))/_xlfn.STDEV.P(Table2[1W Return vs Nifty])</f>
        <v>-0.96588416885062389</v>
      </c>
      <c r="O496">
        <v>1913.5</v>
      </c>
      <c r="P496">
        <v>2028.8410077487899</v>
      </c>
      <c r="Q496">
        <v>1872.6375679594901</v>
      </c>
      <c r="R496">
        <v>36.732197501856099</v>
      </c>
      <c r="S496" s="1">
        <f>(Table2[[#This Row],[Close Price]]-Table2[[#This Row],[20D EMA]])/Table2[[#This Row],[20D EMA]]</f>
        <v>-5.9890253462241916E-2</v>
      </c>
      <c r="T496" s="1">
        <f>(Table2[[#This Row],[Close Price]]-Table2[[#This Row],[50D EMA]])/Table2[[#This Row],[50D EMA]]</f>
        <v>-0.11333613963369821</v>
      </c>
      <c r="U496" s="1">
        <f>(Table2[[#This Row],[Close Price]]-Table2[[#This Row],[200D EMA]])/Table2[[#This Row],[200D EMA]]</f>
        <v>-3.9376315642240235E-2</v>
      </c>
      <c r="V496">
        <v>0.685690264451145</v>
      </c>
      <c r="W496">
        <v>1785</v>
      </c>
      <c r="X496">
        <v>1815.25</v>
      </c>
      <c r="Y496">
        <v>1764.15</v>
      </c>
      <c r="Z496">
        <v>1865.95</v>
      </c>
      <c r="AA496">
        <v>1709</v>
      </c>
      <c r="AB496">
        <v>2122.9</v>
      </c>
      <c r="AC496" s="1">
        <f>(Table2[[#This Row],[Close Price]]/Table2[[#This Row],[Day Low]])-1</f>
        <v>7.7871148459385253E-3</v>
      </c>
      <c r="AD496" s="1">
        <f>(Table2[[#This Row],[Day High]]/Table2[[#This Row],[Close Price]])-1</f>
        <v>9.0888876535659691E-3</v>
      </c>
      <c r="AE496" s="1">
        <f>(Table2[[#This Row],[Close Price]]/Table2[[#This Row],[Current Week Low]])-1</f>
        <v>1.9697871496187958E-2</v>
      </c>
      <c r="AF496" s="1">
        <f>(Table2[[#This Row],[Current Week High]]/Table2[[#This Row],[Close Price]])-1</f>
        <v>3.7272777808660784E-2</v>
      </c>
      <c r="AG496" s="1">
        <f>(Table2[[#This Row],[Close Price]]/Table2[[#This Row],[Current Month Low]])-1</f>
        <v>5.2603861907548399E-2</v>
      </c>
      <c r="AH496" s="1">
        <f>(Table2[[#This Row],[Current Month High]]/Table2[[#This Row],[Close Price]])-1</f>
        <v>0.18011006726332757</v>
      </c>
      <c r="AI496">
        <v>36.177664128078199</v>
      </c>
      <c r="AJ496">
        <v>51.6651209847399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-0.15</v>
      </c>
      <c r="AM496" t="s">
        <v>3182</v>
      </c>
      <c r="AN496">
        <v>-13.29</v>
      </c>
      <c r="AO496" t="s">
        <v>3182</v>
      </c>
      <c r="AP496">
        <v>-6.6030120843650994E-2</v>
      </c>
      <c r="AQ496">
        <f>(Table2[[#This Row],[Sharpe Ratio]]-AVERAGE(Table2[Sharpe Ratio]))/_xlfn.STDEV.P(Table2[Sharpe Ratio])</f>
        <v>-1.4292202356247872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456</v>
      </c>
      <c r="AT496">
        <f>_xlfn.RANK.AVG(Table2[[#This Row],[6M Return vs Nifty Z-Score]],Table2[6M Return vs Nifty Z-Score])</f>
        <v>226</v>
      </c>
      <c r="AU496">
        <f>_xlfn.RANK.AVG(Table2[[#This Row],[Sharpe Ratio Z-Score]],Table2[Sharpe Ratio Z-Score])</f>
        <v>683</v>
      </c>
      <c r="AV496">
        <f>(Table2[[#This Row],[Rank 1Y]]+Table2[[#This Row],[Rank 6M]]+Table2[[#This Row],[Rank Sharpe]])/3</f>
        <v>455</v>
      </c>
    </row>
    <row r="497" spans="1:48" x14ac:dyDescent="0.3">
      <c r="A497" t="s">
        <v>414</v>
      </c>
      <c r="B497" t="s">
        <v>415</v>
      </c>
      <c r="C497" t="s">
        <v>3141</v>
      </c>
      <c r="D497" t="s">
        <v>214</v>
      </c>
      <c r="E497">
        <v>54621.098999850001</v>
      </c>
      <c r="F497">
        <v>3409.95</v>
      </c>
      <c r="G497">
        <v>0.44956152667058102</v>
      </c>
      <c r="H497">
        <f>(Table2[[#This Row],[1Y Return vs Nifty]]-AVERAGE(Table2[1Y Return vs Nifty]))/_xlfn.STDEV.P(Table2[1Y Return vs Nifty])</f>
        <v>-0.2697263692110286</v>
      </c>
      <c r="I497">
        <v>-6.3202680149407904</v>
      </c>
      <c r="J497">
        <f>(Table2[[#This Row],[1M Return vs Nifty]]-AVERAGE(Table2[1M Return vs Nifty]))/_xlfn.STDEV.P(Table2[1M Return vs Nifty])</f>
        <v>-0.72168956913786964</v>
      </c>
      <c r="K497">
        <v>-31.537986402047</v>
      </c>
      <c r="L497">
        <f>(Table2[[#This Row],[6M Return vs Nifty]]-AVERAGE(Table2[6M Return vs Nifty]))/_xlfn.STDEV.P(Table2[6M Return vs Nifty])</f>
        <v>-1.1620885359331403</v>
      </c>
      <c r="M497">
        <v>-2.4016811020004898</v>
      </c>
      <c r="N497">
        <f>(Table2[[#This Row],[1W Return vs Nifty]]-AVERAGE(Table2[1W Return vs Nifty]))/_xlfn.STDEV.P(Table2[1W Return vs Nifty])</f>
        <v>-0.50818296623890191</v>
      </c>
      <c r="O497">
        <v>3495.55</v>
      </c>
      <c r="P497">
        <v>3659.1712362702701</v>
      </c>
      <c r="Q497">
        <v>3699.2391499097898</v>
      </c>
      <c r="R497">
        <v>57.097406826691099</v>
      </c>
      <c r="S497" s="1">
        <f>(Table2[[#This Row],[Close Price]]-Table2[[#This Row],[20D EMA]])/Table2[[#This Row],[20D EMA]]</f>
        <v>-2.4488277953397995E-2</v>
      </c>
      <c r="T497" s="1">
        <f>(Table2[[#This Row],[Close Price]]-Table2[[#This Row],[50D EMA]])/Table2[[#This Row],[50D EMA]]</f>
        <v>-6.8108656353643951E-2</v>
      </c>
      <c r="U497" s="1">
        <f>(Table2[[#This Row],[Close Price]]-Table2[[#This Row],[200D EMA]])/Table2[[#This Row],[200D EMA]]</f>
        <v>-7.8202337882600712E-2</v>
      </c>
      <c r="V497">
        <v>1.16902575290512</v>
      </c>
      <c r="W497">
        <v>3403.95</v>
      </c>
      <c r="X497">
        <v>3569.8</v>
      </c>
      <c r="Y497">
        <v>3364.3</v>
      </c>
      <c r="Z497">
        <v>3569.8</v>
      </c>
      <c r="AA497">
        <v>3325</v>
      </c>
      <c r="AB497">
        <v>3604.7</v>
      </c>
      <c r="AC497" s="1">
        <f>(Table2[[#This Row],[Close Price]]/Table2[[#This Row],[Day Low]])-1</f>
        <v>1.762658088397373E-3</v>
      </c>
      <c r="AD497" s="1">
        <f>(Table2[[#This Row],[Day High]]/Table2[[#This Row],[Close Price]])-1</f>
        <v>4.6877520198243428E-2</v>
      </c>
      <c r="AE497" s="1">
        <f>(Table2[[#This Row],[Close Price]]/Table2[[#This Row],[Current Week Low]])-1</f>
        <v>1.3568944505543357E-2</v>
      </c>
      <c r="AF497" s="1">
        <f>(Table2[[#This Row],[Current Week High]]/Table2[[#This Row],[Close Price]])-1</f>
        <v>4.6877520198243428E-2</v>
      </c>
      <c r="AG497" s="1">
        <f>(Table2[[#This Row],[Close Price]]/Table2[[#This Row],[Current Month Low]])-1</f>
        <v>2.5548872180451099E-2</v>
      </c>
      <c r="AH497" s="1">
        <f>(Table2[[#This Row],[Current Month High]]/Table2[[#This Row],[Close Price]])-1</f>
        <v>5.7112274373524619E-2</v>
      </c>
      <c r="AI497">
        <v>45.192744761653401</v>
      </c>
      <c r="AJ497">
        <v>25.044004400439999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-0.02</v>
      </c>
      <c r="AM497" t="s">
        <v>3182</v>
      </c>
      <c r="AN497">
        <v>-0.28999999999999998</v>
      </c>
      <c r="AO497" t="s">
        <v>3182</v>
      </c>
      <c r="AP497">
        <v>8.4135037177866995E-2</v>
      </c>
      <c r="AQ497">
        <f>(Table2[[#This Row],[Sharpe Ratio]]-AVERAGE(Table2[Sharpe Ratio]))/_xlfn.STDEV.P(Table2[Sharpe Ratio])</f>
        <v>0.30805996737937358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399</v>
      </c>
      <c r="AT497">
        <f>_xlfn.RANK.AVG(Table2[[#This Row],[6M Return vs Nifty Z-Score]],Table2[6M Return vs Nifty Z-Score])</f>
        <v>697</v>
      </c>
      <c r="AU497">
        <f>_xlfn.RANK.AVG(Table2[[#This Row],[Sharpe Ratio Z-Score]],Table2[Sharpe Ratio Z-Score])</f>
        <v>270</v>
      </c>
      <c r="AV497">
        <f>(Table2[[#This Row],[Rank 1Y]]+Table2[[#This Row],[Rank 6M]]+Table2[[#This Row],[Rank Sharpe]])/3</f>
        <v>455.33333333333331</v>
      </c>
    </row>
    <row r="498" spans="1:48" x14ac:dyDescent="0.3">
      <c r="A498" t="s">
        <v>1524</v>
      </c>
      <c r="B498" t="s">
        <v>1525</v>
      </c>
      <c r="C498" t="s">
        <v>3139</v>
      </c>
      <c r="D498" t="s">
        <v>48</v>
      </c>
      <c r="E498">
        <v>6621.3853681999999</v>
      </c>
      <c r="F498">
        <v>988.45</v>
      </c>
      <c r="G498">
        <v>-5.24565884871215</v>
      </c>
      <c r="H498">
        <f>(Table2[[#This Row],[1Y Return vs Nifty]]-AVERAGE(Table2[1Y Return vs Nifty]))/_xlfn.STDEV.P(Table2[1Y Return vs Nifty])</f>
        <v>-0.38178376536457476</v>
      </c>
      <c r="I498">
        <v>-5.71638945226678</v>
      </c>
      <c r="J498">
        <f>(Table2[[#This Row],[1M Return vs Nifty]]-AVERAGE(Table2[1M Return vs Nifty]))/_xlfn.STDEV.P(Table2[1M Return vs Nifty])</f>
        <v>-0.66564494164682109</v>
      </c>
      <c r="K498">
        <v>-29.033282883240201</v>
      </c>
      <c r="L498">
        <f>(Table2[[#This Row],[6M Return vs Nifty]]-AVERAGE(Table2[6M Return vs Nifty]))/_xlfn.STDEV.P(Table2[6M Return vs Nifty])</f>
        <v>-1.0808370054319851</v>
      </c>
      <c r="M498">
        <v>-0.52801946580146497</v>
      </c>
      <c r="N498">
        <f>(Table2[[#This Row],[1W Return vs Nifty]]-AVERAGE(Table2[1W Return vs Nifty]))/_xlfn.STDEV.P(Table2[1W Return vs Nifty])</f>
        <v>-5.5143578801771967E-2</v>
      </c>
      <c r="O498">
        <v>1112.7</v>
      </c>
      <c r="P498">
        <v>1075.8119184509301</v>
      </c>
      <c r="Q498">
        <v>1099.80459441115</v>
      </c>
      <c r="R498">
        <v>47.675101738528397</v>
      </c>
      <c r="S498" s="1">
        <f>(Table2[[#This Row],[Close Price]]-Table2[[#This Row],[20D EMA]])/Table2[[#This Row],[20D EMA]]</f>
        <v>-0.11166531859440999</v>
      </c>
      <c r="T498" s="1">
        <f>(Table2[[#This Row],[Close Price]]-Table2[[#This Row],[50D EMA]])/Table2[[#This Row],[50D EMA]]</f>
        <v>-8.1205568513056756E-2</v>
      </c>
      <c r="U498" s="1">
        <f>(Table2[[#This Row],[Close Price]]-Table2[[#This Row],[200D EMA]])/Table2[[#This Row],[200D EMA]]</f>
        <v>-0.10124943556066038</v>
      </c>
      <c r="V498">
        <v>0.63410502020345805</v>
      </c>
      <c r="W498">
        <v>987.05</v>
      </c>
      <c r="X498">
        <v>1004.95</v>
      </c>
      <c r="Y498">
        <v>974.6</v>
      </c>
      <c r="Z498">
        <v>997.05</v>
      </c>
      <c r="AA498">
        <v>951.3</v>
      </c>
      <c r="AB498">
        <v>997.05</v>
      </c>
      <c r="AC498" s="1">
        <f>(Table2[[#This Row],[Close Price]]/Table2[[#This Row],[Day Low]])-1</f>
        <v>1.4183678638368669E-3</v>
      </c>
      <c r="AD498" s="1">
        <f>(Table2[[#This Row],[Day High]]/Table2[[#This Row],[Close Price]])-1</f>
        <v>1.6692801861500239E-2</v>
      </c>
      <c r="AE498" s="1">
        <f>(Table2[[#This Row],[Close Price]]/Table2[[#This Row],[Current Week Low]])-1</f>
        <v>1.4210958341883906E-2</v>
      </c>
      <c r="AF498" s="1">
        <f>(Table2[[#This Row],[Current Week High]]/Table2[[#This Row],[Close Price]])-1</f>
        <v>8.7004906672061288E-3</v>
      </c>
      <c r="AG498" s="1">
        <f>(Table2[[#This Row],[Close Price]]/Table2[[#This Row],[Current Month Low]])-1</f>
        <v>3.9051823820035914E-2</v>
      </c>
      <c r="AH498" s="1">
        <f>(Table2[[#This Row],[Current Month High]]/Table2[[#This Row],[Close Price]])-1</f>
        <v>8.7004906672061288E-3</v>
      </c>
      <c r="AI498">
        <v>56.047346856188902</v>
      </c>
      <c r="AJ498">
        <v>32.181064455736802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-0.16</v>
      </c>
      <c r="AM498" t="s">
        <v>3182</v>
      </c>
      <c r="AN498">
        <v>-6.17</v>
      </c>
      <c r="AO498" t="s">
        <v>3182</v>
      </c>
      <c r="AP498">
        <v>9.4285850019428005E-2</v>
      </c>
      <c r="AQ498">
        <f>(Table2[[#This Row],[Sharpe Ratio]]-AVERAGE(Table2[Sharpe Ratio]))/_xlfn.STDEV.P(Table2[Sharpe Ratio])</f>
        <v>0.42549603861180535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446</v>
      </c>
      <c r="AT498">
        <f>_xlfn.RANK.AVG(Table2[[#This Row],[6M Return vs Nifty Z-Score]],Table2[6M Return vs Nifty Z-Score])</f>
        <v>683</v>
      </c>
      <c r="AU498">
        <f>_xlfn.RANK.AVG(Table2[[#This Row],[Sharpe Ratio Z-Score]],Table2[Sharpe Ratio Z-Score])</f>
        <v>238</v>
      </c>
      <c r="AV498">
        <f>(Table2[[#This Row],[Rank 1Y]]+Table2[[#This Row],[Rank 6M]]+Table2[[#This Row],[Rank Sharpe]])/3</f>
        <v>455.66666666666669</v>
      </c>
    </row>
    <row r="499" spans="1:48" x14ac:dyDescent="0.3">
      <c r="A499" t="s">
        <v>92</v>
      </c>
      <c r="B499" t="s">
        <v>93</v>
      </c>
      <c r="C499" t="s">
        <v>3147</v>
      </c>
      <c r="D499" t="s">
        <v>94</v>
      </c>
      <c r="E499">
        <v>259205.87270527499</v>
      </c>
      <c r="F499">
        <v>1199.95</v>
      </c>
      <c r="G499">
        <v>12.1225480488333</v>
      </c>
      <c r="H499">
        <f>(Table2[[#This Row],[1Y Return vs Nifty]]-AVERAGE(Table2[1Y Return vs Nifty]))/_xlfn.STDEV.P(Table2[1Y Return vs Nifty])</f>
        <v>-4.0052293618986219E-2</v>
      </c>
      <c r="I499">
        <v>-15.1156965189679</v>
      </c>
      <c r="J499">
        <f>(Table2[[#This Row],[1M Return vs Nifty]]-AVERAGE(Table2[1M Return vs Nifty]))/_xlfn.STDEV.P(Table2[1M Return vs Nifty])</f>
        <v>-1.5379737438063619</v>
      </c>
      <c r="K499">
        <v>-27.004352716912599</v>
      </c>
      <c r="L499">
        <f>(Table2[[#This Row],[6M Return vs Nifty]]-AVERAGE(Table2[6M Return vs Nifty]))/_xlfn.STDEV.P(Table2[6M Return vs Nifty])</f>
        <v>-1.015019362722474</v>
      </c>
      <c r="M499">
        <v>-5.9602252815355801</v>
      </c>
      <c r="N499">
        <f>(Table2[[#This Row],[1W Return vs Nifty]]-AVERAGE(Table2[1W Return vs Nifty]))/_xlfn.STDEV.P(Table2[1W Return vs Nifty])</f>
        <v>-1.3686161651248154</v>
      </c>
      <c r="O499">
        <v>1265.51</v>
      </c>
      <c r="P499">
        <v>1340.2394127109701</v>
      </c>
      <c r="Q499">
        <v>1327.06570823167</v>
      </c>
      <c r="R499">
        <v>43.114553596366498</v>
      </c>
      <c r="S499" s="1">
        <f>(Table2[[#This Row],[Close Price]]-Table2[[#This Row],[20D EMA]])/Table2[[#This Row],[20D EMA]]</f>
        <v>-5.1805201065183167E-2</v>
      </c>
      <c r="T499" s="1">
        <f>(Table2[[#This Row],[Close Price]]-Table2[[#This Row],[50D EMA]])/Table2[[#This Row],[50D EMA]]</f>
        <v>-0.10467488971033881</v>
      </c>
      <c r="U499" s="1">
        <f>(Table2[[#This Row],[Close Price]]-Table2[[#This Row],[200D EMA]])/Table2[[#This Row],[200D EMA]]</f>
        <v>-9.5787049159045082E-2</v>
      </c>
      <c r="V499">
        <v>3.7677684492410299</v>
      </c>
      <c r="W499">
        <v>1102</v>
      </c>
      <c r="X499">
        <v>1231.7</v>
      </c>
      <c r="Y499">
        <v>1102</v>
      </c>
      <c r="Z499">
        <v>1231.7</v>
      </c>
      <c r="AA499">
        <v>995.65</v>
      </c>
      <c r="AB499">
        <v>1397.95</v>
      </c>
      <c r="AC499" s="1">
        <f>(Table2[[#This Row],[Close Price]]/Table2[[#This Row],[Day Low]])-1</f>
        <v>8.888384754990919E-2</v>
      </c>
      <c r="AD499" s="1">
        <f>(Table2[[#This Row],[Day High]]/Table2[[#This Row],[Close Price]])-1</f>
        <v>2.6459435809825349E-2</v>
      </c>
      <c r="AE499" s="1">
        <f>(Table2[[#This Row],[Close Price]]/Table2[[#This Row],[Current Week Low]])-1</f>
        <v>8.888384754990919E-2</v>
      </c>
      <c r="AF499" s="1">
        <f>(Table2[[#This Row],[Current Week High]]/Table2[[#This Row],[Close Price]])-1</f>
        <v>2.6459435809825349E-2</v>
      </c>
      <c r="AG499" s="1">
        <f>(Table2[[#This Row],[Close Price]]/Table2[[#This Row],[Current Month Low]])-1</f>
        <v>0.20519258775674198</v>
      </c>
      <c r="AH499" s="1">
        <f>(Table2[[#This Row],[Current Month High]]/Table2[[#This Row],[Close Price]])-1</f>
        <v>0.16500687528647018</v>
      </c>
      <c r="AI499">
        <v>35.122296762365004</v>
      </c>
      <c r="AJ499">
        <v>48.8771712158808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-0.12</v>
      </c>
      <c r="AM499" t="s">
        <v>3182</v>
      </c>
      <c r="AN499">
        <v>-11.32</v>
      </c>
      <c r="AO499" t="s">
        <v>3182</v>
      </c>
      <c r="AP499">
        <v>4.7481912606063999E-2</v>
      </c>
      <c r="AQ499">
        <f>(Table2[[#This Row],[Sharpe Ratio]]-AVERAGE(Table2[Sharpe Ratio]))/_xlfn.STDEV.P(Table2[Sharpe Ratio])</f>
        <v>-0.11598478798068215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316</v>
      </c>
      <c r="AT499">
        <f>_xlfn.RANK.AVG(Table2[[#This Row],[6M Return vs Nifty Z-Score]],Table2[6M Return vs Nifty Z-Score])</f>
        <v>675</v>
      </c>
      <c r="AU499">
        <f>_xlfn.RANK.AVG(Table2[[#This Row],[Sharpe Ratio Z-Score]],Table2[Sharpe Ratio Z-Score])</f>
        <v>382</v>
      </c>
      <c r="AV499">
        <f>(Table2[[#This Row],[Rank 1Y]]+Table2[[#This Row],[Rank 6M]]+Table2[[#This Row],[Rank Sharpe]])/3</f>
        <v>457.66666666666669</v>
      </c>
    </row>
    <row r="500" spans="1:48" x14ac:dyDescent="0.3">
      <c r="A500" t="s">
        <v>438</v>
      </c>
      <c r="B500" t="s">
        <v>439</v>
      </c>
      <c r="C500" t="s">
        <v>3138</v>
      </c>
      <c r="D500" t="s">
        <v>227</v>
      </c>
      <c r="E500">
        <v>50927.075748889998</v>
      </c>
      <c r="F500">
        <v>1926.1</v>
      </c>
      <c r="G500">
        <v>-3.1741566473427398</v>
      </c>
      <c r="H500">
        <f>(Table2[[#This Row],[1Y Return vs Nifty]]-AVERAGE(Table2[1Y Return vs Nifty]))/_xlfn.STDEV.P(Table2[1Y Return vs Nifty])</f>
        <v>-0.34102552819167248</v>
      </c>
      <c r="I500">
        <v>-3.8509828167579401</v>
      </c>
      <c r="J500">
        <f>(Table2[[#This Row],[1M Return vs Nifty]]-AVERAGE(Table2[1M Return vs Nifty]))/_xlfn.STDEV.P(Table2[1M Return vs Nifty])</f>
        <v>-0.4925206970247118</v>
      </c>
      <c r="K500">
        <v>-2.7077621680967199</v>
      </c>
      <c r="L500">
        <f>(Table2[[#This Row],[6M Return vs Nifty]]-AVERAGE(Table2[6M Return vs Nifty]))/_xlfn.STDEV.P(Table2[6M Return vs Nifty])</f>
        <v>-0.22684816671934838</v>
      </c>
      <c r="M500">
        <v>-0.89917406398250499</v>
      </c>
      <c r="N500">
        <f>(Table2[[#This Row],[1W Return vs Nifty]]-AVERAGE(Table2[1W Return vs Nifty]))/_xlfn.STDEV.P(Table2[1W Return vs Nifty])</f>
        <v>-0.14488638430934625</v>
      </c>
      <c r="O500">
        <v>1912.7</v>
      </c>
      <c r="P500">
        <v>1964.17657847292</v>
      </c>
      <c r="Q500">
        <v>1928.60480612837</v>
      </c>
      <c r="R500">
        <v>59.1252332873756</v>
      </c>
      <c r="S500" s="1">
        <f>(Table2[[#This Row],[Close Price]]-Table2[[#This Row],[20D EMA]])/Table2[[#This Row],[20D EMA]]</f>
        <v>7.005803314685974E-3</v>
      </c>
      <c r="T500" s="1">
        <f>(Table2[[#This Row],[Close Price]]-Table2[[#This Row],[50D EMA]])/Table2[[#This Row],[50D EMA]]</f>
        <v>-1.9385517010147506E-2</v>
      </c>
      <c r="U500" s="1">
        <f>(Table2[[#This Row],[Close Price]]-Table2[[#This Row],[200D EMA]])/Table2[[#This Row],[200D EMA]]</f>
        <v>-1.2987658852714531E-3</v>
      </c>
      <c r="V500">
        <v>0.72466090787259496</v>
      </c>
      <c r="W500">
        <v>1881</v>
      </c>
      <c r="X500">
        <v>1942.55</v>
      </c>
      <c r="Y500">
        <v>1867.55</v>
      </c>
      <c r="Z500">
        <v>1942.55</v>
      </c>
      <c r="AA500">
        <v>1810</v>
      </c>
      <c r="AB500">
        <v>1986.15</v>
      </c>
      <c r="AC500" s="1">
        <f>(Table2[[#This Row],[Close Price]]/Table2[[#This Row],[Day Low]])-1</f>
        <v>2.3976608187134429E-2</v>
      </c>
      <c r="AD500" s="1">
        <f>(Table2[[#This Row],[Day High]]/Table2[[#This Row],[Close Price]])-1</f>
        <v>8.5405742173303434E-3</v>
      </c>
      <c r="AE500" s="1">
        <f>(Table2[[#This Row],[Close Price]]/Table2[[#This Row],[Current Week Low]])-1</f>
        <v>3.135123557602193E-2</v>
      </c>
      <c r="AF500" s="1">
        <f>(Table2[[#This Row],[Current Week High]]/Table2[[#This Row],[Close Price]])-1</f>
        <v>8.5405742173303434E-3</v>
      </c>
      <c r="AG500" s="1">
        <f>(Table2[[#This Row],[Close Price]]/Table2[[#This Row],[Current Month Low]])-1</f>
        <v>6.4143646408839627E-2</v>
      </c>
      <c r="AH500" s="1">
        <f>(Table2[[#This Row],[Current Month High]]/Table2[[#This Row],[Close Price]])-1</f>
        <v>3.117698977207839E-2</v>
      </c>
      <c r="AI500">
        <v>14.474845542806699</v>
      </c>
      <c r="AJ500">
        <v>21.827956989247301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0.01</v>
      </c>
      <c r="AM500" t="s">
        <v>3183</v>
      </c>
      <c r="AN500">
        <v>-0.46</v>
      </c>
      <c r="AO500" t="s">
        <v>3182</v>
      </c>
      <c r="AP500">
        <v>-5.7059066739929996E-3</v>
      </c>
      <c r="AQ500">
        <f>(Table2[[#This Row],[Sharpe Ratio]]-AVERAGE(Table2[Sharpe Ratio]))/_xlfn.STDEV.P(Table2[Sharpe Ratio])</f>
        <v>-0.73132157244945517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432</v>
      </c>
      <c r="AT500">
        <f>_xlfn.RANK.AVG(Table2[[#This Row],[6M Return vs Nifty Z-Score]],Table2[6M Return vs Nifty Z-Score])</f>
        <v>374</v>
      </c>
      <c r="AU500">
        <f>_xlfn.RANK.AVG(Table2[[#This Row],[Sharpe Ratio Z-Score]],Table2[Sharpe Ratio Z-Score])</f>
        <v>568</v>
      </c>
      <c r="AV500">
        <f>(Table2[[#This Row],[Rank 1Y]]+Table2[[#This Row],[Rank 6M]]+Table2[[#This Row],[Rank Sharpe]])/3</f>
        <v>458</v>
      </c>
    </row>
    <row r="501" spans="1:48" x14ac:dyDescent="0.3">
      <c r="A501" t="s">
        <v>140</v>
      </c>
      <c r="B501" t="s">
        <v>141</v>
      </c>
      <c r="C501" t="s">
        <v>3134</v>
      </c>
      <c r="D501" t="s">
        <v>18</v>
      </c>
      <c r="E501">
        <v>196285.21352369999</v>
      </c>
      <c r="F501">
        <v>139</v>
      </c>
      <c r="G501">
        <v>3.9470755101486401</v>
      </c>
      <c r="H501">
        <f>(Table2[[#This Row],[1Y Return vs Nifty]]-AVERAGE(Table2[1Y Return vs Nifty]))/_xlfn.STDEV.P(Table2[1Y Return vs Nifty])</f>
        <v>-0.20091036488339442</v>
      </c>
      <c r="I501">
        <v>-8.0482671497873106</v>
      </c>
      <c r="J501">
        <f>(Table2[[#This Row],[1M Return vs Nifty]]-AVERAGE(Table2[1M Return vs Nifty]))/_xlfn.STDEV.P(Table2[1M Return vs Nifty])</f>
        <v>-0.88206132896403688</v>
      </c>
      <c r="K501">
        <v>-23.556714585493101</v>
      </c>
      <c r="L501">
        <f>(Table2[[#This Row],[6M Return vs Nifty]]-AVERAGE(Table2[6M Return vs Nifty]))/_xlfn.STDEV.P(Table2[6M Return vs Nifty])</f>
        <v>-0.90317942929776895</v>
      </c>
      <c r="M501">
        <v>0.57283546905986404</v>
      </c>
      <c r="N501">
        <f>(Table2[[#This Row],[1W Return vs Nifty]]-AVERAGE(Table2[1W Return vs Nifty]))/_xlfn.STDEV.P(Table2[1W Return vs Nifty])</f>
        <v>0.21103609617863722</v>
      </c>
      <c r="O501">
        <v>140.36000000000001</v>
      </c>
      <c r="P501">
        <v>150.68452625376401</v>
      </c>
      <c r="Q501">
        <v>155.05497839413599</v>
      </c>
      <c r="R501">
        <v>54.136860265965801</v>
      </c>
      <c r="S501" s="1">
        <f>(Table2[[#This Row],[Close Price]]-Table2[[#This Row],[20D EMA]])/Table2[[#This Row],[20D EMA]]</f>
        <v>-9.689370190937685E-3</v>
      </c>
      <c r="T501" s="1">
        <f>(Table2[[#This Row],[Close Price]]-Table2[[#This Row],[50D EMA]])/Table2[[#This Row],[50D EMA]]</f>
        <v>-7.7542973683219399E-2</v>
      </c>
      <c r="U501" s="1">
        <f>(Table2[[#This Row],[Close Price]]-Table2[[#This Row],[200D EMA]])/Table2[[#This Row],[200D EMA]]</f>
        <v>-0.10354377886097701</v>
      </c>
      <c r="V501">
        <v>0.80599881530392303</v>
      </c>
      <c r="W501">
        <v>135.25</v>
      </c>
      <c r="X501">
        <v>139.75</v>
      </c>
      <c r="Y501">
        <v>135.18</v>
      </c>
      <c r="Z501">
        <v>139.75</v>
      </c>
      <c r="AA501">
        <v>129.5</v>
      </c>
      <c r="AB501">
        <v>145.74</v>
      </c>
      <c r="AC501" s="1">
        <f>(Table2[[#This Row],[Close Price]]/Table2[[#This Row],[Day Low]])-1</f>
        <v>2.7726432532347411E-2</v>
      </c>
      <c r="AD501" s="1">
        <f>(Table2[[#This Row],[Day High]]/Table2[[#This Row],[Close Price]])-1</f>
        <v>5.3956834532373765E-3</v>
      </c>
      <c r="AE501" s="1">
        <f>(Table2[[#This Row],[Close Price]]/Table2[[#This Row],[Current Week Low]])-1</f>
        <v>2.8258618138777836E-2</v>
      </c>
      <c r="AF501" s="1">
        <f>(Table2[[#This Row],[Current Week High]]/Table2[[#This Row],[Close Price]])-1</f>
        <v>5.3956834532373765E-3</v>
      </c>
      <c r="AG501" s="1">
        <f>(Table2[[#This Row],[Close Price]]/Table2[[#This Row],[Current Month Low]])-1</f>
        <v>7.3359073359073435E-2</v>
      </c>
      <c r="AH501" s="1">
        <f>(Table2[[#This Row],[Current Month High]]/Table2[[#This Row],[Close Price]])-1</f>
        <v>4.8489208633093694E-2</v>
      </c>
      <c r="AI501">
        <v>41.582733812949598</v>
      </c>
      <c r="AJ501">
        <v>33.525456292026902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-0.11</v>
      </c>
      <c r="AM501" t="s">
        <v>3182</v>
      </c>
      <c r="AN501">
        <v>-3.57</v>
      </c>
      <c r="AO501" t="s">
        <v>3182</v>
      </c>
      <c r="AP501">
        <v>5.5030636987388998E-2</v>
      </c>
      <c r="AQ501">
        <f>(Table2[[#This Row],[Sharpe Ratio]]-AVERAGE(Table2[Sharpe Ratio]))/_xlfn.STDEV.P(Table2[Sharpe Ratio])</f>
        <v>-2.8652615868350075E-2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374</v>
      </c>
      <c r="AT501">
        <f>_xlfn.RANK.AVG(Table2[[#This Row],[6M Return vs Nifty Z-Score]],Table2[6M Return vs Nifty Z-Score])</f>
        <v>636</v>
      </c>
      <c r="AU501">
        <f>_xlfn.RANK.AVG(Table2[[#This Row],[Sharpe Ratio Z-Score]],Table2[Sharpe Ratio Z-Score])</f>
        <v>365</v>
      </c>
      <c r="AV501">
        <f>(Table2[[#This Row],[Rank 1Y]]+Table2[[#This Row],[Rank 6M]]+Table2[[#This Row],[Rank Sharpe]])/3</f>
        <v>458.33333333333331</v>
      </c>
    </row>
    <row r="502" spans="1:48" x14ac:dyDescent="0.3">
      <c r="A502" t="s">
        <v>186</v>
      </c>
      <c r="B502" t="s">
        <v>187</v>
      </c>
      <c r="C502" t="s">
        <v>3138</v>
      </c>
      <c r="D502" t="s">
        <v>188</v>
      </c>
      <c r="E502">
        <v>129062.66997752</v>
      </c>
      <c r="F502">
        <v>1261.5999999999999</v>
      </c>
      <c r="G502">
        <v>1.1600304729747799</v>
      </c>
      <c r="H502">
        <f>(Table2[[#This Row],[1Y Return vs Nifty]]-AVERAGE(Table2[1Y Return vs Nifty]))/_xlfn.STDEV.P(Table2[1Y Return vs Nifty])</f>
        <v>-0.25574740177459254</v>
      </c>
      <c r="I502">
        <v>-4.4061795874587002</v>
      </c>
      <c r="J502">
        <f>(Table2[[#This Row],[1M Return vs Nifty]]-AVERAGE(Table2[1M Return vs Nifty]))/_xlfn.STDEV.P(Table2[1M Return vs Nifty])</f>
        <v>-0.54404727558112642</v>
      </c>
      <c r="K502">
        <v>-12.539661209018799</v>
      </c>
      <c r="L502">
        <f>(Table2[[#This Row],[6M Return vs Nifty]]-AVERAGE(Table2[6M Return vs Nifty]))/_xlfn.STDEV.P(Table2[6M Return vs Nifty])</f>
        <v>-0.54579084349105722</v>
      </c>
      <c r="M502">
        <v>1.4071106087951299</v>
      </c>
      <c r="N502">
        <f>(Table2[[#This Row],[1W Return vs Nifty]]-AVERAGE(Table2[1W Return vs Nifty]))/_xlfn.STDEV.P(Table2[1W Return vs Nifty])</f>
        <v>0.41275848348568195</v>
      </c>
      <c r="O502">
        <v>1236.6600000000001</v>
      </c>
      <c r="P502">
        <v>1293.64863479624</v>
      </c>
      <c r="Q502">
        <v>1299.2257445919299</v>
      </c>
      <c r="R502">
        <v>67.093583318883802</v>
      </c>
      <c r="S502" s="1">
        <f>(Table2[[#This Row],[Close Price]]-Table2[[#This Row],[20D EMA]])/Table2[[#This Row],[20D EMA]]</f>
        <v>2.0167224621156846E-2</v>
      </c>
      <c r="T502" s="1">
        <f>(Table2[[#This Row],[Close Price]]-Table2[[#This Row],[50D EMA]])/Table2[[#This Row],[50D EMA]]</f>
        <v>-2.4773832657650513E-2</v>
      </c>
      <c r="U502" s="1">
        <f>(Table2[[#This Row],[Close Price]]-Table2[[#This Row],[200D EMA]])/Table2[[#This Row],[200D EMA]]</f>
        <v>-2.8960128560066193E-2</v>
      </c>
      <c r="V502">
        <v>1.1656252655206001</v>
      </c>
      <c r="W502">
        <v>1241.05</v>
      </c>
      <c r="X502">
        <v>1265.1500000000001</v>
      </c>
      <c r="Y502">
        <v>1195</v>
      </c>
      <c r="Z502">
        <v>1265.1500000000001</v>
      </c>
      <c r="AA502">
        <v>1162.25</v>
      </c>
      <c r="AB502">
        <v>1314</v>
      </c>
      <c r="AC502" s="1">
        <f>(Table2[[#This Row],[Close Price]]/Table2[[#This Row],[Day Low]])-1</f>
        <v>1.6558559284476804E-2</v>
      </c>
      <c r="AD502" s="1">
        <f>(Table2[[#This Row],[Day High]]/Table2[[#This Row],[Close Price]])-1</f>
        <v>2.8138871274574484E-3</v>
      </c>
      <c r="AE502" s="1">
        <f>(Table2[[#This Row],[Close Price]]/Table2[[#This Row],[Current Week Low]])-1</f>
        <v>5.5732217573221776E-2</v>
      </c>
      <c r="AF502" s="1">
        <f>(Table2[[#This Row],[Current Week High]]/Table2[[#This Row],[Close Price]])-1</f>
        <v>2.8138871274574484E-3</v>
      </c>
      <c r="AG502" s="1">
        <f>(Table2[[#This Row],[Close Price]]/Table2[[#This Row],[Current Month Low]])-1</f>
        <v>8.5480748548074859E-2</v>
      </c>
      <c r="AH502" s="1">
        <f>(Table2[[#This Row],[Current Month High]]/Table2[[#This Row],[Close Price]])-1</f>
        <v>4.1534559289790884E-2</v>
      </c>
      <c r="AI502">
        <v>22.213855421686699</v>
      </c>
      <c r="AJ502">
        <v>26.653950406585601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-0.05</v>
      </c>
      <c r="AM502" t="s">
        <v>3182</v>
      </c>
      <c r="AN502">
        <v>0.25</v>
      </c>
      <c r="AO502" t="s">
        <v>3183</v>
      </c>
      <c r="AP502">
        <v>1.3585471986378E-2</v>
      </c>
      <c r="AQ502">
        <f>(Table2[[#This Row],[Sharpe Ratio]]-AVERAGE(Table2[Sharpe Ratio]))/_xlfn.STDEV.P(Table2[Sharpe Ratio])</f>
        <v>-0.50813710891020325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395</v>
      </c>
      <c r="AT502">
        <f>_xlfn.RANK.AVG(Table2[[#This Row],[6M Return vs Nifty Z-Score]],Table2[6M Return vs Nifty Z-Score])</f>
        <v>512</v>
      </c>
      <c r="AU502">
        <f>_xlfn.RANK.AVG(Table2[[#This Row],[Sharpe Ratio Z-Score]],Table2[Sharpe Ratio Z-Score])</f>
        <v>470</v>
      </c>
      <c r="AV502">
        <f>(Table2[[#This Row],[Rank 1Y]]+Table2[[#This Row],[Rank 6M]]+Table2[[#This Row],[Rank Sharpe]])/3</f>
        <v>459</v>
      </c>
    </row>
    <row r="503" spans="1:48" x14ac:dyDescent="0.3">
      <c r="A503" t="s">
        <v>1376</v>
      </c>
      <c r="B503" t="s">
        <v>1377</v>
      </c>
      <c r="C503" t="s">
        <v>3144</v>
      </c>
      <c r="D503" t="s">
        <v>234</v>
      </c>
      <c r="E503">
        <v>8032.6896862499998</v>
      </c>
      <c r="F503">
        <v>411.15</v>
      </c>
      <c r="G503">
        <v>8.53591434950396</v>
      </c>
      <c r="H503">
        <f>(Table2[[#This Row],[1Y Return vs Nifty]]-AVERAGE(Table2[1Y Return vs Nifty]))/_xlfn.STDEV.P(Table2[1Y Return vs Nifty])</f>
        <v>-0.1106217899356933</v>
      </c>
      <c r="I503">
        <v>-2.03967199637626</v>
      </c>
      <c r="J503">
        <f>(Table2[[#This Row],[1M Return vs Nifty]]-AVERAGE(Table2[1M Return vs Nifty]))/_xlfn.STDEV.P(Table2[1M Return vs Nifty])</f>
        <v>-0.32441696479536136</v>
      </c>
      <c r="K503">
        <v>-14.806941307373901</v>
      </c>
      <c r="L503">
        <f>(Table2[[#This Row],[6M Return vs Nifty]]-AVERAGE(Table2[6M Return vs Nifty]))/_xlfn.STDEV.P(Table2[6M Return vs Nifty])</f>
        <v>-0.61934045791964287</v>
      </c>
      <c r="M503">
        <v>-3.42250218842387</v>
      </c>
      <c r="N503">
        <f>(Table2[[#This Row],[1W Return vs Nifty]]-AVERAGE(Table2[1W Return vs Nifty]))/_xlfn.STDEV.P(Table2[1W Return vs Nifty])</f>
        <v>-0.75501096908702592</v>
      </c>
      <c r="O503">
        <v>424.01</v>
      </c>
      <c r="P503">
        <v>435.51568829744502</v>
      </c>
      <c r="Q503">
        <v>418.38112311116203</v>
      </c>
      <c r="R503">
        <v>46.901395261934098</v>
      </c>
      <c r="S503" s="1">
        <f>(Table2[[#This Row],[Close Price]]-Table2[[#This Row],[20D EMA]])/Table2[[#This Row],[20D EMA]]</f>
        <v>-3.0329473361477358E-2</v>
      </c>
      <c r="T503" s="1">
        <f>(Table2[[#This Row],[Close Price]]-Table2[[#This Row],[50D EMA]])/Table2[[#This Row],[50D EMA]]</f>
        <v>-5.5946752211607963E-2</v>
      </c>
      <c r="U503" s="1">
        <f>(Table2[[#This Row],[Close Price]]-Table2[[#This Row],[200D EMA]])/Table2[[#This Row],[200D EMA]]</f>
        <v>-1.728357880343653E-2</v>
      </c>
      <c r="V503">
        <v>0.13825920444299</v>
      </c>
      <c r="W503">
        <v>411.55</v>
      </c>
      <c r="X503">
        <v>420.1</v>
      </c>
      <c r="Y503">
        <v>409.15</v>
      </c>
      <c r="Z503">
        <v>422.25</v>
      </c>
      <c r="AA503">
        <v>395.15</v>
      </c>
      <c r="AB503">
        <v>462</v>
      </c>
      <c r="AC503" s="1">
        <f>(Table2[[#This Row],[Close Price]]/Table2[[#This Row],[Day Low]])-1</f>
        <v>-9.7193536629824884E-4</v>
      </c>
      <c r="AD503" s="1">
        <f>(Table2[[#This Row],[Day High]]/Table2[[#This Row],[Close Price]])-1</f>
        <v>2.1768211115164915E-2</v>
      </c>
      <c r="AE503" s="1">
        <f>(Table2[[#This Row],[Close Price]]/Table2[[#This Row],[Current Week Low]])-1</f>
        <v>4.8881828180373788E-3</v>
      </c>
      <c r="AF503" s="1">
        <f>(Table2[[#This Row],[Current Week High]]/Table2[[#This Row],[Close Price]])-1</f>
        <v>2.6997446187522867E-2</v>
      </c>
      <c r="AG503" s="1">
        <f>(Table2[[#This Row],[Close Price]]/Table2[[#This Row],[Current Month Low]])-1</f>
        <v>4.0490952802733071E-2</v>
      </c>
      <c r="AH503" s="1">
        <f>(Table2[[#This Row],[Current Month High]]/Table2[[#This Row],[Close Price]])-1</f>
        <v>0.12367748996716532</v>
      </c>
      <c r="AI503">
        <v>33.430621427702697</v>
      </c>
      <c r="AJ503">
        <v>32.274876942379997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0.11</v>
      </c>
      <c r="AM503" t="s">
        <v>3183</v>
      </c>
      <c r="AN503">
        <v>-6.6</v>
      </c>
      <c r="AO503" t="s">
        <v>3182</v>
      </c>
      <c r="AP503">
        <v>7.3746738069580004E-3</v>
      </c>
      <c r="AQ503">
        <f>(Table2[[#This Row],[Sharpe Ratio]]-AVERAGE(Table2[Sharpe Ratio]))/_xlfn.STDEV.P(Table2[Sharpe Ratio])</f>
        <v>-0.57999063914399107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346</v>
      </c>
      <c r="AT503">
        <f>_xlfn.RANK.AVG(Table2[[#This Row],[6M Return vs Nifty Z-Score]],Table2[6M Return vs Nifty Z-Score])</f>
        <v>540</v>
      </c>
      <c r="AU503">
        <f>_xlfn.RANK.AVG(Table2[[#This Row],[Sharpe Ratio Z-Score]],Table2[Sharpe Ratio Z-Score])</f>
        <v>492</v>
      </c>
      <c r="AV503">
        <f>(Table2[[#This Row],[Rank 1Y]]+Table2[[#This Row],[Rank 6M]]+Table2[[#This Row],[Rank Sharpe]])/3</f>
        <v>459.33333333333331</v>
      </c>
    </row>
    <row r="504" spans="1:48" x14ac:dyDescent="0.3">
      <c r="A504" t="s">
        <v>1829</v>
      </c>
      <c r="B504" t="s">
        <v>1830</v>
      </c>
      <c r="C504" t="s">
        <v>3139</v>
      </c>
      <c r="D504" t="s">
        <v>48</v>
      </c>
      <c r="E504">
        <v>4275.3648205919999</v>
      </c>
      <c r="F504">
        <v>52.96</v>
      </c>
      <c r="G504">
        <v>-20.185569950165299</v>
      </c>
      <c r="H504">
        <f>(Table2[[#This Row],[1Y Return vs Nifty]]-AVERAGE(Table2[1Y Return vs Nifty]))/_xlfn.STDEV.P(Table2[1Y Return vs Nifty])</f>
        <v>-0.6757368394248201</v>
      </c>
      <c r="I504">
        <v>7.0847522429154601</v>
      </c>
      <c r="J504">
        <f>(Table2[[#This Row],[1M Return vs Nifty]]-AVERAGE(Table2[1M Return vs Nifty]))/_xlfn.STDEV.P(Table2[1M Return vs Nifty])</f>
        <v>0.52240057298408837</v>
      </c>
      <c r="K504">
        <v>-19.0342597426819</v>
      </c>
      <c r="L504">
        <f>(Table2[[#This Row],[6M Return vs Nifty]]-AVERAGE(Table2[6M Return vs Nifty]))/_xlfn.STDEV.P(Table2[6M Return vs Nifty])</f>
        <v>-0.75647289303841092</v>
      </c>
      <c r="M504">
        <v>-6.1207558241649203</v>
      </c>
      <c r="N504">
        <f>(Table2[[#This Row],[1W Return vs Nifty]]-AVERAGE(Table2[1W Return vs Nifty]))/_xlfn.STDEV.P(Table2[1W Return vs Nifty])</f>
        <v>-1.4074314225291791</v>
      </c>
      <c r="O504">
        <v>59.9</v>
      </c>
      <c r="P504">
        <v>53.301596928572799</v>
      </c>
      <c r="Q504">
        <v>55.924214663846499</v>
      </c>
      <c r="R504">
        <v>58.460567402325502</v>
      </c>
      <c r="S504" s="1">
        <f>(Table2[[#This Row],[Close Price]]-Table2[[#This Row],[20D EMA]])/Table2[[#This Row],[20D EMA]]</f>
        <v>-0.11585976627712852</v>
      </c>
      <c r="T504" s="1">
        <f>(Table2[[#This Row],[Close Price]]-Table2[[#This Row],[50D EMA]])/Table2[[#This Row],[50D EMA]]</f>
        <v>-6.4087559896293111E-3</v>
      </c>
      <c r="U504" s="1">
        <f>(Table2[[#This Row],[Close Price]]-Table2[[#This Row],[200D EMA]])/Table2[[#This Row],[200D EMA]]</f>
        <v>-5.3004135715879495E-2</v>
      </c>
      <c r="V504">
        <v>1.1461099181680801</v>
      </c>
      <c r="W504">
        <v>52.91</v>
      </c>
      <c r="X504">
        <v>54.1</v>
      </c>
      <c r="Y504">
        <v>51.35</v>
      </c>
      <c r="Z504">
        <v>53.19</v>
      </c>
      <c r="AA504">
        <v>50.84</v>
      </c>
      <c r="AB504">
        <v>53.64</v>
      </c>
      <c r="AC504" s="1">
        <f>(Table2[[#This Row],[Close Price]]/Table2[[#This Row],[Day Low]])-1</f>
        <v>9.4500094500094001E-4</v>
      </c>
      <c r="AD504" s="1">
        <f>(Table2[[#This Row],[Day High]]/Table2[[#This Row],[Close Price]])-1</f>
        <v>2.1525679758308103E-2</v>
      </c>
      <c r="AE504" s="1">
        <f>(Table2[[#This Row],[Close Price]]/Table2[[#This Row],[Current Week Low]])-1</f>
        <v>3.1353456669912294E-2</v>
      </c>
      <c r="AF504" s="1">
        <f>(Table2[[#This Row],[Current Week High]]/Table2[[#This Row],[Close Price]])-1</f>
        <v>4.342900302114705E-3</v>
      </c>
      <c r="AG504" s="1">
        <f>(Table2[[#This Row],[Close Price]]/Table2[[#This Row],[Current Month Low]])-1</f>
        <v>4.1699449252557086E-2</v>
      </c>
      <c r="AH504" s="1">
        <f>(Table2[[#This Row],[Current Month High]]/Table2[[#This Row],[Close Price]])-1</f>
        <v>1.2839879154078471E-2</v>
      </c>
      <c r="AI504">
        <v>49.169184290030202</v>
      </c>
      <c r="AJ504">
        <v>14.5081081081081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-0.02</v>
      </c>
      <c r="AM504" t="s">
        <v>3182</v>
      </c>
      <c r="AN504">
        <v>2.5</v>
      </c>
      <c r="AO504" t="s">
        <v>3183</v>
      </c>
      <c r="AP504">
        <v>9.3496121591014003E-2</v>
      </c>
      <c r="AQ504">
        <f>(Table2[[#This Row],[Sharpe Ratio]]-AVERAGE(Table2[Sharpe Ratio]))/_xlfn.STDEV.P(Table2[Sharpe Ratio])</f>
        <v>0.41635956792506562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548</v>
      </c>
      <c r="AT504">
        <f>_xlfn.RANK.AVG(Table2[[#This Row],[6M Return vs Nifty Z-Score]],Table2[6M Return vs Nifty Z-Score])</f>
        <v>592</v>
      </c>
      <c r="AU504">
        <f>_xlfn.RANK.AVG(Table2[[#This Row],[Sharpe Ratio Z-Score]],Table2[Sharpe Ratio Z-Score])</f>
        <v>242</v>
      </c>
      <c r="AV504">
        <f>(Table2[[#This Row],[Rank 1Y]]+Table2[[#This Row],[Rank 6M]]+Table2[[#This Row],[Rank Sharpe]])/3</f>
        <v>460.66666666666669</v>
      </c>
    </row>
    <row r="505" spans="1:48" x14ac:dyDescent="0.3">
      <c r="A505" t="s">
        <v>1763</v>
      </c>
      <c r="B505" t="s">
        <v>1764</v>
      </c>
      <c r="C505" t="s">
        <v>3151</v>
      </c>
      <c r="D505" t="s">
        <v>504</v>
      </c>
      <c r="E505">
        <v>4606.1948938599999</v>
      </c>
      <c r="F505">
        <v>832.1</v>
      </c>
      <c r="G505">
        <v>-6.3066569742457999</v>
      </c>
      <c r="H505">
        <f>(Table2[[#This Row],[1Y Return vs Nifty]]-AVERAGE(Table2[1Y Return vs Nifty]))/_xlfn.STDEV.P(Table2[1Y Return vs Nifty])</f>
        <v>-0.4026596366100495</v>
      </c>
      <c r="I505">
        <v>7.1965616326387396</v>
      </c>
      <c r="J505">
        <f>(Table2[[#This Row],[1M Return vs Nifty]]-AVERAGE(Table2[1M Return vs Nifty]))/_xlfn.STDEV.P(Table2[1M Return vs Nifty])</f>
        <v>0.53277735398670434</v>
      </c>
      <c r="K505">
        <v>14.1662614046935</v>
      </c>
      <c r="L505">
        <f>(Table2[[#This Row],[6M Return vs Nifty]]-AVERAGE(Table2[6M Return vs Nifty]))/_xlfn.STDEV.P(Table2[6M Return vs Nifty])</f>
        <v>0.32053807309194787</v>
      </c>
      <c r="M505">
        <v>3.0627287996710701</v>
      </c>
      <c r="N505">
        <f>(Table2[[#This Row],[1W Return vs Nifty]]-AVERAGE(Table2[1W Return vs Nifty]))/_xlfn.STDEV.P(Table2[1W Return vs Nifty])</f>
        <v>0.8130763618758291</v>
      </c>
      <c r="O505">
        <v>795.59</v>
      </c>
      <c r="P505">
        <v>827.47607485818196</v>
      </c>
      <c r="Q505">
        <v>816.15125793059099</v>
      </c>
      <c r="R505">
        <v>63.493541432522797</v>
      </c>
      <c r="S505" s="1">
        <f>(Table2[[#This Row],[Close Price]]-Table2[[#This Row],[20D EMA]])/Table2[[#This Row],[20D EMA]]</f>
        <v>4.5890471222614651E-2</v>
      </c>
      <c r="T505" s="1">
        <f>(Table2[[#This Row],[Close Price]]-Table2[[#This Row],[50D EMA]])/Table2[[#This Row],[50D EMA]]</f>
        <v>5.587986507779745E-3</v>
      </c>
      <c r="U505" s="1">
        <f>(Table2[[#This Row],[Close Price]]-Table2[[#This Row],[200D EMA]])/Table2[[#This Row],[200D EMA]]</f>
        <v>1.9541404751183249E-2</v>
      </c>
      <c r="V505">
        <v>0.51128253714488403</v>
      </c>
      <c r="W505">
        <v>827</v>
      </c>
      <c r="X505">
        <v>840</v>
      </c>
      <c r="Y505">
        <v>826.85</v>
      </c>
      <c r="Z505">
        <v>847.7</v>
      </c>
      <c r="AA505">
        <v>799.75</v>
      </c>
      <c r="AB505">
        <v>847.7</v>
      </c>
      <c r="AC505" s="1">
        <f>(Table2[[#This Row],[Close Price]]/Table2[[#This Row],[Day Low]])-1</f>
        <v>6.1668681983071405E-3</v>
      </c>
      <c r="AD505" s="1">
        <f>(Table2[[#This Row],[Day High]]/Table2[[#This Row],[Close Price]])-1</f>
        <v>9.4940511957697371E-3</v>
      </c>
      <c r="AE505" s="1">
        <f>(Table2[[#This Row],[Close Price]]/Table2[[#This Row],[Current Week Low]])-1</f>
        <v>6.3493983189211178E-3</v>
      </c>
      <c r="AF505" s="1">
        <f>(Table2[[#This Row],[Current Week High]]/Table2[[#This Row],[Close Price]])-1</f>
        <v>1.8747746665064291E-2</v>
      </c>
      <c r="AG505" s="1">
        <f>(Table2[[#This Row],[Close Price]]/Table2[[#This Row],[Current Month Low]])-1</f>
        <v>4.0450140668959023E-2</v>
      </c>
      <c r="AH505" s="1">
        <f>(Table2[[#This Row],[Current Month High]]/Table2[[#This Row],[Close Price]])-1</f>
        <v>1.8747746665064291E-2</v>
      </c>
      <c r="AI505">
        <v>16.8970075712053</v>
      </c>
      <c r="AJ505">
        <v>26.661085318517301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0.04</v>
      </c>
      <c r="AM505" t="s">
        <v>3183</v>
      </c>
      <c r="AN505">
        <v>0.27</v>
      </c>
      <c r="AO505" t="s">
        <v>3183</v>
      </c>
      <c r="AP505">
        <v>-0.11919631903311401</v>
      </c>
      <c r="AQ505">
        <f>(Table2[[#This Row],[Sharpe Ratio]]-AVERAGE(Table2[Sharpe Ratio]))/_xlfn.STDEV.P(Table2[Sharpe Ratio])</f>
        <v>-2.0443068828902891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452</v>
      </c>
      <c r="AT505">
        <f>_xlfn.RANK.AVG(Table2[[#This Row],[6M Return vs Nifty Z-Score]],Table2[6M Return vs Nifty Z-Score])</f>
        <v>207</v>
      </c>
      <c r="AU505">
        <f>_xlfn.RANK.AVG(Table2[[#This Row],[Sharpe Ratio Z-Score]],Table2[Sharpe Ratio Z-Score])</f>
        <v>725</v>
      </c>
      <c r="AV505">
        <f>(Table2[[#This Row],[Rank 1Y]]+Table2[[#This Row],[Rank 6M]]+Table2[[#This Row],[Rank Sharpe]])/3</f>
        <v>461.33333333333331</v>
      </c>
    </row>
    <row r="506" spans="1:48" x14ac:dyDescent="0.3">
      <c r="A506" t="s">
        <v>2006</v>
      </c>
      <c r="B506" t="s">
        <v>2007</v>
      </c>
      <c r="C506" t="s">
        <v>3135</v>
      </c>
      <c r="D506" t="s">
        <v>21</v>
      </c>
      <c r="E506">
        <v>3364.3856762999999</v>
      </c>
      <c r="F506">
        <v>569.25</v>
      </c>
      <c r="G506">
        <v>-29.700468953382401</v>
      </c>
      <c r="H506">
        <f>(Table2[[#This Row],[1Y Return vs Nifty]]-AVERAGE(Table2[1Y Return vs Nifty]))/_xlfn.STDEV.P(Table2[1Y Return vs Nifty])</f>
        <v>-0.86294905189216098</v>
      </c>
      <c r="I506">
        <v>-2.3419299945852101</v>
      </c>
      <c r="J506">
        <f>(Table2[[#This Row],[1M Return vs Nifty]]-AVERAGE(Table2[1M Return vs Nifty]))/_xlfn.STDEV.P(Table2[1M Return vs Nifty])</f>
        <v>-0.35246885794553312</v>
      </c>
      <c r="K506">
        <v>-6.7511147196934296</v>
      </c>
      <c r="L506">
        <f>(Table2[[#This Row],[6M Return vs Nifty]]-AVERAGE(Table2[6M Return vs Nifty]))/_xlfn.STDEV.P(Table2[6M Return vs Nifty])</f>
        <v>-0.35801282581220961</v>
      </c>
      <c r="M506">
        <v>1.56468498521167</v>
      </c>
      <c r="N506">
        <f>(Table2[[#This Row],[1W Return vs Nifty]]-AVERAGE(Table2[1W Return vs Nifty]))/_xlfn.STDEV.P(Table2[1W Return vs Nifty])</f>
        <v>0.45085895882676646</v>
      </c>
      <c r="O506">
        <v>613.4</v>
      </c>
      <c r="P506">
        <v>576.68469532077097</v>
      </c>
      <c r="Q506">
        <v>593.71889352989194</v>
      </c>
      <c r="R506">
        <v>63.269372959629798</v>
      </c>
      <c r="S506" s="1">
        <f>(Table2[[#This Row],[Close Price]]-Table2[[#This Row],[20D EMA]])/Table2[[#This Row],[20D EMA]]</f>
        <v>-7.1975872187805642E-2</v>
      </c>
      <c r="T506" s="1">
        <f>(Table2[[#This Row],[Close Price]]-Table2[[#This Row],[50D EMA]])/Table2[[#This Row],[50D EMA]]</f>
        <v>-1.2892132184356911E-2</v>
      </c>
      <c r="U506" s="1">
        <f>(Table2[[#This Row],[Close Price]]-Table2[[#This Row],[200D EMA]])/Table2[[#This Row],[200D EMA]]</f>
        <v>-4.1212927189186725E-2</v>
      </c>
      <c r="V506">
        <v>0.20983591275427599</v>
      </c>
      <c r="W506">
        <v>567.20000000000005</v>
      </c>
      <c r="X506">
        <v>582.29999999999995</v>
      </c>
      <c r="Y506">
        <v>552</v>
      </c>
      <c r="Z506">
        <v>577.6</v>
      </c>
      <c r="AA506">
        <v>529.25</v>
      </c>
      <c r="AB506">
        <v>577.6</v>
      </c>
      <c r="AC506" s="1">
        <f>(Table2[[#This Row],[Close Price]]/Table2[[#This Row],[Day Low]])-1</f>
        <v>3.6142454160787985E-3</v>
      </c>
      <c r="AD506" s="1">
        <f>(Table2[[#This Row],[Day High]]/Table2[[#This Row],[Close Price]])-1</f>
        <v>2.2924901185770619E-2</v>
      </c>
      <c r="AE506" s="1">
        <f>(Table2[[#This Row],[Close Price]]/Table2[[#This Row],[Current Week Low]])-1</f>
        <v>3.125E-2</v>
      </c>
      <c r="AF506" s="1">
        <f>(Table2[[#This Row],[Current Week High]]/Table2[[#This Row],[Close Price]])-1</f>
        <v>1.4668423364075478E-2</v>
      </c>
      <c r="AG506" s="1">
        <f>(Table2[[#This Row],[Close Price]]/Table2[[#This Row],[Current Month Low]])-1</f>
        <v>7.557864903164857E-2</v>
      </c>
      <c r="AH506" s="1">
        <f>(Table2[[#This Row],[Current Month High]]/Table2[[#This Row],[Close Price]])-1</f>
        <v>1.4668423364075478E-2</v>
      </c>
      <c r="AI506">
        <v>39.042599912165102</v>
      </c>
      <c r="AJ506">
        <v>26.499999999999901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-0.15</v>
      </c>
      <c r="AM506" t="s">
        <v>3182</v>
      </c>
      <c r="AN506">
        <v>-0.7</v>
      </c>
      <c r="AO506" t="s">
        <v>3182</v>
      </c>
      <c r="AP506">
        <v>6.5411314533496995E-2</v>
      </c>
      <c r="AQ506">
        <f>(Table2[[#This Row],[Sharpe Ratio]]-AVERAGE(Table2[Sharpe Ratio]))/_xlfn.STDEV.P(Table2[Sharpe Ratio])</f>
        <v>9.1442789964999258E-2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621</v>
      </c>
      <c r="AT506">
        <f>_xlfn.RANK.AVG(Table2[[#This Row],[6M Return vs Nifty Z-Score]],Table2[6M Return vs Nifty Z-Score])</f>
        <v>443</v>
      </c>
      <c r="AU506">
        <f>_xlfn.RANK.AVG(Table2[[#This Row],[Sharpe Ratio Z-Score]],Table2[Sharpe Ratio Z-Score])</f>
        <v>323</v>
      </c>
      <c r="AV506">
        <f>(Table2[[#This Row],[Rank 1Y]]+Table2[[#This Row],[Rank 6M]]+Table2[[#This Row],[Rank Sharpe]])/3</f>
        <v>462.33333333333331</v>
      </c>
    </row>
    <row r="507" spans="1:48" x14ac:dyDescent="0.3">
      <c r="A507" t="s">
        <v>678</v>
      </c>
      <c r="B507" t="s">
        <v>679</v>
      </c>
      <c r="C507" t="s">
        <v>3137</v>
      </c>
      <c r="D507" t="s">
        <v>680</v>
      </c>
      <c r="E507">
        <v>26483.0048982179</v>
      </c>
      <c r="F507">
        <v>275.61</v>
      </c>
      <c r="G507">
        <v>-21.606480636212499</v>
      </c>
      <c r="H507">
        <f>(Table2[[#This Row],[1Y Return vs Nifty]]-AVERAGE(Table2[1Y Return vs Nifty]))/_xlfn.STDEV.P(Table2[1Y Return vs Nifty])</f>
        <v>-0.70369423898980143</v>
      </c>
      <c r="I507">
        <v>30.698418897787299</v>
      </c>
      <c r="J507">
        <f>(Table2[[#This Row],[1M Return vs Nifty]]-AVERAGE(Table2[1M Return vs Nifty]))/_xlfn.STDEV.P(Table2[1M Return vs Nifty])</f>
        <v>2.713932502036029</v>
      </c>
      <c r="K507">
        <v>-15.593574906415</v>
      </c>
      <c r="L507">
        <f>(Table2[[#This Row],[6M Return vs Nifty]]-AVERAGE(Table2[6M Return vs Nifty]))/_xlfn.STDEV.P(Table2[6M Return vs Nifty])</f>
        <v>-0.64485852158897872</v>
      </c>
      <c r="M507">
        <v>-6.0600745432179597</v>
      </c>
      <c r="N507">
        <f>(Table2[[#This Row],[1W Return vs Nifty]]-AVERAGE(Table2[1W Return vs Nifty]))/_xlfn.STDEV.P(Table2[1W Return vs Nifty])</f>
        <v>-1.3927590773106044</v>
      </c>
      <c r="O507">
        <v>271.08</v>
      </c>
      <c r="P507">
        <v>266.626466865829</v>
      </c>
      <c r="Q507">
        <v>271.41918057305003</v>
      </c>
      <c r="R507">
        <v>50.045989024150899</v>
      </c>
      <c r="S507" s="1">
        <f>(Table2[[#This Row],[Close Price]]-Table2[[#This Row],[20D EMA]])/Table2[[#This Row],[20D EMA]]</f>
        <v>1.6710934041611444E-2</v>
      </c>
      <c r="T507" s="1">
        <f>(Table2[[#This Row],[Close Price]]-Table2[[#This Row],[50D EMA]])/Table2[[#This Row],[50D EMA]]</f>
        <v>3.3693328497248098E-2</v>
      </c>
      <c r="U507" s="1">
        <f>(Table2[[#This Row],[Close Price]]-Table2[[#This Row],[200D EMA]])/Table2[[#This Row],[200D EMA]]</f>
        <v>1.544039525173522E-2</v>
      </c>
      <c r="V507">
        <v>1.28192903246575</v>
      </c>
      <c r="W507">
        <v>274.3</v>
      </c>
      <c r="X507">
        <v>279.45</v>
      </c>
      <c r="Y507">
        <v>273.88</v>
      </c>
      <c r="Z507">
        <v>285</v>
      </c>
      <c r="AA507">
        <v>220.15</v>
      </c>
      <c r="AB507">
        <v>344.64</v>
      </c>
      <c r="AC507" s="1">
        <f>(Table2[[#This Row],[Close Price]]/Table2[[#This Row],[Day Low]])-1</f>
        <v>4.7757929274516719E-3</v>
      </c>
      <c r="AD507" s="1">
        <f>(Table2[[#This Row],[Day High]]/Table2[[#This Row],[Close Price]])-1</f>
        <v>1.3932731032981316E-2</v>
      </c>
      <c r="AE507" s="1">
        <f>(Table2[[#This Row],[Close Price]]/Table2[[#This Row],[Current Week Low]])-1</f>
        <v>6.3166350226377954E-3</v>
      </c>
      <c r="AF507" s="1">
        <f>(Table2[[#This Row],[Current Week High]]/Table2[[#This Row],[Close Price]])-1</f>
        <v>3.4069881354087173E-2</v>
      </c>
      <c r="AG507" s="1">
        <f>(Table2[[#This Row],[Close Price]]/Table2[[#This Row],[Current Month Low]])-1</f>
        <v>0.25191914603679311</v>
      </c>
      <c r="AH507" s="1">
        <f>(Table2[[#This Row],[Current Month High]]/Table2[[#This Row],[Close Price]])-1</f>
        <v>0.25046261021007932</v>
      </c>
      <c r="AI507">
        <v>39.436159791008997</v>
      </c>
      <c r="AJ507">
        <v>31.242857142857101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-0.06</v>
      </c>
      <c r="AM507" t="s">
        <v>3182</v>
      </c>
      <c r="AN507">
        <v>3.42</v>
      </c>
      <c r="AO507" t="s">
        <v>3183</v>
      </c>
      <c r="AP507">
        <v>8.1797750945886996E-2</v>
      </c>
      <c r="AQ507">
        <f>(Table2[[#This Row],[Sharpe Ratio]]-AVERAGE(Table2[Sharpe Ratio]))/_xlfn.STDEV.P(Table2[Sharpe Ratio])</f>
        <v>0.28101959960650319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561</v>
      </c>
      <c r="AT507">
        <f>_xlfn.RANK.AVG(Table2[[#This Row],[6M Return vs Nifty Z-Score]],Table2[6M Return vs Nifty Z-Score])</f>
        <v>552</v>
      </c>
      <c r="AU507">
        <f>_xlfn.RANK.AVG(Table2[[#This Row],[Sharpe Ratio Z-Score]],Table2[Sharpe Ratio Z-Score])</f>
        <v>279</v>
      </c>
      <c r="AV507">
        <f>(Table2[[#This Row],[Rank 1Y]]+Table2[[#This Row],[Rank 6M]]+Table2[[#This Row],[Rank Sharpe]])/3</f>
        <v>464</v>
      </c>
    </row>
    <row r="508" spans="1:48" x14ac:dyDescent="0.3">
      <c r="A508" t="s">
        <v>646</v>
      </c>
      <c r="B508" t="s">
        <v>647</v>
      </c>
      <c r="C508" t="s">
        <v>3151</v>
      </c>
      <c r="D508" t="s">
        <v>171</v>
      </c>
      <c r="E508">
        <v>28205.341318769999</v>
      </c>
      <c r="F508">
        <v>1107.1500000000001</v>
      </c>
      <c r="G508">
        <v>-8.3232800368697593</v>
      </c>
      <c r="H508">
        <f>(Table2[[#This Row],[1Y Return vs Nifty]]-AVERAGE(Table2[1Y Return vs Nifty]))/_xlfn.STDEV.P(Table2[1Y Return vs Nifty])</f>
        <v>-0.44233808880789699</v>
      </c>
      <c r="I508">
        <v>1.4992203693416399</v>
      </c>
      <c r="J508">
        <f>(Table2[[#This Row],[1M Return vs Nifty]]-AVERAGE(Table2[1M Return vs Nifty]))/_xlfn.STDEV.P(Table2[1M Return vs Nifty])</f>
        <v>4.0197717056530942E-3</v>
      </c>
      <c r="K508">
        <v>-5.6729609649030497</v>
      </c>
      <c r="L508">
        <f>(Table2[[#This Row],[6M Return vs Nifty]]-AVERAGE(Table2[6M Return vs Nifty]))/_xlfn.STDEV.P(Table2[6M Return vs Nifty])</f>
        <v>-0.32303797069082674</v>
      </c>
      <c r="M508">
        <v>-0.36629245251850401</v>
      </c>
      <c r="N508">
        <f>(Table2[[#This Row],[1W Return vs Nifty]]-AVERAGE(Table2[1W Return vs Nifty]))/_xlfn.STDEV.P(Table2[1W Return vs Nifty])</f>
        <v>-1.603902245381543E-2</v>
      </c>
      <c r="O508">
        <v>1089.53</v>
      </c>
      <c r="P508">
        <v>1091.1131790161</v>
      </c>
      <c r="Q508">
        <v>1073.40001110035</v>
      </c>
      <c r="R508">
        <v>59.5870334158585</v>
      </c>
      <c r="S508" s="1">
        <f>(Table2[[#This Row],[Close Price]]-Table2[[#This Row],[20D EMA]])/Table2[[#This Row],[20D EMA]]</f>
        <v>1.6172110910209099E-2</v>
      </c>
      <c r="T508" s="1">
        <f>(Table2[[#This Row],[Close Price]]-Table2[[#This Row],[50D EMA]])/Table2[[#This Row],[50D EMA]]</f>
        <v>1.4697669583975771E-2</v>
      </c>
      <c r="U508" s="1">
        <f>(Table2[[#This Row],[Close Price]]-Table2[[#This Row],[200D EMA]])/Table2[[#This Row],[200D EMA]]</f>
        <v>3.1442135784079957E-2</v>
      </c>
      <c r="V508">
        <v>0.34069293772284998</v>
      </c>
      <c r="W508">
        <v>1086</v>
      </c>
      <c r="X508">
        <v>1115.0999999999999</v>
      </c>
      <c r="Y508">
        <v>1076.25</v>
      </c>
      <c r="Z508">
        <v>1115.0999999999999</v>
      </c>
      <c r="AA508">
        <v>1034.8</v>
      </c>
      <c r="AB508">
        <v>1163.8499999999999</v>
      </c>
      <c r="AC508" s="1">
        <f>(Table2[[#This Row],[Close Price]]/Table2[[#This Row],[Day Low]])-1</f>
        <v>1.9475138121546998E-2</v>
      </c>
      <c r="AD508" s="1">
        <f>(Table2[[#This Row],[Day High]]/Table2[[#This Row],[Close Price]])-1</f>
        <v>7.1805988348461192E-3</v>
      </c>
      <c r="AE508" s="1">
        <f>(Table2[[#This Row],[Close Price]]/Table2[[#This Row],[Current Week Low]])-1</f>
        <v>2.871080139372828E-2</v>
      </c>
      <c r="AF508" s="1">
        <f>(Table2[[#This Row],[Current Week High]]/Table2[[#This Row],[Close Price]])-1</f>
        <v>7.1805988348461192E-3</v>
      </c>
      <c r="AG508" s="1">
        <f>(Table2[[#This Row],[Close Price]]/Table2[[#This Row],[Current Month Low]])-1</f>
        <v>6.9916892153073285E-2</v>
      </c>
      <c r="AH508" s="1">
        <f>(Table2[[#This Row],[Current Month High]]/Table2[[#This Row],[Close Price]])-1</f>
        <v>5.1212572822110669E-2</v>
      </c>
      <c r="AI508">
        <v>21.8443751975793</v>
      </c>
      <c r="AJ508">
        <v>18.6655948553054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0.15</v>
      </c>
      <c r="AM508" t="s">
        <v>3183</v>
      </c>
      <c r="AN508">
        <v>-1.17</v>
      </c>
      <c r="AO508" t="s">
        <v>3182</v>
      </c>
      <c r="AP508">
        <v>4.4652106333040002E-3</v>
      </c>
      <c r="AQ508">
        <f>(Table2[[#This Row],[Sharpe Ratio]]-AVERAGE(Table2[Sharpe Ratio]))/_xlfn.STDEV.P(Table2[Sharpe Ratio])</f>
        <v>-0.6136505962176183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464</v>
      </c>
      <c r="AT508">
        <f>_xlfn.RANK.AVG(Table2[[#This Row],[6M Return vs Nifty Z-Score]],Table2[6M Return vs Nifty Z-Score])</f>
        <v>430</v>
      </c>
      <c r="AU508">
        <f>_xlfn.RANK.AVG(Table2[[#This Row],[Sharpe Ratio Z-Score]],Table2[Sharpe Ratio Z-Score])</f>
        <v>499</v>
      </c>
      <c r="AV508">
        <f>(Table2[[#This Row],[Rank 1Y]]+Table2[[#This Row],[Rank 6M]]+Table2[[#This Row],[Rank Sharpe]])/3</f>
        <v>464.33333333333331</v>
      </c>
    </row>
    <row r="509" spans="1:48" x14ac:dyDescent="0.3">
      <c r="A509" t="s">
        <v>1120</v>
      </c>
      <c r="B509" t="s">
        <v>1121</v>
      </c>
      <c r="C509" t="s">
        <v>3146</v>
      </c>
      <c r="D509" t="s">
        <v>126</v>
      </c>
      <c r="E509">
        <v>11071.17</v>
      </c>
      <c r="F509">
        <v>348.15</v>
      </c>
      <c r="G509">
        <v>-38.834311536351997</v>
      </c>
      <c r="H509">
        <f>(Table2[[#This Row],[1Y Return vs Nifty]]-AVERAGE(Table2[1Y Return vs Nifty]))/_xlfn.STDEV.P(Table2[1Y Return vs Nifty])</f>
        <v>-1.0426637159898029</v>
      </c>
      <c r="I509">
        <v>-2.1420252869</v>
      </c>
      <c r="J509">
        <f>(Table2[[#This Row],[1M Return vs Nifty]]-AVERAGE(Table2[1M Return vs Nifty]))/_xlfn.STDEV.P(Table2[1M Return vs Nifty])</f>
        <v>-0.33391614624416982</v>
      </c>
      <c r="K509">
        <v>-20.983632755050699</v>
      </c>
      <c r="L509">
        <f>(Table2[[#This Row],[6M Return vs Nifty]]-AVERAGE(Table2[6M Return vs Nifty]))/_xlfn.STDEV.P(Table2[6M Return vs Nifty])</f>
        <v>-0.81970973507713119</v>
      </c>
      <c r="M509">
        <v>7.6859850704391594E-2</v>
      </c>
      <c r="N509">
        <f>(Table2[[#This Row],[1W Return vs Nifty]]-AVERAGE(Table2[1W Return vs Nifty]))/_xlfn.STDEV.P(Table2[1W Return vs Nifty])</f>
        <v>9.1112367164607716E-2</v>
      </c>
      <c r="O509">
        <v>344.37</v>
      </c>
      <c r="P509">
        <v>352.00046871139602</v>
      </c>
      <c r="Q509">
        <v>364.20764364714699</v>
      </c>
      <c r="R509">
        <v>55.757928837756502</v>
      </c>
      <c r="S509" s="1">
        <f>(Table2[[#This Row],[Close Price]]-Table2[[#This Row],[20D EMA]])/Table2[[#This Row],[20D EMA]]</f>
        <v>1.097656590295314E-2</v>
      </c>
      <c r="T509" s="1">
        <f>(Table2[[#This Row],[Close Price]]-Table2[[#This Row],[50D EMA]])/Table2[[#This Row],[50D EMA]]</f>
        <v>-1.0938817000704147E-2</v>
      </c>
      <c r="U509" s="1">
        <f>(Table2[[#This Row],[Close Price]]-Table2[[#This Row],[200D EMA]])/Table2[[#This Row],[200D EMA]]</f>
        <v>-4.4089254927071338E-2</v>
      </c>
      <c r="V509">
        <v>0.63730822809425802</v>
      </c>
      <c r="W509">
        <v>340.25</v>
      </c>
      <c r="X509">
        <v>350.35</v>
      </c>
      <c r="Y509">
        <v>337</v>
      </c>
      <c r="Z509">
        <v>350.35</v>
      </c>
      <c r="AA509">
        <v>319.05</v>
      </c>
      <c r="AB509">
        <v>377.45</v>
      </c>
      <c r="AC509" s="1">
        <f>(Table2[[#This Row],[Close Price]]/Table2[[#This Row],[Day Low]])-1</f>
        <v>2.3218221895664914E-2</v>
      </c>
      <c r="AD509" s="1">
        <f>(Table2[[#This Row],[Day High]]/Table2[[#This Row],[Close Price]])-1</f>
        <v>6.3191153238548736E-3</v>
      </c>
      <c r="AE509" s="1">
        <f>(Table2[[#This Row],[Close Price]]/Table2[[#This Row],[Current Week Low]])-1</f>
        <v>3.3086053412462846E-2</v>
      </c>
      <c r="AF509" s="1">
        <f>(Table2[[#This Row],[Current Week High]]/Table2[[#This Row],[Close Price]])-1</f>
        <v>6.3191153238548736E-3</v>
      </c>
      <c r="AG509" s="1">
        <f>(Table2[[#This Row],[Close Price]]/Table2[[#This Row],[Current Month Low]])-1</f>
        <v>9.1208274565115044E-2</v>
      </c>
      <c r="AH509" s="1">
        <f>(Table2[[#This Row],[Current Month High]]/Table2[[#This Row],[Close Price]])-1</f>
        <v>8.4159126813155183E-2</v>
      </c>
      <c r="AI509">
        <v>45.339652448657198</v>
      </c>
      <c r="AJ509">
        <v>12.742875647668299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-0.04</v>
      </c>
      <c r="AM509" t="s">
        <v>3182</v>
      </c>
      <c r="AN509">
        <v>-5.52</v>
      </c>
      <c r="AO509" t="s">
        <v>3182</v>
      </c>
      <c r="AP509">
        <v>0.14798952053980199</v>
      </c>
      <c r="AQ509">
        <f>(Table2[[#This Row],[Sharpe Ratio]]-AVERAGE(Table2[Sharpe Ratio]))/_xlfn.STDEV.P(Table2[Sharpe Ratio])</f>
        <v>1.046800773031854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668</v>
      </c>
      <c r="AT509">
        <f>_xlfn.RANK.AVG(Table2[[#This Row],[6M Return vs Nifty Z-Score]],Table2[6M Return vs Nifty Z-Score])</f>
        <v>615</v>
      </c>
      <c r="AU509">
        <f>_xlfn.RANK.AVG(Table2[[#This Row],[Sharpe Ratio Z-Score]],Table2[Sharpe Ratio Z-Score])</f>
        <v>113</v>
      </c>
      <c r="AV509">
        <f>(Table2[[#This Row],[Rank 1Y]]+Table2[[#This Row],[Rank 6M]]+Table2[[#This Row],[Rank Sharpe]])/3</f>
        <v>465.33333333333331</v>
      </c>
    </row>
    <row r="510" spans="1:48" x14ac:dyDescent="0.3">
      <c r="A510" t="s">
        <v>659</v>
      </c>
      <c r="B510" t="s">
        <v>660</v>
      </c>
      <c r="C510" t="s">
        <v>3144</v>
      </c>
      <c r="D510" t="s">
        <v>263</v>
      </c>
      <c r="E510">
        <v>27170.34032232</v>
      </c>
      <c r="F510">
        <v>1427.4</v>
      </c>
      <c r="G510">
        <v>-0.56699356733537698</v>
      </c>
      <c r="H510">
        <f>(Table2[[#This Row],[1Y Return vs Nifty]]-AVERAGE(Table2[1Y Return vs Nifty]))/_xlfn.STDEV.P(Table2[1Y Return vs Nifty])</f>
        <v>-0.28972779310207086</v>
      </c>
      <c r="I510">
        <v>3.4490684030312102</v>
      </c>
      <c r="J510">
        <f>(Table2[[#This Row],[1M Return vs Nifty]]-AVERAGE(Table2[1M Return vs Nifty]))/_xlfn.STDEV.P(Table2[1M Return vs Nifty])</f>
        <v>0.18498083485118638</v>
      </c>
      <c r="K510">
        <v>-18.740211231060499</v>
      </c>
      <c r="L510">
        <f>(Table2[[#This Row],[6M Return vs Nifty]]-AVERAGE(Table2[6M Return vs Nifty]))/_xlfn.STDEV.P(Table2[6M Return vs Nifty])</f>
        <v>-0.74693408278345219</v>
      </c>
      <c r="M510">
        <v>-2.7493181348502098</v>
      </c>
      <c r="N510">
        <f>(Table2[[#This Row],[1W Return vs Nifty]]-AVERAGE(Table2[1W Return vs Nifty]))/_xlfn.STDEV.P(Table2[1W Return vs Nifty])</f>
        <v>-0.59223937502154367</v>
      </c>
      <c r="O510">
        <v>1422.54</v>
      </c>
      <c r="P510">
        <v>1451.1602940720099</v>
      </c>
      <c r="Q510">
        <v>1437.0503935669101</v>
      </c>
      <c r="R510">
        <v>53.678338120752997</v>
      </c>
      <c r="S510" s="1">
        <f>(Table2[[#This Row],[Close Price]]-Table2[[#This Row],[20D EMA]])/Table2[[#This Row],[20D EMA]]</f>
        <v>3.4164241427306983E-3</v>
      </c>
      <c r="T510" s="1">
        <f>(Table2[[#This Row],[Close Price]]-Table2[[#This Row],[50D EMA]])/Table2[[#This Row],[50D EMA]]</f>
        <v>-1.6373307738001556E-2</v>
      </c>
      <c r="U510" s="1">
        <f>(Table2[[#This Row],[Close Price]]-Table2[[#This Row],[200D EMA]])/Table2[[#This Row],[200D EMA]]</f>
        <v>-6.7154176430491812E-3</v>
      </c>
      <c r="V510">
        <v>1.14050336308758</v>
      </c>
      <c r="W510">
        <v>1405.9</v>
      </c>
      <c r="X510">
        <v>1436.6</v>
      </c>
      <c r="Y510">
        <v>1401</v>
      </c>
      <c r="Z510">
        <v>1436.6</v>
      </c>
      <c r="AA510">
        <v>1358.1</v>
      </c>
      <c r="AB510">
        <v>1530.9</v>
      </c>
      <c r="AC510" s="1">
        <f>(Table2[[#This Row],[Close Price]]/Table2[[#This Row],[Day Low]])-1</f>
        <v>1.5292695070773243E-2</v>
      </c>
      <c r="AD510" s="1">
        <f>(Table2[[#This Row],[Day High]]/Table2[[#This Row],[Close Price]])-1</f>
        <v>6.4452851338094863E-3</v>
      </c>
      <c r="AE510" s="1">
        <f>(Table2[[#This Row],[Close Price]]/Table2[[#This Row],[Current Week Low]])-1</f>
        <v>1.884368308351192E-2</v>
      </c>
      <c r="AF510" s="1">
        <f>(Table2[[#This Row],[Current Week High]]/Table2[[#This Row],[Close Price]])-1</f>
        <v>6.4452851338094863E-3</v>
      </c>
      <c r="AG510" s="1">
        <f>(Table2[[#This Row],[Close Price]]/Table2[[#This Row],[Current Month Low]])-1</f>
        <v>5.1027170311464642E-2</v>
      </c>
      <c r="AH510" s="1">
        <f>(Table2[[#This Row],[Current Month High]]/Table2[[#This Row],[Close Price]])-1</f>
        <v>7.250945775535933E-2</v>
      </c>
      <c r="AI510">
        <v>28.986268740366999</v>
      </c>
      <c r="AJ510">
        <v>39.177067082683301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</v>
      </c>
      <c r="AM510" t="s">
        <v>3181</v>
      </c>
      <c r="AN510">
        <v>-0.13</v>
      </c>
      <c r="AO510" t="s">
        <v>3182</v>
      </c>
      <c r="AP510">
        <v>3.7991272893280997E-2</v>
      </c>
      <c r="AQ510">
        <f>(Table2[[#This Row],[Sharpe Ratio]]-AVERAGE(Table2[Sharpe Ratio]))/_xlfn.STDEV.P(Table2[Sharpe Ratio])</f>
        <v>-0.22578323060277405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409</v>
      </c>
      <c r="AT510">
        <f>_xlfn.RANK.AVG(Table2[[#This Row],[6M Return vs Nifty Z-Score]],Table2[6M Return vs Nifty Z-Score])</f>
        <v>588</v>
      </c>
      <c r="AU510">
        <f>_xlfn.RANK.AVG(Table2[[#This Row],[Sharpe Ratio Z-Score]],Table2[Sharpe Ratio Z-Score])</f>
        <v>409</v>
      </c>
      <c r="AV510">
        <f>(Table2[[#This Row],[Rank 1Y]]+Table2[[#This Row],[Rank 6M]]+Table2[[#This Row],[Rank Sharpe]])/3</f>
        <v>468.66666666666669</v>
      </c>
    </row>
    <row r="511" spans="1:48" x14ac:dyDescent="0.3">
      <c r="A511" t="s">
        <v>1272</v>
      </c>
      <c r="B511" t="s">
        <v>1273</v>
      </c>
      <c r="C511" t="s">
        <v>3138</v>
      </c>
      <c r="D511" t="s">
        <v>983</v>
      </c>
      <c r="E511">
        <v>9152.5060238999995</v>
      </c>
      <c r="F511">
        <v>43</v>
      </c>
      <c r="G511">
        <v>-36.890559459249999</v>
      </c>
      <c r="H511">
        <f>(Table2[[#This Row],[1Y Return vs Nifty]]-AVERAGE(Table2[1Y Return vs Nifty]))/_xlfn.STDEV.P(Table2[1Y Return vs Nifty])</f>
        <v>-1.0044190507842956</v>
      </c>
      <c r="I511">
        <v>5.6343424027867801</v>
      </c>
      <c r="J511">
        <f>(Table2[[#This Row],[1M Return vs Nifty]]-AVERAGE(Table2[1M Return vs Nifty]))/_xlfn.STDEV.P(Table2[1M Return vs Nifty])</f>
        <v>0.38779125875472337</v>
      </c>
      <c r="K511">
        <v>-2.6126353552219901</v>
      </c>
      <c r="L511">
        <f>(Table2[[#This Row],[6M Return vs Nifty]]-AVERAGE(Table2[6M Return vs Nifty]))/_xlfn.STDEV.P(Table2[6M Return vs Nifty])</f>
        <v>-0.22376229285055177</v>
      </c>
      <c r="M511">
        <v>3.2329929328439899</v>
      </c>
      <c r="N511">
        <f>(Table2[[#This Row],[1W Return vs Nifty]]-AVERAGE(Table2[1W Return vs Nifty]))/_xlfn.STDEV.P(Table2[1W Return vs Nifty])</f>
        <v>0.85424513915391598</v>
      </c>
      <c r="O511">
        <v>41.6</v>
      </c>
      <c r="P511">
        <v>43.641997886747703</v>
      </c>
      <c r="Q511">
        <v>45.833336737630098</v>
      </c>
      <c r="R511">
        <v>64.546584686740204</v>
      </c>
      <c r="S511" s="1">
        <f>(Table2[[#This Row],[Close Price]]-Table2[[#This Row],[20D EMA]])/Table2[[#This Row],[20D EMA]]</f>
        <v>3.3653846153846118E-2</v>
      </c>
      <c r="T511" s="1">
        <f>(Table2[[#This Row],[Close Price]]-Table2[[#This Row],[50D EMA]])/Table2[[#This Row],[50D EMA]]</f>
        <v>-1.4710552170725697E-2</v>
      </c>
      <c r="U511" s="1">
        <f>(Table2[[#This Row],[Close Price]]-Table2[[#This Row],[200D EMA]])/Table2[[#This Row],[200D EMA]]</f>
        <v>-6.1818251502161997E-2</v>
      </c>
      <c r="V511">
        <v>0.32958559653923197</v>
      </c>
      <c r="W511">
        <v>42.5</v>
      </c>
      <c r="X511">
        <v>43.31</v>
      </c>
      <c r="Y511">
        <v>39.700000000000003</v>
      </c>
      <c r="Z511">
        <v>43.31</v>
      </c>
      <c r="AA511">
        <v>38.200000000000003</v>
      </c>
      <c r="AB511">
        <v>44.1</v>
      </c>
      <c r="AC511" s="1">
        <f>(Table2[[#This Row],[Close Price]]/Table2[[#This Row],[Day Low]])-1</f>
        <v>1.1764705882352899E-2</v>
      </c>
      <c r="AD511" s="1">
        <f>(Table2[[#This Row],[Day High]]/Table2[[#This Row],[Close Price]])-1</f>
        <v>7.2093023255814792E-3</v>
      </c>
      <c r="AE511" s="1">
        <f>(Table2[[#This Row],[Close Price]]/Table2[[#This Row],[Current Week Low]])-1</f>
        <v>8.3123425692695152E-2</v>
      </c>
      <c r="AF511" s="1">
        <f>(Table2[[#This Row],[Current Week High]]/Table2[[#This Row],[Close Price]])-1</f>
        <v>7.2093023255814792E-3</v>
      </c>
      <c r="AG511" s="1">
        <f>(Table2[[#This Row],[Close Price]]/Table2[[#This Row],[Current Month Low]])-1</f>
        <v>0.12565445026178002</v>
      </c>
      <c r="AH511" s="1">
        <f>(Table2[[#This Row],[Current Month High]]/Table2[[#This Row],[Close Price]])-1</f>
        <v>2.5581395348837299E-2</v>
      </c>
      <c r="AI511">
        <v>31.395348837209198</v>
      </c>
      <c r="AJ511">
        <v>17.647058823529399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-0.01</v>
      </c>
      <c r="AM511" t="s">
        <v>3182</v>
      </c>
      <c r="AN511">
        <v>-0.26</v>
      </c>
      <c r="AO511" t="s">
        <v>3182</v>
      </c>
      <c r="AP511">
        <v>5.0086467398175002E-2</v>
      </c>
      <c r="AQ511">
        <f>(Table2[[#This Row],[Sharpe Ratio]]-AVERAGE(Table2[Sharpe Ratio]))/_xlfn.STDEV.P(Table2[Sharpe Ratio])</f>
        <v>-8.5852355547016854E-2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655</v>
      </c>
      <c r="AT511">
        <f>_xlfn.RANK.AVG(Table2[[#This Row],[6M Return vs Nifty Z-Score]],Table2[6M Return vs Nifty Z-Score])</f>
        <v>373</v>
      </c>
      <c r="AU511">
        <f>_xlfn.RANK.AVG(Table2[[#This Row],[Sharpe Ratio Z-Score]],Table2[Sharpe Ratio Z-Score])</f>
        <v>380</v>
      </c>
      <c r="AV511">
        <f>(Table2[[#This Row],[Rank 1Y]]+Table2[[#This Row],[Rank 6M]]+Table2[[#This Row],[Rank Sharpe]])/3</f>
        <v>469.33333333333331</v>
      </c>
    </row>
    <row r="512" spans="1:48" x14ac:dyDescent="0.3">
      <c r="A512" t="s">
        <v>897</v>
      </c>
      <c r="B512" t="s">
        <v>898</v>
      </c>
      <c r="C512" t="s">
        <v>3144</v>
      </c>
      <c r="D512" t="s">
        <v>468</v>
      </c>
      <c r="E512">
        <v>16753.215255974999</v>
      </c>
      <c r="F512">
        <v>270.95</v>
      </c>
      <c r="G512">
        <v>7.8445099055696303</v>
      </c>
      <c r="H512">
        <f>(Table2[[#This Row],[1Y Return vs Nifty]]-AVERAGE(Table2[1Y Return vs Nifty]))/_xlfn.STDEV.P(Table2[1Y Return vs Nifty])</f>
        <v>-0.12422565011486414</v>
      </c>
      <c r="I512">
        <v>-6.96599980026377</v>
      </c>
      <c r="J512">
        <f>(Table2[[#This Row],[1M Return vs Nifty]]-AVERAGE(Table2[1M Return vs Nifty]))/_xlfn.STDEV.P(Table2[1M Return vs Nifty])</f>
        <v>-0.78161850121869325</v>
      </c>
      <c r="K512">
        <v>-21.290388869978301</v>
      </c>
      <c r="L512">
        <f>(Table2[[#This Row],[6M Return vs Nifty]]-AVERAGE(Table2[6M Return vs Nifty]))/_xlfn.STDEV.P(Table2[6M Return vs Nifty])</f>
        <v>-0.82966077464780641</v>
      </c>
      <c r="M512">
        <v>-2.2583371026819399</v>
      </c>
      <c r="N512">
        <f>(Table2[[#This Row],[1W Return vs Nifty]]-AVERAGE(Table2[1W Return vs Nifty]))/_xlfn.STDEV.P(Table2[1W Return vs Nifty])</f>
        <v>-0.47352330496953593</v>
      </c>
      <c r="O512">
        <v>276.47000000000003</v>
      </c>
      <c r="P512">
        <v>287.57108379711298</v>
      </c>
      <c r="Q512">
        <v>280.08427677937402</v>
      </c>
      <c r="R512">
        <v>48.378144698041197</v>
      </c>
      <c r="S512" s="1">
        <f>(Table2[[#This Row],[Close Price]]-Table2[[#This Row],[20D EMA]])/Table2[[#This Row],[20D EMA]]</f>
        <v>-1.9965999927659558E-2</v>
      </c>
      <c r="T512" s="1">
        <f>(Table2[[#This Row],[Close Price]]-Table2[[#This Row],[50D EMA]])/Table2[[#This Row],[50D EMA]]</f>
        <v>-5.7798174898695612E-2</v>
      </c>
      <c r="U512" s="1">
        <f>(Table2[[#This Row],[Close Price]]-Table2[[#This Row],[200D EMA]])/Table2[[#This Row],[200D EMA]]</f>
        <v>-3.2612601051394331E-2</v>
      </c>
      <c r="V512">
        <v>0.365439899019879</v>
      </c>
      <c r="W512">
        <v>262.35000000000002</v>
      </c>
      <c r="X512">
        <v>272.85000000000002</v>
      </c>
      <c r="Y512">
        <v>260.5</v>
      </c>
      <c r="Z512">
        <v>272.85000000000002</v>
      </c>
      <c r="AA512">
        <v>252.1</v>
      </c>
      <c r="AB512">
        <v>311.35000000000002</v>
      </c>
      <c r="AC512" s="1">
        <f>(Table2[[#This Row],[Close Price]]/Table2[[#This Row],[Day Low]])-1</f>
        <v>3.2780636554221365E-2</v>
      </c>
      <c r="AD512" s="1">
        <f>(Table2[[#This Row],[Day High]]/Table2[[#This Row],[Close Price]])-1</f>
        <v>7.0123639047796615E-3</v>
      </c>
      <c r="AE512" s="1">
        <f>(Table2[[#This Row],[Close Price]]/Table2[[#This Row],[Current Week Low]])-1</f>
        <v>4.0115163147792732E-2</v>
      </c>
      <c r="AF512" s="1">
        <f>(Table2[[#This Row],[Current Week High]]/Table2[[#This Row],[Close Price]])-1</f>
        <v>7.0123639047796615E-3</v>
      </c>
      <c r="AG512" s="1">
        <f>(Table2[[#This Row],[Close Price]]/Table2[[#This Row],[Current Month Low]])-1</f>
        <v>7.4771915906386432E-2</v>
      </c>
      <c r="AH512" s="1">
        <f>(Table2[[#This Row],[Current Month High]]/Table2[[#This Row],[Close Price]])-1</f>
        <v>0.14910500092267953</v>
      </c>
      <c r="AI512">
        <v>31.352648090053499</v>
      </c>
      <c r="AJ512">
        <v>36.0190763052208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-0.08</v>
      </c>
      <c r="AM512" t="s">
        <v>3182</v>
      </c>
      <c r="AN512">
        <v>-8.59</v>
      </c>
      <c r="AO512" t="s">
        <v>3182</v>
      </c>
      <c r="AP512">
        <v>2.3976340098945999E-2</v>
      </c>
      <c r="AQ512">
        <f>(Table2[[#This Row],[Sharpe Ratio]]-AVERAGE(Table2[Sharpe Ratio]))/_xlfn.STDEV.P(Table2[Sharpe Ratio])</f>
        <v>-0.38792380709085023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349</v>
      </c>
      <c r="AT512">
        <f>_xlfn.RANK.AVG(Table2[[#This Row],[6M Return vs Nifty Z-Score]],Table2[6M Return vs Nifty Z-Score])</f>
        <v>617</v>
      </c>
      <c r="AU512">
        <f>_xlfn.RANK.AVG(Table2[[#This Row],[Sharpe Ratio Z-Score]],Table2[Sharpe Ratio Z-Score])</f>
        <v>443</v>
      </c>
      <c r="AV512">
        <f>(Table2[[#This Row],[Rank 1Y]]+Table2[[#This Row],[Rank 6M]]+Table2[[#This Row],[Rank Sharpe]])/3</f>
        <v>469.66666666666669</v>
      </c>
    </row>
    <row r="513" spans="1:48" x14ac:dyDescent="0.3">
      <c r="A513" t="s">
        <v>1368</v>
      </c>
      <c r="B513" t="s">
        <v>1369</v>
      </c>
      <c r="C513" t="s">
        <v>3151</v>
      </c>
      <c r="D513" t="s">
        <v>411</v>
      </c>
      <c r="E513">
        <v>8146.4746233199903</v>
      </c>
      <c r="F513">
        <v>204.44</v>
      </c>
      <c r="G513">
        <v>-14.225277452919901</v>
      </c>
      <c r="H513">
        <f>(Table2[[#This Row],[1Y Return vs Nifty]]-AVERAGE(Table2[1Y Return vs Nifty]))/_xlfn.STDEV.P(Table2[1Y Return vs Nifty])</f>
        <v>-0.55846396611481186</v>
      </c>
      <c r="I513">
        <v>3.1809944676495001</v>
      </c>
      <c r="J513">
        <f>(Table2[[#This Row],[1M Return vs Nifty]]-AVERAGE(Table2[1M Return vs Nifty]))/_xlfn.STDEV.P(Table2[1M Return vs Nifty])</f>
        <v>0.16010148860978357</v>
      </c>
      <c r="K513">
        <v>-15.432973521836599</v>
      </c>
      <c r="L513">
        <f>(Table2[[#This Row],[6M Return vs Nifty]]-AVERAGE(Table2[6M Return vs Nifty]))/_xlfn.STDEV.P(Table2[6M Return vs Nifty])</f>
        <v>-0.63964868010489906</v>
      </c>
      <c r="M513">
        <v>2.1923180187262701</v>
      </c>
      <c r="N513">
        <f>(Table2[[#This Row],[1W Return vs Nifty]]-AVERAGE(Table2[1W Return vs Nifty]))/_xlfn.STDEV.P(Table2[1W Return vs Nifty])</f>
        <v>0.60261660788425009</v>
      </c>
      <c r="O513">
        <v>200.65</v>
      </c>
      <c r="P513">
        <v>208.23840111598599</v>
      </c>
      <c r="Q513">
        <v>218.37081708308801</v>
      </c>
      <c r="R513">
        <v>60.656332333737502</v>
      </c>
      <c r="S513" s="1">
        <f>(Table2[[#This Row],[Close Price]]-Table2[[#This Row],[20D EMA]])/Table2[[#This Row],[20D EMA]]</f>
        <v>1.8888612010964326E-2</v>
      </c>
      <c r="T513" s="1">
        <f>(Table2[[#This Row],[Close Price]]-Table2[[#This Row],[50D EMA]])/Table2[[#This Row],[50D EMA]]</f>
        <v>-1.8240637152560239E-2</v>
      </c>
      <c r="U513" s="1">
        <f>(Table2[[#This Row],[Close Price]]-Table2[[#This Row],[200D EMA]])/Table2[[#This Row],[200D EMA]]</f>
        <v>-6.3794316791824221E-2</v>
      </c>
      <c r="V513">
        <v>1.0295620289747001</v>
      </c>
      <c r="W513">
        <v>200.84</v>
      </c>
      <c r="X513">
        <v>205.22</v>
      </c>
      <c r="Y513">
        <v>195.72</v>
      </c>
      <c r="Z513">
        <v>205.22</v>
      </c>
      <c r="AA513">
        <v>189.1</v>
      </c>
      <c r="AB513">
        <v>215.28</v>
      </c>
      <c r="AC513" s="1">
        <f>(Table2[[#This Row],[Close Price]]/Table2[[#This Row],[Day Low]])-1</f>
        <v>1.7924716191993539E-2</v>
      </c>
      <c r="AD513" s="1">
        <f>(Table2[[#This Row],[Day High]]/Table2[[#This Row],[Close Price]])-1</f>
        <v>3.8153003326160118E-3</v>
      </c>
      <c r="AE513" s="1">
        <f>(Table2[[#This Row],[Close Price]]/Table2[[#This Row],[Current Week Low]])-1</f>
        <v>4.4553443695074524E-2</v>
      </c>
      <c r="AF513" s="1">
        <f>(Table2[[#This Row],[Current Week High]]/Table2[[#This Row],[Close Price]])-1</f>
        <v>3.8153003326160118E-3</v>
      </c>
      <c r="AG513" s="1">
        <f>(Table2[[#This Row],[Close Price]]/Table2[[#This Row],[Current Month Low]])-1</f>
        <v>8.1121099947117914E-2</v>
      </c>
      <c r="AH513" s="1">
        <f>(Table2[[#This Row],[Current Month High]]/Table2[[#This Row],[Close Price]])-1</f>
        <v>5.3022891801995709E-2</v>
      </c>
      <c r="AI513">
        <v>57.625709254549001</v>
      </c>
      <c r="AJ513">
        <v>11.807492480175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-0.03</v>
      </c>
      <c r="AM513" t="s">
        <v>3182</v>
      </c>
      <c r="AN513">
        <v>-3.47</v>
      </c>
      <c r="AO513" t="s">
        <v>3182</v>
      </c>
      <c r="AP513">
        <v>5.7691599340630999E-2</v>
      </c>
      <c r="AQ513">
        <f>(Table2[[#This Row],[Sharpe Ratio]]-AVERAGE(Table2[Sharpe Ratio]))/_xlfn.STDEV.P(Table2[Sharpe Ratio])</f>
        <v>2.1324029611460567E-3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508</v>
      </c>
      <c r="AT513">
        <f>_xlfn.RANK.AVG(Table2[[#This Row],[6M Return vs Nifty Z-Score]],Table2[6M Return vs Nifty Z-Score])</f>
        <v>549</v>
      </c>
      <c r="AU513">
        <f>_xlfn.RANK.AVG(Table2[[#This Row],[Sharpe Ratio Z-Score]],Table2[Sharpe Ratio Z-Score])</f>
        <v>352</v>
      </c>
      <c r="AV513">
        <f>(Table2[[#This Row],[Rank 1Y]]+Table2[[#This Row],[Rank 6M]]+Table2[[#This Row],[Rank Sharpe]])/3</f>
        <v>469.66666666666669</v>
      </c>
    </row>
    <row r="514" spans="1:48" x14ac:dyDescent="0.3">
      <c r="A514" t="s">
        <v>602</v>
      </c>
      <c r="B514" t="s">
        <v>603</v>
      </c>
      <c r="C514" t="s">
        <v>3144</v>
      </c>
      <c r="D514" t="s">
        <v>263</v>
      </c>
      <c r="E514">
        <v>32176.863576</v>
      </c>
      <c r="F514">
        <v>3448</v>
      </c>
      <c r="G514">
        <v>-24.181947544296701</v>
      </c>
      <c r="H514">
        <f>(Table2[[#This Row],[1Y Return vs Nifty]]-AVERAGE(Table2[1Y Return vs Nifty]))/_xlfn.STDEV.P(Table2[1Y Return vs Nifty])</f>
        <v>-0.7543683299954802</v>
      </c>
      <c r="I514">
        <v>-10.827950799893999</v>
      </c>
      <c r="J514">
        <f>(Table2[[#This Row],[1M Return vs Nifty]]-AVERAGE(Table2[1M Return vs Nifty]))/_xlfn.STDEV.P(Table2[1M Return vs Nifty])</f>
        <v>-1.1400375916473093</v>
      </c>
      <c r="K514">
        <v>-12.0376560859119</v>
      </c>
      <c r="L514">
        <f>(Table2[[#This Row],[6M Return vs Nifty]]-AVERAGE(Table2[6M Return vs Nifty]))/_xlfn.STDEV.P(Table2[6M Return vs Nifty])</f>
        <v>-0.52950600807417425</v>
      </c>
      <c r="M514">
        <v>-1.75688918323082</v>
      </c>
      <c r="N514">
        <f>(Table2[[#This Row],[1W Return vs Nifty]]-AVERAGE(Table2[1W Return vs Nifty]))/_xlfn.STDEV.P(Table2[1W Return vs Nifty])</f>
        <v>-0.35227640858721204</v>
      </c>
      <c r="O514">
        <v>3609.27</v>
      </c>
      <c r="P514">
        <v>3858.37993030804</v>
      </c>
      <c r="Q514">
        <v>3956.3724125264898</v>
      </c>
      <c r="R514">
        <v>31.702406474746301</v>
      </c>
      <c r="S514" s="1">
        <f>(Table2[[#This Row],[Close Price]]-Table2[[#This Row],[20D EMA]])/Table2[[#This Row],[20D EMA]]</f>
        <v>-4.4682165645684578E-2</v>
      </c>
      <c r="T514" s="1">
        <f>(Table2[[#This Row],[Close Price]]-Table2[[#This Row],[50D EMA]])/Table2[[#This Row],[50D EMA]]</f>
        <v>-0.10636068446356362</v>
      </c>
      <c r="U514" s="1">
        <f>(Table2[[#This Row],[Close Price]]-Table2[[#This Row],[200D EMA]])/Table2[[#This Row],[200D EMA]]</f>
        <v>-0.12849458026673721</v>
      </c>
      <c r="V514">
        <v>0.50583341251659497</v>
      </c>
      <c r="W514">
        <v>3427.35</v>
      </c>
      <c r="X514">
        <v>3507</v>
      </c>
      <c r="Y514">
        <v>3427.35</v>
      </c>
      <c r="Z514">
        <v>3549.95</v>
      </c>
      <c r="AA514">
        <v>3337</v>
      </c>
      <c r="AB514">
        <v>3870</v>
      </c>
      <c r="AC514" s="1">
        <f>(Table2[[#This Row],[Close Price]]/Table2[[#This Row],[Day Low]])-1</f>
        <v>6.0250630953944118E-3</v>
      </c>
      <c r="AD514" s="1">
        <f>(Table2[[#This Row],[Day High]]/Table2[[#This Row],[Close Price]])-1</f>
        <v>1.7111368909512814E-2</v>
      </c>
      <c r="AE514" s="1">
        <f>(Table2[[#This Row],[Close Price]]/Table2[[#This Row],[Current Week Low]])-1</f>
        <v>6.0250630953944118E-3</v>
      </c>
      <c r="AF514" s="1">
        <f>(Table2[[#This Row],[Current Week High]]/Table2[[#This Row],[Close Price]])-1</f>
        <v>2.9567865429234397E-2</v>
      </c>
      <c r="AG514" s="1">
        <f>(Table2[[#This Row],[Close Price]]/Table2[[#This Row],[Current Month Low]])-1</f>
        <v>3.3263410248726366E-2</v>
      </c>
      <c r="AH514" s="1">
        <f>(Table2[[#This Row],[Current Month High]]/Table2[[#This Row],[Close Price]])-1</f>
        <v>0.12238979118329474</v>
      </c>
      <c r="AI514">
        <v>43.560034802784202</v>
      </c>
      <c r="AJ514">
        <v>3.3263410248726299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-0.14000000000000001</v>
      </c>
      <c r="AM514" t="s">
        <v>3182</v>
      </c>
      <c r="AN514">
        <v>-6.23</v>
      </c>
      <c r="AO514" t="s">
        <v>3182</v>
      </c>
      <c r="AP514">
        <v>6.5311308485575995E-2</v>
      </c>
      <c r="AQ514">
        <f>(Table2[[#This Row],[Sharpe Ratio]]-AVERAGE(Table2[Sharpe Ratio]))/_xlfn.STDEV.P(Table2[Sharpe Ratio])</f>
        <v>9.0285807016871292E-2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578</v>
      </c>
      <c r="AT514">
        <f>_xlfn.RANK.AVG(Table2[[#This Row],[6M Return vs Nifty Z-Score]],Table2[6M Return vs Nifty Z-Score])</f>
        <v>508</v>
      </c>
      <c r="AU514">
        <f>_xlfn.RANK.AVG(Table2[[#This Row],[Sharpe Ratio Z-Score]],Table2[Sharpe Ratio Z-Score])</f>
        <v>325</v>
      </c>
      <c r="AV514">
        <f>(Table2[[#This Row],[Rank 1Y]]+Table2[[#This Row],[Rank 6M]]+Table2[[#This Row],[Rank Sharpe]])/3</f>
        <v>470.33333333333331</v>
      </c>
    </row>
    <row r="515" spans="1:48" x14ac:dyDescent="0.3">
      <c r="A515" t="s">
        <v>1474</v>
      </c>
      <c r="B515" t="s">
        <v>1475</v>
      </c>
      <c r="C515" t="s">
        <v>3138</v>
      </c>
      <c r="D515" t="s">
        <v>375</v>
      </c>
      <c r="E515">
        <v>7024.6307854799998</v>
      </c>
      <c r="F515">
        <v>306.89999999999998</v>
      </c>
      <c r="G515">
        <v>-36.1171191744765</v>
      </c>
      <c r="H515">
        <f>(Table2[[#This Row],[1Y Return vs Nifty]]-AVERAGE(Table2[1Y Return vs Nifty]))/_xlfn.STDEV.P(Table2[1Y Return vs Nifty])</f>
        <v>-0.9892010787517117</v>
      </c>
      <c r="I515">
        <v>12.278258990604099</v>
      </c>
      <c r="J515">
        <f>(Table2[[#This Row],[1M Return vs Nifty]]-AVERAGE(Table2[1M Return vs Nifty]))/_xlfn.STDEV.P(Table2[1M Return vs Nifty])</f>
        <v>1.0043983934690377</v>
      </c>
      <c r="K515">
        <v>5.4021855813092001</v>
      </c>
      <c r="L515">
        <f>(Table2[[#This Row],[6M Return vs Nifty]]-AVERAGE(Table2[6M Return vs Nifty]))/_xlfn.STDEV.P(Table2[6M Return vs Nifty])</f>
        <v>3.6235133150626334E-2</v>
      </c>
      <c r="M515">
        <v>2.0863119682392401</v>
      </c>
      <c r="N515">
        <f>(Table2[[#This Row],[1W Return vs Nifty]]-AVERAGE(Table2[1W Return vs Nifty]))/_xlfn.STDEV.P(Table2[1W Return vs Nifty])</f>
        <v>0.57698502358459047</v>
      </c>
      <c r="O515">
        <v>288.52</v>
      </c>
      <c r="P515">
        <v>289.34446689657102</v>
      </c>
      <c r="Q515">
        <v>304.90710647671699</v>
      </c>
      <c r="R515">
        <v>77.757260642657897</v>
      </c>
      <c r="S515" s="1">
        <f>(Table2[[#This Row],[Close Price]]-Table2[[#This Row],[20D EMA]])/Table2[[#This Row],[20D EMA]]</f>
        <v>6.3704422570359062E-2</v>
      </c>
      <c r="T515" s="1">
        <f>(Table2[[#This Row],[Close Price]]-Table2[[#This Row],[50D EMA]])/Table2[[#This Row],[50D EMA]]</f>
        <v>6.0673470938375856E-2</v>
      </c>
      <c r="U515" s="1">
        <f>(Table2[[#This Row],[Close Price]]-Table2[[#This Row],[200D EMA]])/Table2[[#This Row],[200D EMA]]</f>
        <v>6.5360678086890259E-3</v>
      </c>
      <c r="V515">
        <v>1.0105364566053201</v>
      </c>
      <c r="W515">
        <v>301.35000000000002</v>
      </c>
      <c r="X515">
        <v>308.8</v>
      </c>
      <c r="Y515">
        <v>297.05</v>
      </c>
      <c r="Z515">
        <v>308.8</v>
      </c>
      <c r="AA515">
        <v>265.3</v>
      </c>
      <c r="AB515">
        <v>308.8</v>
      </c>
      <c r="AC515" s="1">
        <f>(Table2[[#This Row],[Close Price]]/Table2[[#This Row],[Day Low]])-1</f>
        <v>1.8417122946739584E-2</v>
      </c>
      <c r="AD515" s="1">
        <f>(Table2[[#This Row],[Day High]]/Table2[[#This Row],[Close Price]])-1</f>
        <v>6.1909416748127111E-3</v>
      </c>
      <c r="AE515" s="1">
        <f>(Table2[[#This Row],[Close Price]]/Table2[[#This Row],[Current Week Low]])-1</f>
        <v>3.3159400774280368E-2</v>
      </c>
      <c r="AF515" s="1">
        <f>(Table2[[#This Row],[Current Week High]]/Table2[[#This Row],[Close Price]])-1</f>
        <v>6.1909416748127111E-3</v>
      </c>
      <c r="AG515" s="1">
        <f>(Table2[[#This Row],[Close Price]]/Table2[[#This Row],[Current Month Low]])-1</f>
        <v>0.15680361854504321</v>
      </c>
      <c r="AH515" s="1">
        <f>(Table2[[#This Row],[Current Month High]]/Table2[[#This Row],[Close Price]])-1</f>
        <v>6.1909416748127111E-3</v>
      </c>
      <c r="AI515">
        <v>25.8390355164548</v>
      </c>
      <c r="AJ515">
        <v>18.884369552585699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0.11</v>
      </c>
      <c r="AM515" t="s">
        <v>3183</v>
      </c>
      <c r="AN515">
        <v>7.63</v>
      </c>
      <c r="AO515" t="s">
        <v>3183</v>
      </c>
      <c r="AP515">
        <v>1.3340287070935E-2</v>
      </c>
      <c r="AQ515">
        <f>(Table2[[#This Row],[Sharpe Ratio]]-AVERAGE(Table2[Sharpe Ratio]))/_xlfn.STDEV.P(Table2[Sharpe Ratio])</f>
        <v>-0.51097368501937857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651</v>
      </c>
      <c r="AT515">
        <f>_xlfn.RANK.AVG(Table2[[#This Row],[6M Return vs Nifty Z-Score]],Table2[6M Return vs Nifty Z-Score])</f>
        <v>291</v>
      </c>
      <c r="AU515">
        <f>_xlfn.RANK.AVG(Table2[[#This Row],[Sharpe Ratio Z-Score]],Table2[Sharpe Ratio Z-Score])</f>
        <v>471</v>
      </c>
      <c r="AV515">
        <f>(Table2[[#This Row],[Rank 1Y]]+Table2[[#This Row],[Rank 6M]]+Table2[[#This Row],[Rank Sharpe]])/3</f>
        <v>471</v>
      </c>
    </row>
    <row r="516" spans="1:48" x14ac:dyDescent="0.3">
      <c r="A516" t="s">
        <v>560</v>
      </c>
      <c r="B516" t="s">
        <v>561</v>
      </c>
      <c r="C516" t="s">
        <v>3152</v>
      </c>
      <c r="D516" t="s">
        <v>562</v>
      </c>
      <c r="E516">
        <v>35759.049653100003</v>
      </c>
      <c r="F516">
        <v>31743.3</v>
      </c>
      <c r="G516">
        <v>-18.2823253592885</v>
      </c>
      <c r="H516">
        <f>(Table2[[#This Row],[1Y Return vs Nifty]]-AVERAGE(Table2[1Y Return vs Nifty]))/_xlfn.STDEV.P(Table2[1Y Return vs Nifty])</f>
        <v>-0.63828918700054627</v>
      </c>
      <c r="I516">
        <v>-5.9686816994725698</v>
      </c>
      <c r="J516">
        <f>(Table2[[#This Row],[1M Return vs Nifty]]-AVERAGE(Table2[1M Return vs Nifty]))/_xlfn.STDEV.P(Table2[1M Return vs Nifty])</f>
        <v>-0.68905962447794677</v>
      </c>
      <c r="K516">
        <v>-3.2501978027741401</v>
      </c>
      <c r="L516">
        <f>(Table2[[#This Row],[6M Return vs Nifty]]-AVERAGE(Table2[6M Return vs Nifty]))/_xlfn.STDEV.P(Table2[6M Return vs Nifty])</f>
        <v>-0.24444455095603512</v>
      </c>
      <c r="M516">
        <v>-2.16036176573503</v>
      </c>
      <c r="N516">
        <f>(Table2[[#This Row],[1W Return vs Nifty]]-AVERAGE(Table2[1W Return vs Nifty]))/_xlfn.STDEV.P(Table2[1W Return vs Nifty])</f>
        <v>-0.44983349578690313</v>
      </c>
      <c r="O516">
        <v>33078.449999999997</v>
      </c>
      <c r="P516">
        <v>34050.205163770799</v>
      </c>
      <c r="Q516">
        <v>33811.901905922401</v>
      </c>
      <c r="R516">
        <v>36.167854178759299</v>
      </c>
      <c r="S516" s="1">
        <f>(Table2[[#This Row],[Close Price]]-Table2[[#This Row],[20D EMA]])/Table2[[#This Row],[20D EMA]]</f>
        <v>-4.0363136724967399E-2</v>
      </c>
      <c r="T516" s="1">
        <f>(Table2[[#This Row],[Close Price]]-Table2[[#This Row],[50D EMA]])/Table2[[#This Row],[50D EMA]]</f>
        <v>-6.7750110540459596E-2</v>
      </c>
      <c r="U516" s="1">
        <f>(Table2[[#This Row],[Close Price]]-Table2[[#This Row],[200D EMA]])/Table2[[#This Row],[200D EMA]]</f>
        <v>-6.1179696772989602E-2</v>
      </c>
      <c r="V516">
        <v>1.2195277350329701</v>
      </c>
      <c r="W516">
        <v>31404.799999999999</v>
      </c>
      <c r="X516">
        <v>31995</v>
      </c>
      <c r="Y516">
        <v>30690</v>
      </c>
      <c r="Z516">
        <v>32456</v>
      </c>
      <c r="AA516">
        <v>30629</v>
      </c>
      <c r="AB516">
        <v>37133.75</v>
      </c>
      <c r="AC516" s="1">
        <f>(Table2[[#This Row],[Close Price]]/Table2[[#This Row],[Day Low]])-1</f>
        <v>1.0778607091909587E-2</v>
      </c>
      <c r="AD516" s="1">
        <f>(Table2[[#This Row],[Day High]]/Table2[[#This Row],[Close Price]])-1</f>
        <v>7.9292323104402929E-3</v>
      </c>
      <c r="AE516" s="1">
        <f>(Table2[[#This Row],[Close Price]]/Table2[[#This Row],[Current Week Low]])-1</f>
        <v>3.4320625610948063E-2</v>
      </c>
      <c r="AF516" s="1">
        <f>(Table2[[#This Row],[Current Week High]]/Table2[[#This Row],[Close Price]])-1</f>
        <v>2.2451981993050429E-2</v>
      </c>
      <c r="AG516" s="1">
        <f>(Table2[[#This Row],[Close Price]]/Table2[[#This Row],[Current Month Low]])-1</f>
        <v>3.6380554376571173E-2</v>
      </c>
      <c r="AH516" s="1">
        <f>(Table2[[#This Row],[Current Month High]]/Table2[[#This Row],[Close Price]])-1</f>
        <v>0.16981378747641229</v>
      </c>
      <c r="AI516">
        <v>28.709050413788098</v>
      </c>
      <c r="AJ516">
        <v>11.384103624870299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</v>
      </c>
      <c r="AM516">
        <v>0</v>
      </c>
      <c r="AN516">
        <v>-11.98</v>
      </c>
      <c r="AO516" t="s">
        <v>3182</v>
      </c>
      <c r="AP516">
        <v>5.2884455188830001E-3</v>
      </c>
      <c r="AQ516">
        <f>(Table2[[#This Row],[Sharpe Ratio]]-AVERAGE(Table2[Sharpe Ratio]))/_xlfn.STDEV.P(Table2[Sharpe Ratio])</f>
        <v>-0.604126484979152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531</v>
      </c>
      <c r="AT516">
        <f>_xlfn.RANK.AVG(Table2[[#This Row],[6M Return vs Nifty Z-Score]],Table2[6M Return vs Nifty Z-Score])</f>
        <v>386</v>
      </c>
      <c r="AU516">
        <f>_xlfn.RANK.AVG(Table2[[#This Row],[Sharpe Ratio Z-Score]],Table2[Sharpe Ratio Z-Score])</f>
        <v>497</v>
      </c>
      <c r="AV516">
        <f>(Table2[[#This Row],[Rank 1Y]]+Table2[[#This Row],[Rank 6M]]+Table2[[#This Row],[Rank Sharpe]])/3</f>
        <v>471.33333333333331</v>
      </c>
    </row>
    <row r="517" spans="1:48" x14ac:dyDescent="0.3">
      <c r="A517" t="s">
        <v>135</v>
      </c>
      <c r="B517" t="s">
        <v>136</v>
      </c>
      <c r="C517" t="s">
        <v>3142</v>
      </c>
      <c r="D517" t="s">
        <v>60</v>
      </c>
      <c r="E517">
        <v>201737.19130900499</v>
      </c>
      <c r="F517">
        <v>523.04999999999995</v>
      </c>
      <c r="G517">
        <v>-24.549512228910501</v>
      </c>
      <c r="H517">
        <f>(Table2[[#This Row],[1Y Return vs Nifty]]-AVERAGE(Table2[1Y Return vs Nifty]))/_xlfn.STDEV.P(Table2[1Y Return vs Nifty])</f>
        <v>-0.76160041914410315</v>
      </c>
      <c r="I517">
        <v>-25.9905116896824</v>
      </c>
      <c r="J517">
        <f>(Table2[[#This Row],[1M Return vs Nifty]]-AVERAGE(Table2[1M Return vs Nifty]))/_xlfn.STDEV.P(Table2[1M Return vs Nifty])</f>
        <v>-2.5472411742942169</v>
      </c>
      <c r="K517">
        <v>-43.762706790478298</v>
      </c>
      <c r="L517">
        <f>(Table2[[#This Row],[6M Return vs Nifty]]-AVERAGE(Table2[6M Return vs Nifty]))/_xlfn.STDEV.P(Table2[6M Return vs Nifty])</f>
        <v>-1.5586533325450365</v>
      </c>
      <c r="M517">
        <v>-4.2227511107122497</v>
      </c>
      <c r="N517">
        <f>(Table2[[#This Row],[1W Return vs Nifty]]-AVERAGE(Table2[1W Return vs Nifty]))/_xlfn.STDEV.P(Table2[1W Return vs Nifty])</f>
        <v>-0.94850603486967222</v>
      </c>
      <c r="O517">
        <v>535.74</v>
      </c>
      <c r="P517">
        <v>585.12033886612699</v>
      </c>
      <c r="Q517">
        <v>599.954379336854</v>
      </c>
      <c r="R517">
        <v>51.4870001606863</v>
      </c>
      <c r="S517" s="1">
        <f>(Table2[[#This Row],[Close Price]]-Table2[[#This Row],[20D EMA]])/Table2[[#This Row],[20D EMA]]</f>
        <v>-2.3686863030574636E-2</v>
      </c>
      <c r="T517" s="1">
        <f>(Table2[[#This Row],[Close Price]]-Table2[[#This Row],[50D EMA]])/Table2[[#This Row],[50D EMA]]</f>
        <v>-0.10608132164130507</v>
      </c>
      <c r="U517" s="1">
        <f>(Table2[[#This Row],[Close Price]]-Table2[[#This Row],[200D EMA]])/Table2[[#This Row],[200D EMA]]</f>
        <v>-0.1281837119379953</v>
      </c>
      <c r="V517">
        <v>3.9057042707106699</v>
      </c>
      <c r="W517">
        <v>432.15</v>
      </c>
      <c r="X517">
        <v>525.15</v>
      </c>
      <c r="Y517">
        <v>432.15</v>
      </c>
      <c r="Z517">
        <v>525.15</v>
      </c>
      <c r="AA517">
        <v>432</v>
      </c>
      <c r="AB517">
        <v>627</v>
      </c>
      <c r="AC517" s="1">
        <f>(Table2[[#This Row],[Close Price]]/Table2[[#This Row],[Day Low]])-1</f>
        <v>0.21034363068379025</v>
      </c>
      <c r="AD517" s="1">
        <f>(Table2[[#This Row],[Day High]]/Table2[[#This Row],[Close Price]])-1</f>
        <v>4.0149125322628265E-3</v>
      </c>
      <c r="AE517" s="1">
        <f>(Table2[[#This Row],[Close Price]]/Table2[[#This Row],[Current Week Low]])-1</f>
        <v>0.21034363068379025</v>
      </c>
      <c r="AF517" s="1">
        <f>(Table2[[#This Row],[Current Week High]]/Table2[[#This Row],[Close Price]])-1</f>
        <v>4.0149125322628265E-3</v>
      </c>
      <c r="AG517" s="1">
        <f>(Table2[[#This Row],[Close Price]]/Table2[[#This Row],[Current Month Low]])-1</f>
        <v>0.21076388888888875</v>
      </c>
      <c r="AH517" s="1">
        <f>(Table2[[#This Row],[Current Month High]]/Table2[[#This Row],[Close Price]])-1</f>
        <v>0.19873817034700325</v>
      </c>
      <c r="AI517">
        <v>71.274256763215703</v>
      </c>
      <c r="AJ517">
        <v>28.513513513513502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-7.0000000000000007E-2</v>
      </c>
      <c r="AM517" t="s">
        <v>3182</v>
      </c>
      <c r="AN517">
        <v>-12.77</v>
      </c>
      <c r="AO517" t="s">
        <v>3182</v>
      </c>
      <c r="AP517">
        <v>0.150055429222333</v>
      </c>
      <c r="AQ517">
        <f>(Table2[[#This Row],[Sharpe Ratio]]-AVERAGE(Table2[Sharpe Ratio]))/_xlfn.STDEV.P(Table2[Sharpe Ratio])</f>
        <v>1.0707015387132064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580</v>
      </c>
      <c r="AT517">
        <f>_xlfn.RANK.AVG(Table2[[#This Row],[6M Return vs Nifty Z-Score]],Table2[6M Return vs Nifty Z-Score])</f>
        <v>728</v>
      </c>
      <c r="AU517">
        <f>_xlfn.RANK.AVG(Table2[[#This Row],[Sharpe Ratio Z-Score]],Table2[Sharpe Ratio Z-Score])</f>
        <v>107</v>
      </c>
      <c r="AV517">
        <f>(Table2[[#This Row],[Rank 1Y]]+Table2[[#This Row],[Rank 6M]]+Table2[[#This Row],[Rank Sharpe]])/3</f>
        <v>471.66666666666669</v>
      </c>
    </row>
    <row r="518" spans="1:48" x14ac:dyDescent="0.3">
      <c r="A518" t="s">
        <v>1260</v>
      </c>
      <c r="B518" t="s">
        <v>1261</v>
      </c>
      <c r="C518" t="s">
        <v>3134</v>
      </c>
      <c r="D518" t="s">
        <v>18</v>
      </c>
      <c r="E518">
        <v>9256.3326240000006</v>
      </c>
      <c r="F518">
        <v>621.6</v>
      </c>
      <c r="G518">
        <v>-27.123223010673701</v>
      </c>
      <c r="H518">
        <f>(Table2[[#This Row],[1Y Return vs Nifty]]-AVERAGE(Table2[1Y Return vs Nifty]))/_xlfn.STDEV.P(Table2[1Y Return vs Nifty])</f>
        <v>-0.81223995715097275</v>
      </c>
      <c r="I518">
        <v>-14.2478089674978</v>
      </c>
      <c r="J518">
        <f>(Table2[[#This Row],[1M Return vs Nifty]]-AVERAGE(Table2[1M Return vs Nifty]))/_xlfn.STDEV.P(Table2[1M Return vs Nifty])</f>
        <v>-1.4574270287335875</v>
      </c>
      <c r="K518">
        <v>-43.182329220736698</v>
      </c>
      <c r="L518">
        <f>(Table2[[#This Row],[6M Return vs Nifty]]-AVERAGE(Table2[6M Return vs Nifty]))/_xlfn.STDEV.P(Table2[6M Return vs Nifty])</f>
        <v>-1.5398261278655339</v>
      </c>
      <c r="M518">
        <v>3.6298814224640901</v>
      </c>
      <c r="N518">
        <f>(Table2[[#This Row],[1W Return vs Nifty]]-AVERAGE(Table2[1W Return vs Nifty]))/_xlfn.STDEV.P(Table2[1W Return vs Nifty])</f>
        <v>0.95021023484915523</v>
      </c>
      <c r="O518">
        <v>639.45000000000005</v>
      </c>
      <c r="P518">
        <v>741.76839033518104</v>
      </c>
      <c r="Q518">
        <v>825.724186789741</v>
      </c>
      <c r="R518">
        <v>52.832376626961903</v>
      </c>
      <c r="S518" s="1">
        <f>(Table2[[#This Row],[Close Price]]-Table2[[#This Row],[20D EMA]])/Table2[[#This Row],[20D EMA]]</f>
        <v>-2.7914614121510709E-2</v>
      </c>
      <c r="T518" s="1">
        <f>(Table2[[#This Row],[Close Price]]-Table2[[#This Row],[50D EMA]])/Table2[[#This Row],[50D EMA]]</f>
        <v>-0.16200257641186466</v>
      </c>
      <c r="U518" s="1">
        <f>(Table2[[#This Row],[Close Price]]-Table2[[#This Row],[200D EMA]])/Table2[[#This Row],[200D EMA]]</f>
        <v>-0.24720625852481939</v>
      </c>
      <c r="V518">
        <v>1.5138269598237799</v>
      </c>
      <c r="W518">
        <v>601.15</v>
      </c>
      <c r="X518">
        <v>624</v>
      </c>
      <c r="Y518">
        <v>588.75</v>
      </c>
      <c r="Z518">
        <v>624</v>
      </c>
      <c r="AA518">
        <v>565.20000000000005</v>
      </c>
      <c r="AB518">
        <v>676.9</v>
      </c>
      <c r="AC518" s="1">
        <f>(Table2[[#This Row],[Close Price]]/Table2[[#This Row],[Day Low]])-1</f>
        <v>3.4018131913831962E-2</v>
      </c>
      <c r="AD518" s="1">
        <f>(Table2[[#This Row],[Day High]]/Table2[[#This Row],[Close Price]])-1</f>
        <v>3.8610038610038533E-3</v>
      </c>
      <c r="AE518" s="1">
        <f>(Table2[[#This Row],[Close Price]]/Table2[[#This Row],[Current Week Low]])-1</f>
        <v>5.5796178343949121E-2</v>
      </c>
      <c r="AF518" s="1">
        <f>(Table2[[#This Row],[Current Week High]]/Table2[[#This Row],[Close Price]])-1</f>
        <v>3.8610038610038533E-3</v>
      </c>
      <c r="AG518" s="1">
        <f>(Table2[[#This Row],[Close Price]]/Table2[[#This Row],[Current Month Low]])-1</f>
        <v>9.9787685774946899E-2</v>
      </c>
      <c r="AH518" s="1">
        <f>(Table2[[#This Row],[Current Month High]]/Table2[[#This Row],[Close Price]])-1</f>
        <v>8.8963963963963888E-2</v>
      </c>
      <c r="AI518">
        <v>105.11583011582999</v>
      </c>
      <c r="AJ518">
        <v>9.9787685774946908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-0.23</v>
      </c>
      <c r="AM518" t="s">
        <v>3182</v>
      </c>
      <c r="AN518">
        <v>-5.19</v>
      </c>
      <c r="AO518" t="s">
        <v>3182</v>
      </c>
      <c r="AP518">
        <v>0.15727112658644099</v>
      </c>
      <c r="AQ518">
        <f>(Table2[[#This Row],[Sharpe Ratio]]-AVERAGE(Table2[Sharpe Ratio]))/_xlfn.STDEV.P(Table2[Sharpe Ratio])</f>
        <v>1.1541808780399614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597</v>
      </c>
      <c r="AT518">
        <f>_xlfn.RANK.AVG(Table2[[#This Row],[6M Return vs Nifty Z-Score]],Table2[6M Return vs Nifty Z-Score])</f>
        <v>726</v>
      </c>
      <c r="AU518">
        <f>_xlfn.RANK.AVG(Table2[[#This Row],[Sharpe Ratio Z-Score]],Table2[Sharpe Ratio Z-Score])</f>
        <v>92</v>
      </c>
      <c r="AV518">
        <f>(Table2[[#This Row],[Rank 1Y]]+Table2[[#This Row],[Rank 6M]]+Table2[[#This Row],[Rank Sharpe]])/3</f>
        <v>471.66666666666669</v>
      </c>
    </row>
    <row r="519" spans="1:48" x14ac:dyDescent="0.3">
      <c r="A519" t="s">
        <v>364</v>
      </c>
      <c r="B519" t="s">
        <v>365</v>
      </c>
      <c r="C519" t="s">
        <v>3141</v>
      </c>
      <c r="D519" t="s">
        <v>366</v>
      </c>
      <c r="E519">
        <v>65563.339584604997</v>
      </c>
      <c r="F519">
        <v>3389.15</v>
      </c>
      <c r="G519">
        <v>-22.415606295798799</v>
      </c>
      <c r="H519">
        <f>(Table2[[#This Row],[1Y Return vs Nifty]]-AVERAGE(Table2[1Y Return vs Nifty]))/_xlfn.STDEV.P(Table2[1Y Return vs Nifty])</f>
        <v>-0.71961434542961034</v>
      </c>
      <c r="I519">
        <v>-26.760088297735798</v>
      </c>
      <c r="J519">
        <f>(Table2[[#This Row],[1M Return vs Nifty]]-AVERAGE(Table2[1M Return vs Nifty]))/_xlfn.STDEV.P(Table2[1M Return vs Nifty])</f>
        <v>-2.6186638691704722</v>
      </c>
      <c r="K519">
        <v>-16.836780611780199</v>
      </c>
      <c r="L519">
        <f>(Table2[[#This Row],[6M Return vs Nifty]]-AVERAGE(Table2[6M Return vs Nifty]))/_xlfn.STDEV.P(Table2[6M Return vs Nifty])</f>
        <v>-0.68518759268670737</v>
      </c>
      <c r="M519">
        <v>-7.0227498975468299</v>
      </c>
      <c r="N519">
        <f>(Table2[[#This Row],[1W Return vs Nifty]]-AVERAGE(Table2[1W Return vs Nifty]))/_xlfn.STDEV.P(Table2[1W Return vs Nifty])</f>
        <v>-1.6255278144187204</v>
      </c>
      <c r="O519">
        <v>3744.65</v>
      </c>
      <c r="P519">
        <v>3976.4644706433201</v>
      </c>
      <c r="Q519">
        <v>3901.83255134707</v>
      </c>
      <c r="R519">
        <v>25.266419651251301</v>
      </c>
      <c r="S519" s="1">
        <f>(Table2[[#This Row],[Close Price]]-Table2[[#This Row],[20D EMA]])/Table2[[#This Row],[20D EMA]]</f>
        <v>-9.4935441229487397E-2</v>
      </c>
      <c r="T519" s="1">
        <f>(Table2[[#This Row],[Close Price]]-Table2[[#This Row],[50D EMA]])/Table2[[#This Row],[50D EMA]]</f>
        <v>-0.14769765327446849</v>
      </c>
      <c r="U519" s="1">
        <f>(Table2[[#This Row],[Close Price]]-Table2[[#This Row],[200D EMA]])/Table2[[#This Row],[200D EMA]]</f>
        <v>-0.13139532376141339</v>
      </c>
      <c r="V519">
        <v>1.10455107655972</v>
      </c>
      <c r="W519">
        <v>3334.3</v>
      </c>
      <c r="X519">
        <v>3464.7</v>
      </c>
      <c r="Y519">
        <v>3334.3</v>
      </c>
      <c r="Z519">
        <v>3535.7</v>
      </c>
      <c r="AA519">
        <v>3334.3</v>
      </c>
      <c r="AB519">
        <v>4540</v>
      </c>
      <c r="AC519" s="1">
        <f>(Table2[[#This Row],[Close Price]]/Table2[[#This Row],[Day Low]])-1</f>
        <v>1.6450229433464303E-2</v>
      </c>
      <c r="AD519" s="1">
        <f>(Table2[[#This Row],[Day High]]/Table2[[#This Row],[Close Price]])-1</f>
        <v>2.2291725063806389E-2</v>
      </c>
      <c r="AE519" s="1">
        <f>(Table2[[#This Row],[Close Price]]/Table2[[#This Row],[Current Week Low]])-1</f>
        <v>1.6450229433464303E-2</v>
      </c>
      <c r="AF519" s="1">
        <f>(Table2[[#This Row],[Current Week High]]/Table2[[#This Row],[Close Price]])-1</f>
        <v>4.3240930616821327E-2</v>
      </c>
      <c r="AG519" s="1">
        <f>(Table2[[#This Row],[Close Price]]/Table2[[#This Row],[Current Month Low]])-1</f>
        <v>1.6450229433464303E-2</v>
      </c>
      <c r="AH519" s="1">
        <f>(Table2[[#This Row],[Current Month High]]/Table2[[#This Row],[Close Price]])-1</f>
        <v>0.33956891846038095</v>
      </c>
      <c r="AI519">
        <v>41.947095879497802</v>
      </c>
      <c r="AJ519">
        <v>3.95368453339468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-0.06</v>
      </c>
      <c r="AM519" t="s">
        <v>3182</v>
      </c>
      <c r="AN519">
        <v>-14.89</v>
      </c>
      <c r="AO519" t="s">
        <v>3182</v>
      </c>
      <c r="AP519">
        <v>7.6821106006898995E-2</v>
      </c>
      <c r="AQ519">
        <f>(Table2[[#This Row],[Sharpe Ratio]]-AVERAGE(Table2[Sharpe Ratio]))/_xlfn.STDEV.P(Table2[Sharpe Ratio])</f>
        <v>0.22344414839134319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567</v>
      </c>
      <c r="AT519">
        <f>_xlfn.RANK.AVG(Table2[[#This Row],[6M Return vs Nifty Z-Score]],Table2[6M Return vs Nifty Z-Score])</f>
        <v>564</v>
      </c>
      <c r="AU519">
        <f>_xlfn.RANK.AVG(Table2[[#This Row],[Sharpe Ratio Z-Score]],Table2[Sharpe Ratio Z-Score])</f>
        <v>289</v>
      </c>
      <c r="AV519">
        <f>(Table2[[#This Row],[Rank 1Y]]+Table2[[#This Row],[Rank 6M]]+Table2[[#This Row],[Rank Sharpe]])/3</f>
        <v>473.33333333333331</v>
      </c>
    </row>
    <row r="520" spans="1:48" x14ac:dyDescent="0.3">
      <c r="A520" t="s">
        <v>177</v>
      </c>
      <c r="B520" t="s">
        <v>178</v>
      </c>
      <c r="C520" t="s">
        <v>3136</v>
      </c>
      <c r="D520" t="s">
        <v>43</v>
      </c>
      <c r="E520">
        <v>146454.49352391</v>
      </c>
      <c r="F520">
        <v>682.4</v>
      </c>
      <c r="G520">
        <v>-21.281779087162601</v>
      </c>
      <c r="H520">
        <f>(Table2[[#This Row],[1Y Return vs Nifty]]-AVERAGE(Table2[1Y Return vs Nifty]))/_xlfn.STDEV.P(Table2[1Y Return vs Nifty])</f>
        <v>-0.69730551165085108</v>
      </c>
      <c r="I520">
        <v>-4.2967768732978797</v>
      </c>
      <c r="J520">
        <f>(Table2[[#This Row],[1M Return vs Nifty]]-AVERAGE(Table2[1M Return vs Nifty]))/_xlfn.STDEV.P(Table2[1M Return vs Nifty])</f>
        <v>-0.53389385278946044</v>
      </c>
      <c r="K520">
        <v>15.0853680818639</v>
      </c>
      <c r="L520">
        <f>(Table2[[#This Row],[6M Return vs Nifty]]-AVERAGE(Table2[6M Return vs Nifty]))/_xlfn.STDEV.P(Table2[6M Return vs Nifty])</f>
        <v>0.35035350779437607</v>
      </c>
      <c r="M520">
        <v>-2.8041844458340002</v>
      </c>
      <c r="N520">
        <f>(Table2[[#This Row],[1W Return vs Nifty]]-AVERAGE(Table2[1W Return vs Nifty]))/_xlfn.STDEV.P(Table2[1W Return vs Nifty])</f>
        <v>-0.60550569773360841</v>
      </c>
      <c r="O520">
        <v>696.85</v>
      </c>
      <c r="P520">
        <v>705.90245673214702</v>
      </c>
      <c r="Q520">
        <v>666.10008333326198</v>
      </c>
      <c r="R520">
        <v>36.256516083419498</v>
      </c>
      <c r="S520" s="1">
        <f>(Table2[[#This Row],[Close Price]]-Table2[[#This Row],[20D EMA]])/Table2[[#This Row],[20D EMA]]</f>
        <v>-2.0736169907440691E-2</v>
      </c>
      <c r="T520" s="1">
        <f>(Table2[[#This Row],[Close Price]]-Table2[[#This Row],[50D EMA]])/Table2[[#This Row],[50D EMA]]</f>
        <v>-3.3294198806089421E-2</v>
      </c>
      <c r="U520" s="1">
        <f>(Table2[[#This Row],[Close Price]]-Table2[[#This Row],[200D EMA]])/Table2[[#This Row],[200D EMA]]</f>
        <v>2.447067201248623E-2</v>
      </c>
      <c r="V520">
        <v>0.92243080133687805</v>
      </c>
      <c r="W520">
        <v>679.3</v>
      </c>
      <c r="X520">
        <v>689.3</v>
      </c>
      <c r="Y520">
        <v>675</v>
      </c>
      <c r="Z520">
        <v>695.8</v>
      </c>
      <c r="AA520">
        <v>668.3</v>
      </c>
      <c r="AB520">
        <v>727.6</v>
      </c>
      <c r="AC520" s="1">
        <f>(Table2[[#This Row],[Close Price]]/Table2[[#This Row],[Day Low]])-1</f>
        <v>4.5635212718975193E-3</v>
      </c>
      <c r="AD520" s="1">
        <f>(Table2[[#This Row],[Day High]]/Table2[[#This Row],[Close Price]])-1</f>
        <v>1.0111371629542676E-2</v>
      </c>
      <c r="AE520" s="1">
        <f>(Table2[[#This Row],[Close Price]]/Table2[[#This Row],[Current Week Low]])-1</f>
        <v>1.0962962962962841E-2</v>
      </c>
      <c r="AF520" s="1">
        <f>(Table2[[#This Row],[Current Week High]]/Table2[[#This Row],[Close Price]])-1</f>
        <v>1.9636576787807725E-2</v>
      </c>
      <c r="AG520" s="1">
        <f>(Table2[[#This Row],[Close Price]]/Table2[[#This Row],[Current Month Low]])-1</f>
        <v>2.1098309142600691E-2</v>
      </c>
      <c r="AH520" s="1">
        <f>(Table2[[#This Row],[Current Month High]]/Table2[[#This Row],[Close Price]])-1</f>
        <v>6.6236811254396288E-2</v>
      </c>
      <c r="AI520">
        <v>11.5474794841735</v>
      </c>
      <c r="AJ520">
        <v>33.437622213531398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</v>
      </c>
      <c r="AM520" t="s">
        <v>3182</v>
      </c>
      <c r="AN520">
        <v>-4.38</v>
      </c>
      <c r="AO520" t="s">
        <v>3182</v>
      </c>
      <c r="AP520">
        <v>-5.3522411719101E-2</v>
      </c>
      <c r="AQ520">
        <f>(Table2[[#This Row],[Sharpe Ratio]]-AVERAGE(Table2[Sharpe Ratio]))/_xlfn.STDEV.P(Table2[Sharpe Ratio])</f>
        <v>-1.2845169253941846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555</v>
      </c>
      <c r="AT520">
        <f>_xlfn.RANK.AVG(Table2[[#This Row],[6M Return vs Nifty Z-Score]],Table2[6M Return vs Nifty Z-Score])</f>
        <v>198</v>
      </c>
      <c r="AU520">
        <f>_xlfn.RANK.AVG(Table2[[#This Row],[Sharpe Ratio Z-Score]],Table2[Sharpe Ratio Z-Score])</f>
        <v>668</v>
      </c>
      <c r="AV520">
        <f>(Table2[[#This Row],[Rank 1Y]]+Table2[[#This Row],[Rank 6M]]+Table2[[#This Row],[Rank Sharpe]])/3</f>
        <v>473.66666666666669</v>
      </c>
    </row>
    <row r="521" spans="1:48" x14ac:dyDescent="0.3">
      <c r="A521" t="s">
        <v>873</v>
      </c>
      <c r="B521" t="s">
        <v>874</v>
      </c>
      <c r="C521" t="s">
        <v>3144</v>
      </c>
      <c r="D521" t="s">
        <v>530</v>
      </c>
      <c r="E521">
        <v>17438.908813624999</v>
      </c>
      <c r="F521">
        <v>1140.25</v>
      </c>
      <c r="G521">
        <v>-4.33929727807711</v>
      </c>
      <c r="H521">
        <f>(Table2[[#This Row],[1Y Return vs Nifty]]-AVERAGE(Table2[1Y Return vs Nifty]))/_xlfn.STDEV.P(Table2[1Y Return vs Nifty])</f>
        <v>-0.36395047518707646</v>
      </c>
      <c r="I521">
        <v>-6.5606998408364197</v>
      </c>
      <c r="J521">
        <f>(Table2[[#This Row],[1M Return vs Nifty]]-AVERAGE(Table2[1M Return vs Nifty]))/_xlfn.STDEV.P(Table2[1M Return vs Nifty])</f>
        <v>-0.74400351262287345</v>
      </c>
      <c r="K521">
        <v>-28.842358674200302</v>
      </c>
      <c r="L521">
        <f>(Table2[[#This Row],[6M Return vs Nifty]]-AVERAGE(Table2[6M Return vs Nifty]))/_xlfn.STDEV.P(Table2[6M Return vs Nifty])</f>
        <v>-1.0746435042540077</v>
      </c>
      <c r="M521">
        <v>-3.4475391085808602</v>
      </c>
      <c r="N521">
        <f>(Table2[[#This Row],[1W Return vs Nifty]]-AVERAGE(Table2[1W Return vs Nifty]))/_xlfn.STDEV.P(Table2[1W Return vs Nifty])</f>
        <v>-0.76106473608107372</v>
      </c>
      <c r="O521">
        <v>1172.0999999999999</v>
      </c>
      <c r="P521">
        <v>1255.2661133249901</v>
      </c>
      <c r="Q521">
        <v>1263.77757949237</v>
      </c>
      <c r="R521">
        <v>44.917489614432597</v>
      </c>
      <c r="S521" s="1">
        <f>(Table2[[#This Row],[Close Price]]-Table2[[#This Row],[20D EMA]])/Table2[[#This Row],[20D EMA]]</f>
        <v>-2.7173449364388629E-2</v>
      </c>
      <c r="T521" s="1">
        <f>(Table2[[#This Row],[Close Price]]-Table2[[#This Row],[50D EMA]])/Table2[[#This Row],[50D EMA]]</f>
        <v>-9.1626876647161015E-2</v>
      </c>
      <c r="U521" s="1">
        <f>(Table2[[#This Row],[Close Price]]-Table2[[#This Row],[200D EMA]])/Table2[[#This Row],[200D EMA]]</f>
        <v>-9.774471512779026E-2</v>
      </c>
      <c r="V521">
        <v>0.48499918959473698</v>
      </c>
      <c r="W521">
        <v>1108.6500000000001</v>
      </c>
      <c r="X521">
        <v>1145.9000000000001</v>
      </c>
      <c r="Y521">
        <v>1108.6500000000001</v>
      </c>
      <c r="Z521">
        <v>1152</v>
      </c>
      <c r="AA521">
        <v>1086.05</v>
      </c>
      <c r="AB521">
        <v>1269.2</v>
      </c>
      <c r="AC521" s="1">
        <f>(Table2[[#This Row],[Close Price]]/Table2[[#This Row],[Day Low]])-1</f>
        <v>2.8503134442790623E-2</v>
      </c>
      <c r="AD521" s="1">
        <f>(Table2[[#This Row],[Day High]]/Table2[[#This Row],[Close Price]])-1</f>
        <v>4.9550537162903474E-3</v>
      </c>
      <c r="AE521" s="1">
        <f>(Table2[[#This Row],[Close Price]]/Table2[[#This Row],[Current Week Low]])-1</f>
        <v>2.8503134442790623E-2</v>
      </c>
      <c r="AF521" s="1">
        <f>(Table2[[#This Row],[Current Week High]]/Table2[[#This Row],[Close Price]])-1</f>
        <v>1.0304757728568203E-2</v>
      </c>
      <c r="AG521" s="1">
        <f>(Table2[[#This Row],[Close Price]]/Table2[[#This Row],[Current Month Low]])-1</f>
        <v>4.9905621288154345E-2</v>
      </c>
      <c r="AH521" s="1">
        <f>(Table2[[#This Row],[Current Month High]]/Table2[[#This Row],[Close Price]])-1</f>
        <v>0.11308923481692612</v>
      </c>
      <c r="AI521">
        <v>49.090111817583796</v>
      </c>
      <c r="AJ521">
        <v>37.172932330827003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-0.15</v>
      </c>
      <c r="AM521" t="s">
        <v>3182</v>
      </c>
      <c r="AN521">
        <v>-7.97</v>
      </c>
      <c r="AO521" t="s">
        <v>3182</v>
      </c>
      <c r="AP521">
        <v>7.3760757274624E-2</v>
      </c>
      <c r="AQ521">
        <f>(Table2[[#This Row],[Sharpe Ratio]]-AVERAGE(Table2[Sharpe Ratio]))/_xlfn.STDEV.P(Table2[Sharpe Ratio])</f>
        <v>0.18803857670667601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440</v>
      </c>
      <c r="AT521">
        <f>_xlfn.RANK.AVG(Table2[[#This Row],[6M Return vs Nifty Z-Score]],Table2[6M Return vs Nifty Z-Score])</f>
        <v>682</v>
      </c>
      <c r="AU521">
        <f>_xlfn.RANK.AVG(Table2[[#This Row],[Sharpe Ratio Z-Score]],Table2[Sharpe Ratio Z-Score])</f>
        <v>302</v>
      </c>
      <c r="AV521">
        <f>(Table2[[#This Row],[Rank 1Y]]+Table2[[#This Row],[Rank 6M]]+Table2[[#This Row],[Rank Sharpe]])/3</f>
        <v>474.66666666666669</v>
      </c>
    </row>
    <row r="522" spans="1:48" x14ac:dyDescent="0.3">
      <c r="A522" t="s">
        <v>172</v>
      </c>
      <c r="B522" t="s">
        <v>173</v>
      </c>
      <c r="C522" t="s">
        <v>3136</v>
      </c>
      <c r="D522" t="s">
        <v>43</v>
      </c>
      <c r="E522">
        <v>150847.85941835999</v>
      </c>
      <c r="F522">
        <v>1506.75</v>
      </c>
      <c r="G522">
        <v>-15.956988618796</v>
      </c>
      <c r="H522">
        <f>(Table2[[#This Row],[1Y Return vs Nifty]]-AVERAGE(Table2[1Y Return vs Nifty]))/_xlfn.STDEV.P(Table2[1Y Return vs Nifty])</f>
        <v>-0.59253657987649733</v>
      </c>
      <c r="I522">
        <v>-7.3166951173439703</v>
      </c>
      <c r="J522">
        <f>(Table2[[#This Row],[1M Return vs Nifty]]-AVERAGE(Table2[1M Return vs Nifty]))/_xlfn.STDEV.P(Table2[1M Return vs Nifty])</f>
        <v>-0.81416575429815896</v>
      </c>
      <c r="K522">
        <v>0.99261471530684497</v>
      </c>
      <c r="L522">
        <f>(Table2[[#This Row],[6M Return vs Nifty]]-AVERAGE(Table2[6M Return vs Nifty]))/_xlfn.STDEV.P(Table2[6M Return vs Nifty])</f>
        <v>-0.10680949429760618</v>
      </c>
      <c r="M522">
        <v>-3.3983710384577899</v>
      </c>
      <c r="N522">
        <f>(Table2[[#This Row],[1W Return vs Nifty]]-AVERAGE(Table2[1W Return vs Nifty]))/_xlfn.STDEV.P(Table2[1W Return vs Nifty])</f>
        <v>-0.7491762115259093</v>
      </c>
      <c r="O522">
        <v>1563.92</v>
      </c>
      <c r="P522">
        <v>1646.5184949812101</v>
      </c>
      <c r="Q522">
        <v>1596.5445749442899</v>
      </c>
      <c r="R522">
        <v>32.583111863647602</v>
      </c>
      <c r="S522" s="1">
        <f>(Table2[[#This Row],[Close Price]]-Table2[[#This Row],[20D EMA]])/Table2[[#This Row],[20D EMA]]</f>
        <v>-3.6555578290449683E-2</v>
      </c>
      <c r="T522" s="1">
        <f>(Table2[[#This Row],[Close Price]]-Table2[[#This Row],[50D EMA]])/Table2[[#This Row],[50D EMA]]</f>
        <v>-8.4887291219164301E-2</v>
      </c>
      <c r="U522" s="1">
        <f>(Table2[[#This Row],[Close Price]]-Table2[[#This Row],[200D EMA]])/Table2[[#This Row],[200D EMA]]</f>
        <v>-5.6243074169991927E-2</v>
      </c>
      <c r="V522">
        <v>1.1232017374032199</v>
      </c>
      <c r="W522">
        <v>1495.1</v>
      </c>
      <c r="X522">
        <v>1515.95</v>
      </c>
      <c r="Y522">
        <v>1488.35</v>
      </c>
      <c r="Z522">
        <v>1516.9</v>
      </c>
      <c r="AA522">
        <v>1474</v>
      </c>
      <c r="AB522">
        <v>1642</v>
      </c>
      <c r="AC522" s="1">
        <f>(Table2[[#This Row],[Close Price]]/Table2[[#This Row],[Day Low]])-1</f>
        <v>7.7921209283660087E-3</v>
      </c>
      <c r="AD522" s="1">
        <f>(Table2[[#This Row],[Day High]]/Table2[[#This Row],[Close Price]])-1</f>
        <v>6.1058569769372184E-3</v>
      </c>
      <c r="AE522" s="1">
        <f>(Table2[[#This Row],[Close Price]]/Table2[[#This Row],[Current Week Low]])-1</f>
        <v>1.2362683508583494E-2</v>
      </c>
      <c r="AF522" s="1">
        <f>(Table2[[#This Row],[Current Week High]]/Table2[[#This Row],[Close Price]])-1</f>
        <v>6.7363530778166147E-3</v>
      </c>
      <c r="AG522" s="1">
        <f>(Table2[[#This Row],[Close Price]]/Table2[[#This Row],[Current Month Low]])-1</f>
        <v>2.2218453188602494E-2</v>
      </c>
      <c r="AH522" s="1">
        <f>(Table2[[#This Row],[Current Month High]]/Table2[[#This Row],[Close Price]])-1</f>
        <v>8.9762734362037522E-2</v>
      </c>
      <c r="AI522">
        <v>28.488468558154899</v>
      </c>
      <c r="AJ522">
        <v>15.2213810506997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-0.23</v>
      </c>
      <c r="AM522" t="s">
        <v>3182</v>
      </c>
      <c r="AN522">
        <v>-5.31</v>
      </c>
      <c r="AO522" t="s">
        <v>3182</v>
      </c>
      <c r="AP522">
        <v>-6.9612754679530004E-3</v>
      </c>
      <c r="AQ522">
        <f>(Table2[[#This Row],[Sharpe Ratio]]-AVERAGE(Table2[Sharpe Ratio]))/_xlfn.STDEV.P(Table2[Sharpe Ratio])</f>
        <v>-0.74584509696040335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518</v>
      </c>
      <c r="AT522">
        <f>_xlfn.RANK.AVG(Table2[[#This Row],[6M Return vs Nifty Z-Score]],Table2[6M Return vs Nifty Z-Score])</f>
        <v>337</v>
      </c>
      <c r="AU522">
        <f>_xlfn.RANK.AVG(Table2[[#This Row],[Sharpe Ratio Z-Score]],Table2[Sharpe Ratio Z-Score])</f>
        <v>574</v>
      </c>
      <c r="AV522">
        <f>(Table2[[#This Row],[Rank 1Y]]+Table2[[#This Row],[Rank 6M]]+Table2[[#This Row],[Rank Sharpe]])/3</f>
        <v>476.33333333333331</v>
      </c>
    </row>
    <row r="523" spans="1:48" x14ac:dyDescent="0.3">
      <c r="A523" t="s">
        <v>1809</v>
      </c>
      <c r="B523" t="s">
        <v>1810</v>
      </c>
      <c r="C523" t="s">
        <v>3140</v>
      </c>
      <c r="D523" t="s">
        <v>504</v>
      </c>
      <c r="E523">
        <v>4354.3948979999996</v>
      </c>
      <c r="F523">
        <v>389.2</v>
      </c>
      <c r="G523">
        <v>-8.5301887595913506</v>
      </c>
      <c r="H523">
        <f>(Table2[[#This Row],[1Y Return vs Nifty]]-AVERAGE(Table2[1Y Return vs Nifty]))/_xlfn.STDEV.P(Table2[1Y Return vs Nifty])</f>
        <v>-0.44640916089667093</v>
      </c>
      <c r="I523">
        <v>-13.7369480242068</v>
      </c>
      <c r="J523">
        <f>(Table2[[#This Row],[1M Return vs Nifty]]-AVERAGE(Table2[1M Return vs Nifty]))/_xlfn.STDEV.P(Table2[1M Return vs Nifty])</f>
        <v>-1.4100151597980686</v>
      </c>
      <c r="K523">
        <v>-4.3424283960338297</v>
      </c>
      <c r="L523">
        <f>(Table2[[#This Row],[6M Return vs Nifty]]-AVERAGE(Table2[6M Return vs Nifty]))/_xlfn.STDEV.P(Table2[6M Return vs Nifty])</f>
        <v>-0.2798760528069254</v>
      </c>
      <c r="M523">
        <v>-2.5663241348069099</v>
      </c>
      <c r="N523">
        <f>(Table2[[#This Row],[1W Return vs Nifty]]-AVERAGE(Table2[1W Return vs Nifty]))/_xlfn.STDEV.P(Table2[1W Return vs Nifty])</f>
        <v>-0.54799259743769579</v>
      </c>
      <c r="O523">
        <v>406.3</v>
      </c>
      <c r="P523">
        <v>442.62159625728901</v>
      </c>
      <c r="Q523">
        <v>416.09513379865001</v>
      </c>
      <c r="R523">
        <v>41.483660272195998</v>
      </c>
      <c r="S523" s="1">
        <f>(Table2[[#This Row],[Close Price]]-Table2[[#This Row],[20D EMA]])/Table2[[#This Row],[20D EMA]]</f>
        <v>-4.2087127738124591E-2</v>
      </c>
      <c r="T523" s="1">
        <f>(Table2[[#This Row],[Close Price]]-Table2[[#This Row],[50D EMA]])/Table2[[#This Row],[50D EMA]]</f>
        <v>-0.12069360534824849</v>
      </c>
      <c r="U523" s="1">
        <f>(Table2[[#This Row],[Close Price]]-Table2[[#This Row],[200D EMA]])/Table2[[#This Row],[200D EMA]]</f>
        <v>-6.4636982300457946E-2</v>
      </c>
      <c r="V523">
        <v>0.58899833141407199</v>
      </c>
      <c r="W523">
        <v>386.25</v>
      </c>
      <c r="X523">
        <v>398.5</v>
      </c>
      <c r="Y523">
        <v>374.65</v>
      </c>
      <c r="Z523">
        <v>397.3</v>
      </c>
      <c r="AA523">
        <v>365.85</v>
      </c>
      <c r="AB523">
        <v>397.3</v>
      </c>
      <c r="AC523" s="1">
        <f>(Table2[[#This Row],[Close Price]]/Table2[[#This Row],[Day Low]])-1</f>
        <v>7.6375404530744095E-3</v>
      </c>
      <c r="AD523" s="1">
        <f>(Table2[[#This Row],[Day High]]/Table2[[#This Row],[Close Price]])-1</f>
        <v>2.3895169578622921E-2</v>
      </c>
      <c r="AE523" s="1">
        <f>(Table2[[#This Row],[Close Price]]/Table2[[#This Row],[Current Week Low]])-1</f>
        <v>3.8836247164019788E-2</v>
      </c>
      <c r="AF523" s="1">
        <f>(Table2[[#This Row],[Current Week High]]/Table2[[#This Row],[Close Price]])-1</f>
        <v>2.0811921891058738E-2</v>
      </c>
      <c r="AG523" s="1">
        <f>(Table2[[#This Row],[Close Price]]/Table2[[#This Row],[Current Month Low]])-1</f>
        <v>6.3823971573048865E-2</v>
      </c>
      <c r="AH523" s="1">
        <f>(Table2[[#This Row],[Current Month High]]/Table2[[#This Row],[Close Price]])-1</f>
        <v>2.0811921891058738E-2</v>
      </c>
      <c r="AI523">
        <v>46.711202466598102</v>
      </c>
      <c r="AJ523">
        <v>19.8829508701678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</v>
      </c>
      <c r="AM523" t="s">
        <v>3182</v>
      </c>
      <c r="AN523">
        <v>-21.21</v>
      </c>
      <c r="AO523" t="s">
        <v>3182</v>
      </c>
      <c r="AP523">
        <v>-3.1854481426850001E-3</v>
      </c>
      <c r="AQ523">
        <f>(Table2[[#This Row],[Sharpe Ratio]]-AVERAGE(Table2[Sharpe Ratio]))/_xlfn.STDEV.P(Table2[Sharpe Ratio])</f>
        <v>-0.70216206057182717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466</v>
      </c>
      <c r="AT523">
        <f>_xlfn.RANK.AVG(Table2[[#This Row],[6M Return vs Nifty Z-Score]],Table2[6M Return vs Nifty Z-Score])</f>
        <v>402</v>
      </c>
      <c r="AU523">
        <f>_xlfn.RANK.AVG(Table2[[#This Row],[Sharpe Ratio Z-Score]],Table2[Sharpe Ratio Z-Score])</f>
        <v>563</v>
      </c>
      <c r="AV523">
        <f>(Table2[[#This Row],[Rank 1Y]]+Table2[[#This Row],[Rank 6M]]+Table2[[#This Row],[Rank Sharpe]])/3</f>
        <v>477</v>
      </c>
    </row>
    <row r="524" spans="1:48" x14ac:dyDescent="0.3">
      <c r="A524" t="s">
        <v>507</v>
      </c>
      <c r="B524" t="s">
        <v>508</v>
      </c>
      <c r="C524" t="s">
        <v>3141</v>
      </c>
      <c r="D524" t="s">
        <v>214</v>
      </c>
      <c r="E524">
        <v>41872.325674500004</v>
      </c>
      <c r="F524">
        <v>673.8</v>
      </c>
      <c r="G524">
        <v>-1.56750042319202</v>
      </c>
      <c r="H524">
        <f>(Table2[[#This Row],[1Y Return vs Nifty]]-AVERAGE(Table2[1Y Return vs Nifty]))/_xlfn.STDEV.P(Table2[1Y Return vs Nifty])</f>
        <v>-0.30941345681855748</v>
      </c>
      <c r="I524">
        <v>-3.5069842924889398</v>
      </c>
      <c r="J524">
        <f>(Table2[[#This Row],[1M Return vs Nifty]]-AVERAGE(Table2[1M Return vs Nifty]))/_xlfn.STDEV.P(Table2[1M Return vs Nifty])</f>
        <v>-0.46059495840475345</v>
      </c>
      <c r="K524">
        <v>3.9514613676449699E-2</v>
      </c>
      <c r="L524">
        <f>(Table2[[#This Row],[6M Return vs Nifty]]-AVERAGE(Table2[6M Return vs Nifty]))/_xlfn.STDEV.P(Table2[6M Return vs Nifty])</f>
        <v>-0.13772766141671006</v>
      </c>
      <c r="M524">
        <v>-3.97243233113233</v>
      </c>
      <c r="N524">
        <f>(Table2[[#This Row],[1W Return vs Nifty]]-AVERAGE(Table2[1W Return vs Nifty]))/_xlfn.STDEV.P(Table2[1W Return vs Nifty])</f>
        <v>-0.88798055664354347</v>
      </c>
      <c r="O524">
        <v>681.42</v>
      </c>
      <c r="P524">
        <v>686.03232875310096</v>
      </c>
      <c r="Q524">
        <v>663.26898474930397</v>
      </c>
      <c r="R524">
        <v>42.949028275826798</v>
      </c>
      <c r="S524" s="1">
        <f>(Table2[[#This Row],[Close Price]]-Table2[[#This Row],[20D EMA]])/Table2[[#This Row],[20D EMA]]</f>
        <v>-1.1182530597869163E-2</v>
      </c>
      <c r="T524" s="1">
        <f>(Table2[[#This Row],[Close Price]]-Table2[[#This Row],[50D EMA]])/Table2[[#This Row],[50D EMA]]</f>
        <v>-1.783054273161425E-2</v>
      </c>
      <c r="U524" s="1">
        <f>(Table2[[#This Row],[Close Price]]-Table2[[#This Row],[200D EMA]])/Table2[[#This Row],[200D EMA]]</f>
        <v>1.5877442625598419E-2</v>
      </c>
      <c r="V524">
        <v>0.50332092818225105</v>
      </c>
      <c r="W524">
        <v>668.3</v>
      </c>
      <c r="X524">
        <v>683.8</v>
      </c>
      <c r="Y524">
        <v>667</v>
      </c>
      <c r="Z524">
        <v>701</v>
      </c>
      <c r="AA524">
        <v>658.65</v>
      </c>
      <c r="AB524">
        <v>720.9</v>
      </c>
      <c r="AC524" s="1">
        <f>(Table2[[#This Row],[Close Price]]/Table2[[#This Row],[Day Low]])-1</f>
        <v>8.2298368995958882E-3</v>
      </c>
      <c r="AD524" s="1">
        <f>(Table2[[#This Row],[Day High]]/Table2[[#This Row],[Close Price]])-1</f>
        <v>1.4841199168892816E-2</v>
      </c>
      <c r="AE524" s="1">
        <f>(Table2[[#This Row],[Close Price]]/Table2[[#This Row],[Current Week Low]])-1</f>
        <v>1.0194902548725571E-2</v>
      </c>
      <c r="AF524" s="1">
        <f>(Table2[[#This Row],[Current Week High]]/Table2[[#This Row],[Close Price]])-1</f>
        <v>4.0368061739388672E-2</v>
      </c>
      <c r="AG524" s="1">
        <f>(Table2[[#This Row],[Close Price]]/Table2[[#This Row],[Current Month Low]])-1</f>
        <v>2.3001594169892892E-2</v>
      </c>
      <c r="AH524" s="1">
        <f>(Table2[[#This Row],[Current Month High]]/Table2[[#This Row],[Close Price]])-1</f>
        <v>6.990204808548528E-2</v>
      </c>
      <c r="AI524">
        <v>14.076877411694801</v>
      </c>
      <c r="AJ524">
        <v>26.749435665914199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0.02</v>
      </c>
      <c r="AM524" t="s">
        <v>3183</v>
      </c>
      <c r="AN524">
        <v>-4.38</v>
      </c>
      <c r="AO524" t="s">
        <v>3182</v>
      </c>
      <c r="AP524">
        <v>-5.4778895462759998E-2</v>
      </c>
      <c r="AQ524">
        <f>(Table2[[#This Row],[Sharpe Ratio]]-AVERAGE(Table2[Sharpe Ratio]))/_xlfn.STDEV.P(Table2[Sharpe Ratio])</f>
        <v>-1.299053348902909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416</v>
      </c>
      <c r="AT524">
        <f>_xlfn.RANK.AVG(Table2[[#This Row],[6M Return vs Nifty Z-Score]],Table2[6M Return vs Nifty Z-Score])</f>
        <v>347</v>
      </c>
      <c r="AU524">
        <f>_xlfn.RANK.AVG(Table2[[#This Row],[Sharpe Ratio Z-Score]],Table2[Sharpe Ratio Z-Score])</f>
        <v>671</v>
      </c>
      <c r="AV524">
        <f>(Table2[[#This Row],[Rank 1Y]]+Table2[[#This Row],[Rank 6M]]+Table2[[#This Row],[Rank Sharpe]])/3</f>
        <v>478</v>
      </c>
    </row>
    <row r="525" spans="1:48" x14ac:dyDescent="0.3">
      <c r="A525" t="s">
        <v>838</v>
      </c>
      <c r="B525" t="s">
        <v>839</v>
      </c>
      <c r="C525" t="s">
        <v>3141</v>
      </c>
      <c r="D525" t="s">
        <v>214</v>
      </c>
      <c r="E525">
        <v>18328.893244755</v>
      </c>
      <c r="F525">
        <v>483.15</v>
      </c>
      <c r="G525">
        <v>-21.303402428374302</v>
      </c>
      <c r="H525">
        <f>(Table2[[#This Row],[1Y Return vs Nifty]]-AVERAGE(Table2[1Y Return vs Nifty]))/_xlfn.STDEV.P(Table2[1Y Return vs Nifty])</f>
        <v>-0.69773096583042882</v>
      </c>
      <c r="I525">
        <v>-4.0995955615139801</v>
      </c>
      <c r="J525">
        <f>(Table2[[#This Row],[1M Return vs Nifty]]-AVERAGE(Table2[1M Return vs Nifty]))/_xlfn.STDEV.P(Table2[1M Return vs Nifty])</f>
        <v>-0.51559389340989459</v>
      </c>
      <c r="K525">
        <v>-17.570654157848701</v>
      </c>
      <c r="L525">
        <f>(Table2[[#This Row],[6M Return vs Nifty]]-AVERAGE(Table2[6M Return vs Nifty]))/_xlfn.STDEV.P(Table2[6M Return vs Nifty])</f>
        <v>-0.70899414238995595</v>
      </c>
      <c r="M525">
        <v>-1.24617009553598</v>
      </c>
      <c r="N525">
        <f>(Table2[[#This Row],[1W Return vs Nifty]]-AVERAGE(Table2[1W Return vs Nifty]))/_xlfn.STDEV.P(Table2[1W Return vs Nifty])</f>
        <v>-0.22878780308259314</v>
      </c>
      <c r="O525">
        <v>482.16</v>
      </c>
      <c r="P525">
        <v>508.41219925259202</v>
      </c>
      <c r="Q525">
        <v>520.13790196017897</v>
      </c>
      <c r="R525">
        <v>57.598382821980998</v>
      </c>
      <c r="S525" s="1">
        <f>(Table2[[#This Row],[Close Price]]-Table2[[#This Row],[20D EMA]])/Table2[[#This Row],[20D EMA]]</f>
        <v>2.0532603285215536E-3</v>
      </c>
      <c r="T525" s="1">
        <f>(Table2[[#This Row],[Close Price]]-Table2[[#This Row],[50D EMA]])/Table2[[#This Row],[50D EMA]]</f>
        <v>-4.9688420713998531E-2</v>
      </c>
      <c r="U525" s="1">
        <f>(Table2[[#This Row],[Close Price]]-Table2[[#This Row],[200D EMA]])/Table2[[#This Row],[200D EMA]]</f>
        <v>-7.1111722142891881E-2</v>
      </c>
      <c r="V525">
        <v>1.72187021559372</v>
      </c>
      <c r="W525">
        <v>475.05</v>
      </c>
      <c r="X525">
        <v>485.35</v>
      </c>
      <c r="Y525">
        <v>458.55</v>
      </c>
      <c r="Z525">
        <v>485.35</v>
      </c>
      <c r="AA525">
        <v>453.1</v>
      </c>
      <c r="AB525">
        <v>511.25</v>
      </c>
      <c r="AC525" s="1">
        <f>(Table2[[#This Row],[Close Price]]/Table2[[#This Row],[Day Low]])-1</f>
        <v>1.7050836754025855E-2</v>
      </c>
      <c r="AD525" s="1">
        <f>(Table2[[#This Row],[Day High]]/Table2[[#This Row],[Close Price]])-1</f>
        <v>4.55345130911744E-3</v>
      </c>
      <c r="AE525" s="1">
        <f>(Table2[[#This Row],[Close Price]]/Table2[[#This Row],[Current Week Low]])-1</f>
        <v>5.3647366699378418E-2</v>
      </c>
      <c r="AF525" s="1">
        <f>(Table2[[#This Row],[Current Week High]]/Table2[[#This Row],[Close Price]])-1</f>
        <v>4.55345130911744E-3</v>
      </c>
      <c r="AG525" s="1">
        <f>(Table2[[#This Row],[Close Price]]/Table2[[#This Row],[Current Month Low]])-1</f>
        <v>6.632090046347372E-2</v>
      </c>
      <c r="AH525" s="1">
        <f>(Table2[[#This Row],[Current Month High]]/Table2[[#This Row],[Close Price]])-1</f>
        <v>5.8159991720997617E-2</v>
      </c>
      <c r="AI525">
        <v>28.821277036117099</v>
      </c>
      <c r="AJ525">
        <v>18.768436578170999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-0.08</v>
      </c>
      <c r="AM525" t="s">
        <v>3182</v>
      </c>
      <c r="AN525">
        <v>-2.82</v>
      </c>
      <c r="AO525" t="s">
        <v>3182</v>
      </c>
      <c r="AP525">
        <v>7.0372031779031993E-2</v>
      </c>
      <c r="AQ525">
        <f>(Table2[[#This Row],[Sharpe Ratio]]-AVERAGE(Table2[Sharpe Ratio]))/_xlfn.STDEV.P(Table2[Sharpe Ratio])</f>
        <v>0.14883397162735493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557</v>
      </c>
      <c r="AT525">
        <f>_xlfn.RANK.AVG(Table2[[#This Row],[6M Return vs Nifty Z-Score]],Table2[6M Return vs Nifty Z-Score])</f>
        <v>570</v>
      </c>
      <c r="AU525">
        <f>_xlfn.RANK.AVG(Table2[[#This Row],[Sharpe Ratio Z-Score]],Table2[Sharpe Ratio Z-Score])</f>
        <v>308</v>
      </c>
      <c r="AV525">
        <f>(Table2[[#This Row],[Rank 1Y]]+Table2[[#This Row],[Rank 6M]]+Table2[[#This Row],[Rank Sharpe]])/3</f>
        <v>478.33333333333331</v>
      </c>
    </row>
    <row r="526" spans="1:48" x14ac:dyDescent="0.3">
      <c r="A526" t="s">
        <v>1921</v>
      </c>
      <c r="B526" t="s">
        <v>1922</v>
      </c>
      <c r="C526" t="s">
        <v>3153</v>
      </c>
      <c r="D526" t="s">
        <v>1452</v>
      </c>
      <c r="E526">
        <v>3738.0379482599901</v>
      </c>
      <c r="F526">
        <v>565.95000000000005</v>
      </c>
      <c r="G526">
        <v>-36.720617671709299</v>
      </c>
      <c r="H526">
        <f>(Table2[[#This Row],[1Y Return vs Nifty]]-AVERAGE(Table2[1Y Return vs Nifty]))/_xlfn.STDEV.P(Table2[1Y Return vs Nifty])</f>
        <v>-1.0010753286885179</v>
      </c>
      <c r="I526">
        <v>1.3939764443125999</v>
      </c>
      <c r="J526">
        <f>(Table2[[#This Row],[1M Return vs Nifty]]-AVERAGE(Table2[1M Return vs Nifty]))/_xlfn.STDEV.P(Table2[1M Return vs Nifty])</f>
        <v>-5.7476831081593287E-3</v>
      </c>
      <c r="K526">
        <v>-14.053445255824499</v>
      </c>
      <c r="L526">
        <f>(Table2[[#This Row],[6M Return vs Nifty]]-AVERAGE(Table2[6M Return vs Nifty]))/_xlfn.STDEV.P(Table2[6M Return vs Nifty])</f>
        <v>-0.59489736237748791</v>
      </c>
      <c r="M526">
        <v>-1.76364730094503</v>
      </c>
      <c r="N526">
        <f>(Table2[[#This Row],[1W Return vs Nifty]]-AVERAGE(Table2[1W Return vs Nifty]))/_xlfn.STDEV.P(Table2[1W Return vs Nifty])</f>
        <v>-0.35391047818138099</v>
      </c>
      <c r="O526">
        <v>637.08000000000004</v>
      </c>
      <c r="P526">
        <v>577.86237363319594</v>
      </c>
      <c r="Q526">
        <v>613.38122109117205</v>
      </c>
      <c r="R526">
        <v>59.400686234244198</v>
      </c>
      <c r="S526" s="1">
        <f>(Table2[[#This Row],[Close Price]]-Table2[[#This Row],[20D EMA]])/Table2[[#This Row],[20D EMA]]</f>
        <v>-0.11165002825390845</v>
      </c>
      <c r="T526" s="1">
        <f>(Table2[[#This Row],[Close Price]]-Table2[[#This Row],[50D EMA]])/Table2[[#This Row],[50D EMA]]</f>
        <v>-2.0614551451583866E-2</v>
      </c>
      <c r="U526" s="1">
        <f>(Table2[[#This Row],[Close Price]]-Table2[[#This Row],[200D EMA]])/Table2[[#This Row],[200D EMA]]</f>
        <v>-7.7327475084409056E-2</v>
      </c>
      <c r="V526">
        <v>0.83402264315670405</v>
      </c>
      <c r="W526">
        <v>562.29999999999995</v>
      </c>
      <c r="X526">
        <v>574.4</v>
      </c>
      <c r="Y526">
        <v>561.20000000000005</v>
      </c>
      <c r="Z526">
        <v>569</v>
      </c>
      <c r="AA526">
        <v>551.04999999999995</v>
      </c>
      <c r="AB526">
        <v>569</v>
      </c>
      <c r="AC526" s="1">
        <f>(Table2[[#This Row],[Close Price]]/Table2[[#This Row],[Day Low]])-1</f>
        <v>6.491196869998328E-3</v>
      </c>
      <c r="AD526" s="1">
        <f>(Table2[[#This Row],[Day High]]/Table2[[#This Row],[Close Price]])-1</f>
        <v>1.4930647583708767E-2</v>
      </c>
      <c r="AE526" s="1">
        <f>(Table2[[#This Row],[Close Price]]/Table2[[#This Row],[Current Week Low]])-1</f>
        <v>8.4640057020670678E-3</v>
      </c>
      <c r="AF526" s="1">
        <f>(Table2[[#This Row],[Current Week High]]/Table2[[#This Row],[Close Price]])-1</f>
        <v>5.3891686544746964E-3</v>
      </c>
      <c r="AG526" s="1">
        <f>(Table2[[#This Row],[Close Price]]/Table2[[#This Row],[Current Month Low]])-1</f>
        <v>2.7039288630795966E-2</v>
      </c>
      <c r="AH526" s="1">
        <f>(Table2[[#This Row],[Current Month High]]/Table2[[#This Row],[Close Price]])-1</f>
        <v>5.3891686544746964E-3</v>
      </c>
      <c r="AI526">
        <v>44.005654209735802</v>
      </c>
      <c r="AJ526">
        <v>7.9851173440183203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-0.01</v>
      </c>
      <c r="AM526" t="s">
        <v>3182</v>
      </c>
      <c r="AN526">
        <v>-1.25</v>
      </c>
      <c r="AO526" t="s">
        <v>3182</v>
      </c>
      <c r="AP526">
        <v>8.9635685962712999E-2</v>
      </c>
      <c r="AQ526">
        <f>(Table2[[#This Row],[Sharpe Ratio]]-AVERAGE(Table2[Sharpe Ratio]))/_xlfn.STDEV.P(Table2[Sharpe Ratio])</f>
        <v>0.37169768709743561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653</v>
      </c>
      <c r="AT526">
        <f>_xlfn.RANK.AVG(Table2[[#This Row],[6M Return vs Nifty Z-Score]],Table2[6M Return vs Nifty Z-Score])</f>
        <v>531</v>
      </c>
      <c r="AU526">
        <f>_xlfn.RANK.AVG(Table2[[#This Row],[Sharpe Ratio Z-Score]],Table2[Sharpe Ratio Z-Score])</f>
        <v>253</v>
      </c>
      <c r="AV526">
        <f>(Table2[[#This Row],[Rank 1Y]]+Table2[[#This Row],[Rank 6M]]+Table2[[#This Row],[Rank Sharpe]])/3</f>
        <v>479</v>
      </c>
    </row>
    <row r="527" spans="1:48" x14ac:dyDescent="0.3">
      <c r="A527" t="s">
        <v>1100</v>
      </c>
      <c r="B527" t="s">
        <v>1101</v>
      </c>
      <c r="C527" t="s">
        <v>3139</v>
      </c>
      <c r="D527" t="s">
        <v>306</v>
      </c>
      <c r="E527">
        <v>11543.95898304</v>
      </c>
      <c r="F527">
        <v>494.4</v>
      </c>
      <c r="G527">
        <v>21.359678903860701</v>
      </c>
      <c r="H527">
        <f>(Table2[[#This Row],[1Y Return vs Nifty]]-AVERAGE(Table2[1Y Return vs Nifty]))/_xlfn.STDEV.P(Table2[1Y Return vs Nifty])</f>
        <v>0.14169463860124243</v>
      </c>
      <c r="I527">
        <v>-15.7629175911005</v>
      </c>
      <c r="J527">
        <f>(Table2[[#This Row],[1M Return vs Nifty]]-AVERAGE(Table2[1M Return vs Nifty]))/_xlfn.STDEV.P(Table2[1M Return vs Nifty])</f>
        <v>-1.5980408932865626</v>
      </c>
      <c r="K527">
        <v>-40.5607464538611</v>
      </c>
      <c r="L527">
        <f>(Table2[[#This Row],[6M Return vs Nifty]]-AVERAGE(Table2[6M Return vs Nifty]))/_xlfn.STDEV.P(Table2[6M Return vs Nifty])</f>
        <v>-1.4547830836310733</v>
      </c>
      <c r="M527">
        <v>-1.5212762545749201</v>
      </c>
      <c r="N527">
        <f>(Table2[[#This Row],[1W Return vs Nifty]]-AVERAGE(Table2[1W Return vs Nifty]))/_xlfn.STDEV.P(Table2[1W Return vs Nifty])</f>
        <v>-0.29530671095969507</v>
      </c>
      <c r="O527">
        <v>519.55999999999995</v>
      </c>
      <c r="P527">
        <v>568.67380430135802</v>
      </c>
      <c r="Q527">
        <v>592.15425751868895</v>
      </c>
      <c r="R527">
        <v>42.662598213106797</v>
      </c>
      <c r="S527" s="1">
        <f>(Table2[[#This Row],[Close Price]]-Table2[[#This Row],[20D EMA]])/Table2[[#This Row],[20D EMA]]</f>
        <v>-4.8425590884594603E-2</v>
      </c>
      <c r="T527" s="1">
        <f>(Table2[[#This Row],[Close Price]]-Table2[[#This Row],[50D EMA]])/Table2[[#This Row],[50D EMA]]</f>
        <v>-0.13060880198729538</v>
      </c>
      <c r="U527" s="1">
        <f>(Table2[[#This Row],[Close Price]]-Table2[[#This Row],[200D EMA]])/Table2[[#This Row],[200D EMA]]</f>
        <v>-0.16508241944980656</v>
      </c>
      <c r="V527">
        <v>0.70070462159815206</v>
      </c>
      <c r="W527">
        <v>475.8</v>
      </c>
      <c r="X527">
        <v>497.45</v>
      </c>
      <c r="Y527">
        <v>475.8</v>
      </c>
      <c r="Z527">
        <v>512.54999999999995</v>
      </c>
      <c r="AA527">
        <v>459.05</v>
      </c>
      <c r="AB527">
        <v>603.35</v>
      </c>
      <c r="AC527" s="1">
        <f>(Table2[[#This Row],[Close Price]]/Table2[[#This Row],[Day Low]])-1</f>
        <v>3.9092055485498101E-2</v>
      </c>
      <c r="AD527" s="1">
        <f>(Table2[[#This Row],[Day High]]/Table2[[#This Row],[Close Price]])-1</f>
        <v>6.1690938511327342E-3</v>
      </c>
      <c r="AE527" s="1">
        <f>(Table2[[#This Row],[Close Price]]/Table2[[#This Row],[Current Week Low]])-1</f>
        <v>3.9092055485498101E-2</v>
      </c>
      <c r="AF527" s="1">
        <f>(Table2[[#This Row],[Current Week High]]/Table2[[#This Row],[Close Price]])-1</f>
        <v>3.6711165048543659E-2</v>
      </c>
      <c r="AG527" s="1">
        <f>(Table2[[#This Row],[Close Price]]/Table2[[#This Row],[Current Month Low]])-1</f>
        <v>7.7006861997603648E-2</v>
      </c>
      <c r="AH527" s="1">
        <f>(Table2[[#This Row],[Current Month High]]/Table2[[#This Row],[Close Price]])-1</f>
        <v>0.22036812297734643</v>
      </c>
      <c r="AI527">
        <v>67.475728155339795</v>
      </c>
      <c r="AJ527">
        <v>51.889400921658897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-0.26</v>
      </c>
      <c r="AM527" t="s">
        <v>3182</v>
      </c>
      <c r="AN527">
        <v>-14.14</v>
      </c>
      <c r="AO527" t="s">
        <v>3182</v>
      </c>
      <c r="AP527">
        <v>1.8051706025247999E-2</v>
      </c>
      <c r="AQ527">
        <f>(Table2[[#This Row],[Sharpe Ratio]]-AVERAGE(Table2[Sharpe Ratio]))/_xlfn.STDEV.P(Table2[Sharpe Ratio])</f>
        <v>-0.45646666764445826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266</v>
      </c>
      <c r="AT527">
        <f>_xlfn.RANK.AVG(Table2[[#This Row],[6M Return vs Nifty Z-Score]],Table2[6M Return vs Nifty Z-Score])</f>
        <v>722</v>
      </c>
      <c r="AU527">
        <f>_xlfn.RANK.AVG(Table2[[#This Row],[Sharpe Ratio Z-Score]],Table2[Sharpe Ratio Z-Score])</f>
        <v>454</v>
      </c>
      <c r="AV527">
        <f>(Table2[[#This Row],[Rank 1Y]]+Table2[[#This Row],[Rank 6M]]+Table2[[#This Row],[Rank Sharpe]])/3</f>
        <v>480.66666666666669</v>
      </c>
    </row>
    <row r="528" spans="1:48" x14ac:dyDescent="0.3">
      <c r="A528" t="s">
        <v>232</v>
      </c>
      <c r="B528" t="s">
        <v>233</v>
      </c>
      <c r="C528" t="s">
        <v>3145</v>
      </c>
      <c r="D528" t="s">
        <v>234</v>
      </c>
      <c r="E528">
        <v>108382.55191949999</v>
      </c>
      <c r="F528">
        <v>1728.75</v>
      </c>
      <c r="G528">
        <v>10.9237420265365</v>
      </c>
      <c r="H528">
        <f>(Table2[[#This Row],[1Y Return vs Nifty]]-AVERAGE(Table2[1Y Return vs Nifty]))/_xlfn.STDEV.P(Table2[1Y Return vs Nifty])</f>
        <v>-6.3639630455401761E-2</v>
      </c>
      <c r="I528">
        <v>0.110055417917029</v>
      </c>
      <c r="J528">
        <f>(Table2[[#This Row],[1M Return vs Nifty]]-AVERAGE(Table2[1M Return vs Nifty]))/_xlfn.STDEV.P(Table2[1M Return vs Nifty])</f>
        <v>-0.12490554049861737</v>
      </c>
      <c r="K528">
        <v>-15.1847218913147</v>
      </c>
      <c r="L528">
        <f>(Table2[[#This Row],[6M Return vs Nifty]]-AVERAGE(Table2[6M Return vs Nifty]))/_xlfn.STDEV.P(Table2[6M Return vs Nifty])</f>
        <v>-0.63159550144408871</v>
      </c>
      <c r="M528">
        <v>2.0916641175147399</v>
      </c>
      <c r="N528">
        <f>(Table2[[#This Row],[1W Return vs Nifty]]-AVERAGE(Table2[1W Return vs Nifty]))/_xlfn.STDEV.P(Table2[1W Return vs Nifty])</f>
        <v>0.57827913901205019</v>
      </c>
      <c r="O528">
        <v>1686.55</v>
      </c>
      <c r="P528">
        <v>1761.8969578531</v>
      </c>
      <c r="Q528">
        <v>1721.6669989035499</v>
      </c>
      <c r="R528">
        <v>73.684599701735905</v>
      </c>
      <c r="S528" s="1">
        <f>(Table2[[#This Row],[Close Price]]-Table2[[#This Row],[20D EMA]])/Table2[[#This Row],[20D EMA]]</f>
        <v>2.5021493581571876E-2</v>
      </c>
      <c r="T528" s="1">
        <f>(Table2[[#This Row],[Close Price]]-Table2[[#This Row],[50D EMA]])/Table2[[#This Row],[50D EMA]]</f>
        <v>-1.8813221570851767E-2</v>
      </c>
      <c r="U528" s="1">
        <f>(Table2[[#This Row],[Close Price]]-Table2[[#This Row],[200D EMA]])/Table2[[#This Row],[200D EMA]]</f>
        <v>4.1140366290118224E-3</v>
      </c>
      <c r="V528">
        <v>0.97300409272905097</v>
      </c>
      <c r="W528">
        <v>1692.9</v>
      </c>
      <c r="X528">
        <v>1733.9</v>
      </c>
      <c r="Y528">
        <v>1686.7</v>
      </c>
      <c r="Z528">
        <v>1733.9</v>
      </c>
      <c r="AA528">
        <v>1586.75</v>
      </c>
      <c r="AB528">
        <v>1733.9</v>
      </c>
      <c r="AC528" s="1">
        <f>(Table2[[#This Row],[Close Price]]/Table2[[#This Row],[Day Low]])-1</f>
        <v>2.1176679071415849E-2</v>
      </c>
      <c r="AD528" s="1">
        <f>(Table2[[#This Row],[Day High]]/Table2[[#This Row],[Close Price]])-1</f>
        <v>2.9790310918293983E-3</v>
      </c>
      <c r="AE528" s="1">
        <f>(Table2[[#This Row],[Close Price]]/Table2[[#This Row],[Current Week Low]])-1</f>
        <v>2.4930337345111742E-2</v>
      </c>
      <c r="AF528" s="1">
        <f>(Table2[[#This Row],[Current Week High]]/Table2[[#This Row],[Close Price]])-1</f>
        <v>2.9790310918293983E-3</v>
      </c>
      <c r="AG528" s="1">
        <f>(Table2[[#This Row],[Close Price]]/Table2[[#This Row],[Current Month Low]])-1</f>
        <v>8.9491098156609494E-2</v>
      </c>
      <c r="AH528" s="1">
        <f>(Table2[[#This Row],[Current Month High]]/Table2[[#This Row],[Close Price]])-1</f>
        <v>2.9790310918293983E-3</v>
      </c>
      <c r="AI528">
        <v>21.822125813448999</v>
      </c>
      <c r="AJ528">
        <v>35.269953051643199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-0.03</v>
      </c>
      <c r="AM528" t="s">
        <v>3182</v>
      </c>
      <c r="AN528">
        <v>3.76</v>
      </c>
      <c r="AO528" t="s">
        <v>3183</v>
      </c>
      <c r="AP528">
        <v>-6.6424363015049996E-3</v>
      </c>
      <c r="AQ528">
        <f>(Table2[[#This Row],[Sharpe Ratio]]-AVERAGE(Table2[Sharpe Ratio]))/_xlfn.STDEV.P(Table2[Sharpe Ratio])</f>
        <v>-0.74215640526180637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324</v>
      </c>
      <c r="AT528">
        <f>_xlfn.RANK.AVG(Table2[[#This Row],[6M Return vs Nifty Z-Score]],Table2[6M Return vs Nifty Z-Score])</f>
        <v>547</v>
      </c>
      <c r="AU528">
        <f>_xlfn.RANK.AVG(Table2[[#This Row],[Sharpe Ratio Z-Score]],Table2[Sharpe Ratio Z-Score])</f>
        <v>572</v>
      </c>
      <c r="AV528">
        <f>(Table2[[#This Row],[Rank 1Y]]+Table2[[#This Row],[Rank 6M]]+Table2[[#This Row],[Rank Sharpe]])/3</f>
        <v>481</v>
      </c>
    </row>
    <row r="529" spans="1:48" x14ac:dyDescent="0.3">
      <c r="A529" t="s">
        <v>394</v>
      </c>
      <c r="B529" t="s">
        <v>395</v>
      </c>
      <c r="C529" t="s">
        <v>3144</v>
      </c>
      <c r="D529" t="s">
        <v>396</v>
      </c>
      <c r="E529">
        <v>58164.333504299997</v>
      </c>
      <c r="F529">
        <v>4578.8999999999996</v>
      </c>
      <c r="G529">
        <v>-11.582582341672801</v>
      </c>
      <c r="H529">
        <f>(Table2[[#This Row],[1Y Return vs Nifty]]-AVERAGE(Table2[1Y Return vs Nifty]))/_xlfn.STDEV.P(Table2[1Y Return vs Nifty])</f>
        <v>-0.50646711375874209</v>
      </c>
      <c r="I529">
        <v>7.4265173485319798</v>
      </c>
      <c r="J529">
        <f>(Table2[[#This Row],[1M Return vs Nifty]]-AVERAGE(Table2[1M Return vs Nifty]))/_xlfn.STDEV.P(Table2[1M Return vs Nifty])</f>
        <v>0.55411903298190857</v>
      </c>
      <c r="K529">
        <v>-24.159343210338498</v>
      </c>
      <c r="L529">
        <f>(Table2[[#This Row],[6M Return vs Nifty]]-AVERAGE(Table2[6M Return vs Nifty]))/_xlfn.STDEV.P(Table2[6M Return vs Nifty])</f>
        <v>-0.92272844886229644</v>
      </c>
      <c r="M529">
        <v>-2.4169147165029101</v>
      </c>
      <c r="N529">
        <f>(Table2[[#This Row],[1W Return vs Nifty]]-AVERAGE(Table2[1W Return vs Nifty]))/_xlfn.STDEV.P(Table2[1W Return vs Nifty])</f>
        <v>-0.51186635669174285</v>
      </c>
      <c r="O529">
        <v>4606.66</v>
      </c>
      <c r="P529">
        <v>4815.3647899429798</v>
      </c>
      <c r="Q529">
        <v>4885.5097886293997</v>
      </c>
      <c r="R529">
        <v>49.741543164241897</v>
      </c>
      <c r="S529" s="1">
        <f>(Table2[[#This Row],[Close Price]]-Table2[[#This Row],[20D EMA]])/Table2[[#This Row],[20D EMA]]</f>
        <v>-6.0260579248306188E-3</v>
      </c>
      <c r="T529" s="1">
        <f>(Table2[[#This Row],[Close Price]]-Table2[[#This Row],[50D EMA]])/Table2[[#This Row],[50D EMA]]</f>
        <v>-4.9106308713483822E-2</v>
      </c>
      <c r="U529" s="1">
        <f>(Table2[[#This Row],[Close Price]]-Table2[[#This Row],[200D EMA]])/Table2[[#This Row],[200D EMA]]</f>
        <v>-6.2759016335001069E-2</v>
      </c>
      <c r="V529">
        <v>0.90099372786113496</v>
      </c>
      <c r="W529">
        <v>4500</v>
      </c>
      <c r="X529">
        <v>4642.3500000000004</v>
      </c>
      <c r="Y529">
        <v>4500</v>
      </c>
      <c r="Z529">
        <v>4694</v>
      </c>
      <c r="AA529">
        <v>4162.6000000000004</v>
      </c>
      <c r="AB529">
        <v>4781</v>
      </c>
      <c r="AC529" s="1">
        <f>(Table2[[#This Row],[Close Price]]/Table2[[#This Row],[Day Low]])-1</f>
        <v>1.7533333333333179E-2</v>
      </c>
      <c r="AD529" s="1">
        <f>(Table2[[#This Row],[Day High]]/Table2[[#This Row],[Close Price]])-1</f>
        <v>1.3857039900412982E-2</v>
      </c>
      <c r="AE529" s="1">
        <f>(Table2[[#This Row],[Close Price]]/Table2[[#This Row],[Current Week Low]])-1</f>
        <v>1.7533333333333179E-2</v>
      </c>
      <c r="AF529" s="1">
        <f>(Table2[[#This Row],[Current Week High]]/Table2[[#This Row],[Close Price]])-1</f>
        <v>2.5137041647557368E-2</v>
      </c>
      <c r="AG529" s="1">
        <f>(Table2[[#This Row],[Close Price]]/Table2[[#This Row],[Current Month Low]])-1</f>
        <v>0.10000960937875347</v>
      </c>
      <c r="AH529" s="1">
        <f>(Table2[[#This Row],[Current Month High]]/Table2[[#This Row],[Close Price]])-1</f>
        <v>4.4137238201314766E-2</v>
      </c>
      <c r="AI529">
        <v>41.081919238245</v>
      </c>
      <c r="AJ529">
        <v>27.156345459594501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3182</v>
      </c>
      <c r="AN529">
        <v>-2.09</v>
      </c>
      <c r="AO529" t="s">
        <v>3182</v>
      </c>
      <c r="AP529">
        <v>7.0232682318984996E-2</v>
      </c>
      <c r="AQ529">
        <f>(Table2[[#This Row],[Sharpe Ratio]]-AVERAGE(Table2[Sharpe Ratio]))/_xlfn.STDEV.P(Table2[Sharpe Ratio])</f>
        <v>0.14722181963798148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491</v>
      </c>
      <c r="AT529">
        <f>_xlfn.RANK.AVG(Table2[[#This Row],[6M Return vs Nifty Z-Score]],Table2[6M Return vs Nifty Z-Score])</f>
        <v>650</v>
      </c>
      <c r="AU529">
        <f>_xlfn.RANK.AVG(Table2[[#This Row],[Sharpe Ratio Z-Score]],Table2[Sharpe Ratio Z-Score])</f>
        <v>309</v>
      </c>
      <c r="AV529">
        <f>(Table2[[#This Row],[Rank 1Y]]+Table2[[#This Row],[Rank 6M]]+Table2[[#This Row],[Rank Sharpe]])/3</f>
        <v>483.33333333333331</v>
      </c>
    </row>
    <row r="530" spans="1:48" x14ac:dyDescent="0.3">
      <c r="A530" t="s">
        <v>444</v>
      </c>
      <c r="B530" t="s">
        <v>445</v>
      </c>
      <c r="C530" t="s">
        <v>3137</v>
      </c>
      <c r="D530" t="s">
        <v>27</v>
      </c>
      <c r="E530">
        <v>50245.5</v>
      </c>
      <c r="F530">
        <v>1763</v>
      </c>
      <c r="G530">
        <v>-17.7892563001203</v>
      </c>
      <c r="H530">
        <f>(Table2[[#This Row],[1Y Return vs Nifty]]-AVERAGE(Table2[1Y Return vs Nifty]))/_xlfn.STDEV.P(Table2[1Y Return vs Nifty])</f>
        <v>-0.62858771256189394</v>
      </c>
      <c r="I530">
        <v>-1.23460984401192</v>
      </c>
      <c r="J530">
        <f>(Table2[[#This Row],[1M Return vs Nifty]]-AVERAGE(Table2[1M Return vs Nifty]))/_xlfn.STDEV.P(Table2[1M Return vs Nifty])</f>
        <v>-0.24970093540592622</v>
      </c>
      <c r="K530">
        <v>-8.9058977797959002</v>
      </c>
      <c r="L530">
        <f>(Table2[[#This Row],[6M Return vs Nifty]]-AVERAGE(Table2[6M Return vs Nifty]))/_xlfn.STDEV.P(Table2[6M Return vs Nifty])</f>
        <v>-0.42791308355396956</v>
      </c>
      <c r="M530">
        <v>-0.96854487593749194</v>
      </c>
      <c r="N530">
        <f>(Table2[[#This Row],[1W Return vs Nifty]]-AVERAGE(Table2[1W Return vs Nifty]))/_xlfn.STDEV.P(Table2[1W Return vs Nifty])</f>
        <v>-0.16165980249058146</v>
      </c>
      <c r="O530">
        <v>1776.16</v>
      </c>
      <c r="P530">
        <v>1837.01005170435</v>
      </c>
      <c r="Q530">
        <v>1841.74793578089</v>
      </c>
      <c r="R530">
        <v>50.092341624342701</v>
      </c>
      <c r="S530" s="1">
        <f>(Table2[[#This Row],[Close Price]]-Table2[[#This Row],[20D EMA]])/Table2[[#This Row],[20D EMA]]</f>
        <v>-7.4092424105936857E-3</v>
      </c>
      <c r="T530" s="1">
        <f>(Table2[[#This Row],[Close Price]]-Table2[[#This Row],[50D EMA]])/Table2[[#This Row],[50D EMA]]</f>
        <v>-4.0288321577600823E-2</v>
      </c>
      <c r="U530" s="1">
        <f>(Table2[[#This Row],[Close Price]]-Table2[[#This Row],[200D EMA]])/Table2[[#This Row],[200D EMA]]</f>
        <v>-4.2757173362869182E-2</v>
      </c>
      <c r="V530">
        <v>0.51627751457427395</v>
      </c>
      <c r="W530">
        <v>1744.55</v>
      </c>
      <c r="X530">
        <v>1775.2</v>
      </c>
      <c r="Y530">
        <v>1744.55</v>
      </c>
      <c r="Z530">
        <v>1817.25</v>
      </c>
      <c r="AA530">
        <v>1699.25</v>
      </c>
      <c r="AB530">
        <v>1829.1</v>
      </c>
      <c r="AC530" s="1">
        <f>(Table2[[#This Row],[Close Price]]/Table2[[#This Row],[Day Low]])-1</f>
        <v>1.0575793184488758E-2</v>
      </c>
      <c r="AD530" s="1">
        <f>(Table2[[#This Row],[Day High]]/Table2[[#This Row],[Close Price]])-1</f>
        <v>6.9200226885990368E-3</v>
      </c>
      <c r="AE530" s="1">
        <f>(Table2[[#This Row],[Close Price]]/Table2[[#This Row],[Current Week Low]])-1</f>
        <v>1.0575793184488758E-2</v>
      </c>
      <c r="AF530" s="1">
        <f>(Table2[[#This Row],[Current Week High]]/Table2[[#This Row],[Close Price]])-1</f>
        <v>3.0771412365286466E-2</v>
      </c>
      <c r="AG530" s="1">
        <f>(Table2[[#This Row],[Close Price]]/Table2[[#This Row],[Current Month Low]])-1</f>
        <v>3.7516551419743971E-2</v>
      </c>
      <c r="AH530" s="1">
        <f>(Table2[[#This Row],[Current Month High]]/Table2[[#This Row],[Close Price]])-1</f>
        <v>3.7492909812818942E-2</v>
      </c>
      <c r="AI530">
        <v>23.369256948383399</v>
      </c>
      <c r="AJ530">
        <v>11.191700040995199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3182</v>
      </c>
      <c r="AN530">
        <v>-2.37</v>
      </c>
      <c r="AO530" t="s">
        <v>3182</v>
      </c>
      <c r="AP530">
        <v>1.5734758665764001E-2</v>
      </c>
      <c r="AQ530">
        <f>(Table2[[#This Row],[Sharpe Ratio]]-AVERAGE(Table2[Sharpe Ratio]))/_xlfn.STDEV.P(Table2[Sharpe Ratio])</f>
        <v>-0.48327173236165133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528</v>
      </c>
      <c r="AT530">
        <f>_xlfn.RANK.AVG(Table2[[#This Row],[6M Return vs Nifty Z-Score]],Table2[6M Return vs Nifty Z-Score])</f>
        <v>461</v>
      </c>
      <c r="AU530">
        <f>_xlfn.RANK.AVG(Table2[[#This Row],[Sharpe Ratio Z-Score]],Table2[Sharpe Ratio Z-Score])</f>
        <v>463</v>
      </c>
      <c r="AV530">
        <f>(Table2[[#This Row],[Rank 1Y]]+Table2[[#This Row],[Rank 6M]]+Table2[[#This Row],[Rank Sharpe]])/3</f>
        <v>484</v>
      </c>
    </row>
    <row r="531" spans="1:48" x14ac:dyDescent="0.3">
      <c r="A531" t="s">
        <v>1384</v>
      </c>
      <c r="B531" t="s">
        <v>1385</v>
      </c>
      <c r="C531" t="s">
        <v>3151</v>
      </c>
      <c r="D531" t="s">
        <v>468</v>
      </c>
      <c r="E531">
        <v>7948.16828498</v>
      </c>
      <c r="F531">
        <v>502.7</v>
      </c>
      <c r="G531">
        <v>-11.334905331981201</v>
      </c>
      <c r="H531">
        <f>(Table2[[#This Row],[1Y Return vs Nifty]]-AVERAGE(Table2[1Y Return vs Nifty]))/_xlfn.STDEV.P(Table2[1Y Return vs Nifty])</f>
        <v>-0.50159389745387306</v>
      </c>
      <c r="I531">
        <v>11.0212193089513</v>
      </c>
      <c r="J531">
        <f>(Table2[[#This Row],[1M Return vs Nifty]]-AVERAGE(Table2[1M Return vs Nifty]))/_xlfn.STDEV.P(Table2[1M Return vs Nifty])</f>
        <v>0.88773533394968807</v>
      </c>
      <c r="K531">
        <v>0.58424877959784105</v>
      </c>
      <c r="L531">
        <f>(Table2[[#This Row],[6M Return vs Nifty]]-AVERAGE(Table2[6M Return vs Nifty]))/_xlfn.STDEV.P(Table2[6M Return vs Nifty])</f>
        <v>-0.12005671379155232</v>
      </c>
      <c r="M531">
        <v>-1.41898942569161</v>
      </c>
      <c r="N531">
        <f>(Table2[[#This Row],[1W Return vs Nifty]]-AVERAGE(Table2[1W Return vs Nifty]))/_xlfn.STDEV.P(Table2[1W Return vs Nifty])</f>
        <v>-0.27057441063134546</v>
      </c>
      <c r="O531">
        <v>486.57</v>
      </c>
      <c r="P531">
        <v>489.23137720253698</v>
      </c>
      <c r="Q531">
        <v>493.18874911477201</v>
      </c>
      <c r="R531">
        <v>74.104057989311698</v>
      </c>
      <c r="S531" s="1">
        <f>(Table2[[#This Row],[Close Price]]-Table2[[#This Row],[20D EMA]])/Table2[[#This Row],[20D EMA]]</f>
        <v>3.31504202889615E-2</v>
      </c>
      <c r="T531" s="1">
        <f>(Table2[[#This Row],[Close Price]]-Table2[[#This Row],[50D EMA]])/Table2[[#This Row],[50D EMA]]</f>
        <v>2.7530169619286574E-2</v>
      </c>
      <c r="U531" s="1">
        <f>(Table2[[#This Row],[Close Price]]-Table2[[#This Row],[200D EMA]])/Table2[[#This Row],[200D EMA]]</f>
        <v>1.9285214641047252E-2</v>
      </c>
      <c r="V531">
        <v>0.46381353247214202</v>
      </c>
      <c r="W531">
        <v>498</v>
      </c>
      <c r="X531">
        <v>505.1</v>
      </c>
      <c r="Y531">
        <v>490</v>
      </c>
      <c r="Z531">
        <v>505.1</v>
      </c>
      <c r="AA531">
        <v>463.35</v>
      </c>
      <c r="AB531">
        <v>513.85</v>
      </c>
      <c r="AC531" s="1">
        <f>(Table2[[#This Row],[Close Price]]/Table2[[#This Row],[Day Low]])-1</f>
        <v>9.437751004016004E-3</v>
      </c>
      <c r="AD531" s="1">
        <f>(Table2[[#This Row],[Day High]]/Table2[[#This Row],[Close Price]])-1</f>
        <v>4.7742192162323338E-3</v>
      </c>
      <c r="AE531" s="1">
        <f>(Table2[[#This Row],[Close Price]]/Table2[[#This Row],[Current Week Low]])-1</f>
        <v>2.5918367346938753E-2</v>
      </c>
      <c r="AF531" s="1">
        <f>(Table2[[#This Row],[Current Week High]]/Table2[[#This Row],[Close Price]])-1</f>
        <v>4.7742192162323338E-3</v>
      </c>
      <c r="AG531" s="1">
        <f>(Table2[[#This Row],[Close Price]]/Table2[[#This Row],[Current Month Low]])-1</f>
        <v>8.4925002697744612E-2</v>
      </c>
      <c r="AH531" s="1">
        <f>(Table2[[#This Row],[Current Month High]]/Table2[[#This Row],[Close Price]])-1</f>
        <v>2.2180226775412759E-2</v>
      </c>
      <c r="AI531">
        <v>26.099065048736801</v>
      </c>
      <c r="AJ531">
        <v>24.8013902681231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0.11</v>
      </c>
      <c r="AM531" t="s">
        <v>3183</v>
      </c>
      <c r="AN531">
        <v>3.64</v>
      </c>
      <c r="AO531" t="s">
        <v>3183</v>
      </c>
      <c r="AP531">
        <v>-3.2328266451252002E-2</v>
      </c>
      <c r="AQ531">
        <f>(Table2[[#This Row],[Sharpe Ratio]]-AVERAGE(Table2[Sharpe Ratio]))/_xlfn.STDEV.P(Table2[Sharpe Ratio])</f>
        <v>-1.039319108013989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488</v>
      </c>
      <c r="AT531">
        <f>_xlfn.RANK.AVG(Table2[[#This Row],[6M Return vs Nifty Z-Score]],Table2[6M Return vs Nifty Z-Score])</f>
        <v>343</v>
      </c>
      <c r="AU531">
        <f>_xlfn.RANK.AVG(Table2[[#This Row],[Sharpe Ratio Z-Score]],Table2[Sharpe Ratio Z-Score])</f>
        <v>625</v>
      </c>
      <c r="AV531">
        <f>(Table2[[#This Row],[Rank 1Y]]+Table2[[#This Row],[Rank 6M]]+Table2[[#This Row],[Rank Sharpe]])/3</f>
        <v>485.33333333333331</v>
      </c>
    </row>
    <row r="532" spans="1:48" x14ac:dyDescent="0.3">
      <c r="A532" t="s">
        <v>1254</v>
      </c>
      <c r="B532" t="s">
        <v>1255</v>
      </c>
      <c r="C532" t="s">
        <v>3136</v>
      </c>
      <c r="D532" t="s">
        <v>139</v>
      </c>
      <c r="E532">
        <v>9272.8892981940007</v>
      </c>
      <c r="F532">
        <v>85.74</v>
      </c>
      <c r="G532">
        <v>-20.974398429577999</v>
      </c>
      <c r="H532">
        <f>(Table2[[#This Row],[1Y Return vs Nifty]]-AVERAGE(Table2[1Y Return vs Nifty]))/_xlfn.STDEV.P(Table2[1Y Return vs Nifty])</f>
        <v>-0.69125758481982302</v>
      </c>
      <c r="I532">
        <v>7.6626361924712896</v>
      </c>
      <c r="J532">
        <f>(Table2[[#This Row],[1M Return vs Nifty]]-AVERAGE(Table2[1M Return vs Nifty]))/_xlfn.STDEV.P(Table2[1M Return vs Nifty])</f>
        <v>0.57603269819565328</v>
      </c>
      <c r="K532">
        <v>-2.2406388224699301</v>
      </c>
      <c r="L532">
        <f>(Table2[[#This Row],[6M Return vs Nifty]]-AVERAGE(Table2[6M Return vs Nifty]))/_xlfn.STDEV.P(Table2[6M Return vs Nifty])</f>
        <v>-0.21169488151812116</v>
      </c>
      <c r="M532">
        <v>0.26751184499031899</v>
      </c>
      <c r="N532">
        <f>(Table2[[#This Row],[1W Return vs Nifty]]-AVERAGE(Table2[1W Return vs Nifty]))/_xlfn.STDEV.P(Table2[1W Return vs Nifty])</f>
        <v>0.13721079872569936</v>
      </c>
      <c r="O532">
        <v>85.21</v>
      </c>
      <c r="P532">
        <v>85.649458180840995</v>
      </c>
      <c r="Q532">
        <v>85.608575736657301</v>
      </c>
      <c r="R532">
        <v>53.299180184235603</v>
      </c>
      <c r="S532" s="1">
        <f>(Table2[[#This Row],[Close Price]]-Table2[[#This Row],[20D EMA]])/Table2[[#This Row],[20D EMA]]</f>
        <v>6.2199272385870339E-3</v>
      </c>
      <c r="T532" s="1">
        <f>(Table2[[#This Row],[Close Price]]-Table2[[#This Row],[50D EMA]])/Table2[[#This Row],[50D EMA]]</f>
        <v>1.0571207463779795E-3</v>
      </c>
      <c r="U532" s="1">
        <f>(Table2[[#This Row],[Close Price]]-Table2[[#This Row],[200D EMA]])/Table2[[#This Row],[200D EMA]]</f>
        <v>1.5351763793731575E-3</v>
      </c>
      <c r="V532">
        <v>0.364883912096156</v>
      </c>
      <c r="W532">
        <v>85.01</v>
      </c>
      <c r="X532">
        <v>87.35</v>
      </c>
      <c r="Y532">
        <v>85.01</v>
      </c>
      <c r="Z532">
        <v>93.59</v>
      </c>
      <c r="AA532">
        <v>81.23</v>
      </c>
      <c r="AB532">
        <v>93.59</v>
      </c>
      <c r="AC532" s="1">
        <f>(Table2[[#This Row],[Close Price]]/Table2[[#This Row],[Day Low]])-1</f>
        <v>8.5872250323490995E-3</v>
      </c>
      <c r="AD532" s="1">
        <f>(Table2[[#This Row],[Day High]]/Table2[[#This Row],[Close Price]])-1</f>
        <v>1.8777700023326238E-2</v>
      </c>
      <c r="AE532" s="1">
        <f>(Table2[[#This Row],[Close Price]]/Table2[[#This Row],[Current Week Low]])-1</f>
        <v>8.5872250323490995E-3</v>
      </c>
      <c r="AF532" s="1">
        <f>(Table2[[#This Row],[Current Week High]]/Table2[[#This Row],[Close Price]])-1</f>
        <v>9.1555866573361344E-2</v>
      </c>
      <c r="AG532" s="1">
        <f>(Table2[[#This Row],[Close Price]]/Table2[[#This Row],[Current Month Low]])-1</f>
        <v>5.5521359103779311E-2</v>
      </c>
      <c r="AH532" s="1">
        <f>(Table2[[#This Row],[Current Month High]]/Table2[[#This Row],[Close Price]])-1</f>
        <v>9.1555866573361344E-2</v>
      </c>
      <c r="AI532">
        <v>23.407977606717999</v>
      </c>
      <c r="AJ532">
        <v>18.425414364640801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0.01</v>
      </c>
      <c r="AM532" t="s">
        <v>3183</v>
      </c>
      <c r="AN532">
        <v>-0.06</v>
      </c>
      <c r="AO532" t="s">
        <v>3182</v>
      </c>
      <c r="AQ532">
        <f>(Table2[[#This Row],[Sharpe Ratio]]-AVERAGE(Table2[Sharpe Ratio]))/_xlfn.STDEV.P(Table2[Sharpe Ratio])</f>
        <v>-0.66530919757154305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553</v>
      </c>
      <c r="AT532">
        <f>_xlfn.RANK.AVG(Table2[[#This Row],[6M Return vs Nifty Z-Score]],Table2[6M Return vs Nifty Z-Score])</f>
        <v>370</v>
      </c>
      <c r="AU532">
        <f>_xlfn.RANK.AVG(Table2[[#This Row],[Sharpe Ratio Z-Score]],Table2[Sharpe Ratio Z-Score])</f>
        <v>534</v>
      </c>
      <c r="AV532">
        <f>(Table2[[#This Row],[Rank 1Y]]+Table2[[#This Row],[Rank 6M]]+Table2[[#This Row],[Rank Sharpe]])/3</f>
        <v>485.66666666666669</v>
      </c>
    </row>
    <row r="533" spans="1:48" x14ac:dyDescent="0.3">
      <c r="A533" t="s">
        <v>253</v>
      </c>
      <c r="B533" t="s">
        <v>254</v>
      </c>
      <c r="C533" t="s">
        <v>3140</v>
      </c>
      <c r="D533" t="s">
        <v>51</v>
      </c>
      <c r="E533">
        <v>99957.208738400004</v>
      </c>
      <c r="F533">
        <v>1199.9000000000001</v>
      </c>
      <c r="G533">
        <v>-16.159353907505999</v>
      </c>
      <c r="H533">
        <f>(Table2[[#This Row],[1Y Return vs Nifty]]-AVERAGE(Table2[1Y Return vs Nifty]))/_xlfn.STDEV.P(Table2[1Y Return vs Nifty])</f>
        <v>-0.59651825676168357</v>
      </c>
      <c r="I533">
        <v>-9.0461952545159399</v>
      </c>
      <c r="J533">
        <f>(Table2[[#This Row],[1M Return vs Nifty]]-AVERAGE(Table2[1M Return vs Nifty]))/_xlfn.STDEV.P(Table2[1M Return vs Nifty])</f>
        <v>-0.97467681881469381</v>
      </c>
      <c r="K533">
        <v>-2.9498162200415599</v>
      </c>
      <c r="L533">
        <f>(Table2[[#This Row],[6M Return vs Nifty]]-AVERAGE(Table2[6M Return vs Nifty]))/_xlfn.STDEV.P(Table2[6M Return vs Nifty])</f>
        <v>-0.23470029853329394</v>
      </c>
      <c r="M533">
        <v>-1.7470230581552899</v>
      </c>
      <c r="N533">
        <f>(Table2[[#This Row],[1W Return vs Nifty]]-AVERAGE(Table2[1W Return vs Nifty]))/_xlfn.STDEV.P(Table2[1W Return vs Nifty])</f>
        <v>-0.34989084271222098</v>
      </c>
      <c r="O533">
        <v>1243.8900000000001</v>
      </c>
      <c r="P533">
        <v>1281.7832481852499</v>
      </c>
      <c r="Q533">
        <v>1263.03834048057</v>
      </c>
      <c r="R533">
        <v>32.530667810139903</v>
      </c>
      <c r="S533" s="1">
        <f>(Table2[[#This Row],[Close Price]]-Table2[[#This Row],[20D EMA]])/Table2[[#This Row],[20D EMA]]</f>
        <v>-3.53648634525561E-2</v>
      </c>
      <c r="T533" s="1">
        <f>(Table2[[#This Row],[Close Price]]-Table2[[#This Row],[50D EMA]])/Table2[[#This Row],[50D EMA]]</f>
        <v>-6.3882289225717551E-2</v>
      </c>
      <c r="U533" s="1">
        <f>(Table2[[#This Row],[Close Price]]-Table2[[#This Row],[200D EMA]])/Table2[[#This Row],[200D EMA]]</f>
        <v>-4.9989250885722591E-2</v>
      </c>
      <c r="V533">
        <v>0.98188317926258595</v>
      </c>
      <c r="W533">
        <v>1198.05</v>
      </c>
      <c r="X533">
        <v>1215.5999999999999</v>
      </c>
      <c r="Y533">
        <v>1198.05</v>
      </c>
      <c r="Z533">
        <v>1247</v>
      </c>
      <c r="AA533">
        <v>1170.2</v>
      </c>
      <c r="AB533">
        <v>1321.9</v>
      </c>
      <c r="AC533" s="1">
        <f>(Table2[[#This Row],[Close Price]]/Table2[[#This Row],[Day Low]])-1</f>
        <v>1.5441759525898213E-3</v>
      </c>
      <c r="AD533" s="1">
        <f>(Table2[[#This Row],[Day High]]/Table2[[#This Row],[Close Price]])-1</f>
        <v>1.3084423701974934E-2</v>
      </c>
      <c r="AE533" s="1">
        <f>(Table2[[#This Row],[Close Price]]/Table2[[#This Row],[Current Week Low]])-1</f>
        <v>1.5441759525898213E-3</v>
      </c>
      <c r="AF533" s="1">
        <f>(Table2[[#This Row],[Current Week High]]/Table2[[#This Row],[Close Price]])-1</f>
        <v>3.9253271105925469E-2</v>
      </c>
      <c r="AG533" s="1">
        <f>(Table2[[#This Row],[Close Price]]/Table2[[#This Row],[Current Month Low]])-1</f>
        <v>2.5380276875747843E-2</v>
      </c>
      <c r="AH533" s="1">
        <f>(Table2[[#This Row],[Current Month High]]/Table2[[#This Row],[Close Price]])-1</f>
        <v>0.10167513959496621</v>
      </c>
      <c r="AI533">
        <v>18.467372281023401</v>
      </c>
      <c r="AJ533">
        <v>11.7225325884543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-0.05</v>
      </c>
      <c r="AM533" t="s">
        <v>3182</v>
      </c>
      <c r="AN533">
        <v>-6.79</v>
      </c>
      <c r="AO533" t="s">
        <v>3182</v>
      </c>
      <c r="AP533">
        <v>-3.8011759140180001E-3</v>
      </c>
      <c r="AQ533">
        <f>(Table2[[#This Row],[Sharpe Ratio]]-AVERAGE(Table2[Sharpe Ratio]))/_xlfn.STDEV.P(Table2[Sharpe Ratio])</f>
        <v>-0.70928549507334715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520</v>
      </c>
      <c r="AT533">
        <f>_xlfn.RANK.AVG(Table2[[#This Row],[6M Return vs Nifty Z-Score]],Table2[6M Return vs Nifty Z-Score])</f>
        <v>379</v>
      </c>
      <c r="AU533">
        <f>_xlfn.RANK.AVG(Table2[[#This Row],[Sharpe Ratio Z-Score]],Table2[Sharpe Ratio Z-Score])</f>
        <v>564</v>
      </c>
      <c r="AV533">
        <f>(Table2[[#This Row],[Rank 1Y]]+Table2[[#This Row],[Rank 6M]]+Table2[[#This Row],[Rank Sharpe]])/3</f>
        <v>487.66666666666669</v>
      </c>
    </row>
    <row r="534" spans="1:48" x14ac:dyDescent="0.3">
      <c r="A534" t="s">
        <v>1903</v>
      </c>
      <c r="B534" t="s">
        <v>1904</v>
      </c>
      <c r="C534" t="s">
        <v>3136</v>
      </c>
      <c r="D534" t="s">
        <v>24</v>
      </c>
      <c r="E534">
        <v>3861.1934420480002</v>
      </c>
      <c r="F534">
        <v>123.04</v>
      </c>
      <c r="G534">
        <v>-15.782551634172799</v>
      </c>
      <c r="H534">
        <f>(Table2[[#This Row],[1Y Return vs Nifty]]-AVERAGE(Table2[1Y Return vs Nifty]))/_xlfn.STDEV.P(Table2[1Y Return vs Nifty])</f>
        <v>-0.58910441167204253</v>
      </c>
      <c r="I534">
        <v>1.65270636718107</v>
      </c>
      <c r="J534">
        <f>(Table2[[#This Row],[1M Return vs Nifty]]-AVERAGE(Table2[1M Return vs Nifty]))/_xlfn.STDEV.P(Table2[1M Return vs Nifty])</f>
        <v>1.8264466095717684E-2</v>
      </c>
      <c r="K534">
        <v>-13.450233876911099</v>
      </c>
      <c r="L534">
        <f>(Table2[[#This Row],[6M Return vs Nifty]]-AVERAGE(Table2[6M Return vs Nifty]))/_xlfn.STDEV.P(Table2[6M Return vs Nifty])</f>
        <v>-0.5753294385156752</v>
      </c>
      <c r="M534">
        <v>1.7273731075146599</v>
      </c>
      <c r="N534">
        <f>(Table2[[#This Row],[1W Return vs Nifty]]-AVERAGE(Table2[1W Return vs Nifty]))/_xlfn.STDEV.P(Table2[1W Return vs Nifty])</f>
        <v>0.490195905182226</v>
      </c>
      <c r="O534">
        <v>128.30000000000001</v>
      </c>
      <c r="P534">
        <v>118.77416556754901</v>
      </c>
      <c r="Q534">
        <v>123.502583522642</v>
      </c>
      <c r="R534">
        <v>71.048503294261096</v>
      </c>
      <c r="S534" s="1">
        <f>(Table2[[#This Row],[Close Price]]-Table2[[#This Row],[20D EMA]])/Table2[[#This Row],[20D EMA]]</f>
        <v>-4.0997661730319601E-2</v>
      </c>
      <c r="T534" s="1">
        <f>(Table2[[#This Row],[Close Price]]-Table2[[#This Row],[50D EMA]])/Table2[[#This Row],[50D EMA]]</f>
        <v>3.5915507484874265E-2</v>
      </c>
      <c r="U534" s="1">
        <f>(Table2[[#This Row],[Close Price]]-Table2[[#This Row],[200D EMA]])/Table2[[#This Row],[200D EMA]]</f>
        <v>-3.7455372142655287E-3</v>
      </c>
      <c r="V534">
        <v>0.87551269705033696</v>
      </c>
      <c r="W534">
        <v>120.84</v>
      </c>
      <c r="X534">
        <v>123</v>
      </c>
      <c r="Y534">
        <v>118.86</v>
      </c>
      <c r="Z534">
        <v>123.3</v>
      </c>
      <c r="AA534">
        <v>116.75</v>
      </c>
      <c r="AB534">
        <v>123.3</v>
      </c>
      <c r="AC534" s="1">
        <f>(Table2[[#This Row],[Close Price]]/Table2[[#This Row],[Day Low]])-1</f>
        <v>1.8205892088712261E-2</v>
      </c>
      <c r="AD534" s="1">
        <f>(Table2[[#This Row],[Day High]]/Table2[[#This Row],[Close Price]])-1</f>
        <v>-3.2509752925879987E-4</v>
      </c>
      <c r="AE534" s="1">
        <f>(Table2[[#This Row],[Close Price]]/Table2[[#This Row],[Current Week Low]])-1</f>
        <v>3.5167423860003488E-2</v>
      </c>
      <c r="AF534" s="1">
        <f>(Table2[[#This Row],[Current Week High]]/Table2[[#This Row],[Close Price]])-1</f>
        <v>2.1131339401820881E-3</v>
      </c>
      <c r="AG534" s="1">
        <f>(Table2[[#This Row],[Close Price]]/Table2[[#This Row],[Current Month Low]])-1</f>
        <v>5.3875802997858768E-2</v>
      </c>
      <c r="AH534" s="1">
        <f>(Table2[[#This Row],[Current Month High]]/Table2[[#This Row],[Close Price]])-1</f>
        <v>2.1131339401820881E-3</v>
      </c>
      <c r="AI534">
        <v>32.842977893367902</v>
      </c>
      <c r="AJ534">
        <v>13.2026865397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-0.01</v>
      </c>
      <c r="AM534" t="s">
        <v>3182</v>
      </c>
      <c r="AN534">
        <v>1.1499999999999999</v>
      </c>
      <c r="AO534" t="s">
        <v>3183</v>
      </c>
      <c r="AP534">
        <v>3.1911934242530998E-2</v>
      </c>
      <c r="AQ534">
        <f>(Table2[[#This Row],[Sharpe Ratio]]-AVERAGE(Table2[Sharpe Ratio]))/_xlfn.STDEV.P(Table2[Sharpe Ratio])</f>
        <v>-0.29611588848731862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516</v>
      </c>
      <c r="AT534">
        <f>_xlfn.RANK.AVG(Table2[[#This Row],[6M Return vs Nifty Z-Score]],Table2[6M Return vs Nifty Z-Score])</f>
        <v>524</v>
      </c>
      <c r="AU534">
        <f>_xlfn.RANK.AVG(Table2[[#This Row],[Sharpe Ratio Z-Score]],Table2[Sharpe Ratio Z-Score])</f>
        <v>423</v>
      </c>
      <c r="AV534">
        <f>(Table2[[#This Row],[Rank 1Y]]+Table2[[#This Row],[Rank 6M]]+Table2[[#This Row],[Rank Sharpe]])/3</f>
        <v>487.66666666666669</v>
      </c>
    </row>
    <row r="535" spans="1:48" x14ac:dyDescent="0.3">
      <c r="A535" t="s">
        <v>976</v>
      </c>
      <c r="B535" t="s">
        <v>977</v>
      </c>
      <c r="C535" t="s">
        <v>3136</v>
      </c>
      <c r="D535" t="s">
        <v>978</v>
      </c>
      <c r="E535">
        <v>15269.130166675001</v>
      </c>
      <c r="F535">
        <v>171.71</v>
      </c>
      <c r="G535">
        <v>-3.7617492819590801</v>
      </c>
      <c r="H535">
        <f>(Table2[[#This Row],[1Y Return vs Nifty]]-AVERAGE(Table2[1Y Return vs Nifty]))/_xlfn.STDEV.P(Table2[1Y Return vs Nifty])</f>
        <v>-0.35258681929091007</v>
      </c>
      <c r="I535">
        <v>-8.3248679885749208</v>
      </c>
      <c r="J535">
        <f>(Table2[[#This Row],[1M Return vs Nifty]]-AVERAGE(Table2[1M Return vs Nifty]))/_xlfn.STDEV.P(Table2[1M Return vs Nifty])</f>
        <v>-0.90773203816245496</v>
      </c>
      <c r="K535">
        <v>0.93089399681731799</v>
      </c>
      <c r="L535">
        <f>(Table2[[#This Row],[6M Return vs Nifty]]-AVERAGE(Table2[6M Return vs Nifty]))/_xlfn.STDEV.P(Table2[6M Return vs Nifty])</f>
        <v>-0.10881168849075126</v>
      </c>
      <c r="M535">
        <v>-0.52735481700853704</v>
      </c>
      <c r="N535">
        <f>(Table2[[#This Row],[1W Return vs Nifty]]-AVERAGE(Table2[1W Return vs Nifty]))/_xlfn.STDEV.P(Table2[1W Return vs Nifty])</f>
        <v>-5.4982870979083269E-2</v>
      </c>
      <c r="O535">
        <v>170.92</v>
      </c>
      <c r="P535">
        <v>181.47693846031001</v>
      </c>
      <c r="Q535">
        <v>175.534583124102</v>
      </c>
      <c r="R535">
        <v>60.9185929951961</v>
      </c>
      <c r="S535" s="1">
        <f>(Table2[[#This Row],[Close Price]]-Table2[[#This Row],[20D EMA]])/Table2[[#This Row],[20D EMA]]</f>
        <v>4.6220454013574802E-3</v>
      </c>
      <c r="T535" s="1">
        <f>(Table2[[#This Row],[Close Price]]-Table2[[#This Row],[50D EMA]])/Table2[[#This Row],[50D EMA]]</f>
        <v>-5.3819171422963386E-2</v>
      </c>
      <c r="U535" s="1">
        <f>(Table2[[#This Row],[Close Price]]-Table2[[#This Row],[200D EMA]])/Table2[[#This Row],[200D EMA]]</f>
        <v>-2.1788202962820333E-2</v>
      </c>
      <c r="V535">
        <v>0.26561061226136501</v>
      </c>
      <c r="W535">
        <v>166.33</v>
      </c>
      <c r="X535">
        <v>172.89</v>
      </c>
      <c r="Y535">
        <v>165.2</v>
      </c>
      <c r="Z535">
        <v>172.89</v>
      </c>
      <c r="AA535">
        <v>159.11000000000001</v>
      </c>
      <c r="AB535">
        <v>180</v>
      </c>
      <c r="AC535" s="1">
        <f>(Table2[[#This Row],[Close Price]]/Table2[[#This Row],[Day Low]])-1</f>
        <v>3.2345337581915379E-2</v>
      </c>
      <c r="AD535" s="1">
        <f>(Table2[[#This Row],[Day High]]/Table2[[#This Row],[Close Price]])-1</f>
        <v>6.8720517151008575E-3</v>
      </c>
      <c r="AE535" s="1">
        <f>(Table2[[#This Row],[Close Price]]/Table2[[#This Row],[Current Week Low]])-1</f>
        <v>3.9406779661017133E-2</v>
      </c>
      <c r="AF535" s="1">
        <f>(Table2[[#This Row],[Current Week High]]/Table2[[#This Row],[Close Price]])-1</f>
        <v>6.8720517151008575E-3</v>
      </c>
      <c r="AG535" s="1">
        <f>(Table2[[#This Row],[Close Price]]/Table2[[#This Row],[Current Month Low]])-1</f>
        <v>7.9190497140343208E-2</v>
      </c>
      <c r="AH535" s="1">
        <f>(Table2[[#This Row],[Current Month High]]/Table2[[#This Row],[Close Price]])-1</f>
        <v>4.8279075184904707E-2</v>
      </c>
      <c r="AI535">
        <v>42.3330033195504</v>
      </c>
      <c r="AJ535">
        <v>31.881720430107499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-0.06</v>
      </c>
      <c r="AM535" t="s">
        <v>3182</v>
      </c>
      <c r="AN535">
        <v>-1.32</v>
      </c>
      <c r="AO535" t="s">
        <v>3182</v>
      </c>
      <c r="AP535">
        <v>-7.4466315018948001E-2</v>
      </c>
      <c r="AQ535">
        <f>(Table2[[#This Row],[Sharpe Ratio]]-AVERAGE(Table2[Sharpe Ratio]))/_xlfn.STDEV.P(Table2[Sharpe Ratio])</f>
        <v>-1.5268196609677978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436</v>
      </c>
      <c r="AT535">
        <f>_xlfn.RANK.AVG(Table2[[#This Row],[6M Return vs Nifty Z-Score]],Table2[6M Return vs Nifty Z-Score])</f>
        <v>339</v>
      </c>
      <c r="AU535">
        <f>_xlfn.RANK.AVG(Table2[[#This Row],[Sharpe Ratio Z-Score]],Table2[Sharpe Ratio Z-Score])</f>
        <v>692</v>
      </c>
      <c r="AV535">
        <f>(Table2[[#This Row],[Rank 1Y]]+Table2[[#This Row],[Rank 6M]]+Table2[[#This Row],[Rank Sharpe]])/3</f>
        <v>489</v>
      </c>
    </row>
    <row r="536" spans="1:48" x14ac:dyDescent="0.3">
      <c r="A536" t="s">
        <v>703</v>
      </c>
      <c r="B536" t="s">
        <v>704</v>
      </c>
      <c r="C536" t="s">
        <v>3144</v>
      </c>
      <c r="D536" t="s">
        <v>263</v>
      </c>
      <c r="E536">
        <v>25097.106692770001</v>
      </c>
      <c r="F536">
        <v>3336.55</v>
      </c>
      <c r="G536">
        <v>-8.6421323633523794</v>
      </c>
      <c r="H536">
        <f>(Table2[[#This Row],[1Y Return vs Nifty]]-AVERAGE(Table2[1Y Return vs Nifty]))/_xlfn.STDEV.P(Table2[1Y Return vs Nifty])</f>
        <v>-0.44861172865115617</v>
      </c>
      <c r="I536">
        <v>-1.6176383705658799</v>
      </c>
      <c r="J536">
        <f>(Table2[[#This Row],[1M Return vs Nifty]]-AVERAGE(Table2[1M Return vs Nifty]))/_xlfn.STDEV.P(Table2[1M Return vs Nifty])</f>
        <v>-0.28524896180730419</v>
      </c>
      <c r="K536">
        <v>-21.416376515104901</v>
      </c>
      <c r="L536">
        <f>(Table2[[#This Row],[6M Return vs Nifty]]-AVERAGE(Table2[6M Return vs Nifty]))/_xlfn.STDEV.P(Table2[6M Return vs Nifty])</f>
        <v>-0.83374776095732739</v>
      </c>
      <c r="M536">
        <v>-1.42414257914861</v>
      </c>
      <c r="N536">
        <f>(Table2[[#This Row],[1W Return vs Nifty]]-AVERAGE(Table2[1W Return vs Nifty]))/_xlfn.STDEV.P(Table2[1W Return vs Nifty])</f>
        <v>-0.27182041014397079</v>
      </c>
      <c r="O536">
        <v>3365.6</v>
      </c>
      <c r="P536">
        <v>3512.2822101914198</v>
      </c>
      <c r="Q536">
        <v>3577.2051190799202</v>
      </c>
      <c r="R536">
        <v>50.170045841587097</v>
      </c>
      <c r="S536" s="1">
        <f>(Table2[[#This Row],[Close Price]]-Table2[[#This Row],[20D EMA]])/Table2[[#This Row],[20D EMA]]</f>
        <v>-8.6314475873543288E-3</v>
      </c>
      <c r="T536" s="1">
        <f>(Table2[[#This Row],[Close Price]]-Table2[[#This Row],[50D EMA]])/Table2[[#This Row],[50D EMA]]</f>
        <v>-5.0033624770101329E-2</v>
      </c>
      <c r="U536" s="1">
        <f>(Table2[[#This Row],[Close Price]]-Table2[[#This Row],[200D EMA]])/Table2[[#This Row],[200D EMA]]</f>
        <v>-6.7274621127070861E-2</v>
      </c>
      <c r="V536">
        <v>1.1218143969905601</v>
      </c>
      <c r="W536">
        <v>3301</v>
      </c>
      <c r="X536">
        <v>3356.55</v>
      </c>
      <c r="Y536">
        <v>3285</v>
      </c>
      <c r="Z536">
        <v>3425</v>
      </c>
      <c r="AA536">
        <v>3171.5</v>
      </c>
      <c r="AB536">
        <v>3543.25</v>
      </c>
      <c r="AC536" s="1">
        <f>(Table2[[#This Row],[Close Price]]/Table2[[#This Row],[Day Low]])-1</f>
        <v>1.0769463798848911E-2</v>
      </c>
      <c r="AD536" s="1">
        <f>(Table2[[#This Row],[Day High]]/Table2[[#This Row],[Close Price]])-1</f>
        <v>5.9942155819634468E-3</v>
      </c>
      <c r="AE536" s="1">
        <f>(Table2[[#This Row],[Close Price]]/Table2[[#This Row],[Current Week Low]])-1</f>
        <v>1.5692541856925368E-2</v>
      </c>
      <c r="AF536" s="1">
        <f>(Table2[[#This Row],[Current Week High]]/Table2[[#This Row],[Close Price]])-1</f>
        <v>2.650941841123311E-2</v>
      </c>
      <c r="AG536" s="1">
        <f>(Table2[[#This Row],[Close Price]]/Table2[[#This Row],[Current Month Low]])-1</f>
        <v>5.2041620684218914E-2</v>
      </c>
      <c r="AH536" s="1">
        <f>(Table2[[#This Row],[Current Month High]]/Table2[[#This Row],[Close Price]])-1</f>
        <v>6.1950218039591665E-2</v>
      </c>
      <c r="AI536">
        <v>44.397656261707397</v>
      </c>
      <c r="AJ536">
        <v>32.1667656961774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-0.02</v>
      </c>
      <c r="AM536" t="s">
        <v>3182</v>
      </c>
      <c r="AN536">
        <v>-1.85</v>
      </c>
      <c r="AO536" t="s">
        <v>3182</v>
      </c>
      <c r="AP536">
        <v>4.6090502404613001E-2</v>
      </c>
      <c r="AQ536">
        <f>(Table2[[#This Row],[Sharpe Ratio]]-AVERAGE(Table2[Sharpe Ratio]))/_xlfn.STDEV.P(Table2[Sharpe Ratio])</f>
        <v>-0.13208219319163306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467</v>
      </c>
      <c r="AT536">
        <f>_xlfn.RANK.AVG(Table2[[#This Row],[6M Return vs Nifty Z-Score]],Table2[6M Return vs Nifty Z-Score])</f>
        <v>618</v>
      </c>
      <c r="AU536">
        <f>_xlfn.RANK.AVG(Table2[[#This Row],[Sharpe Ratio Z-Score]],Table2[Sharpe Ratio Z-Score])</f>
        <v>385</v>
      </c>
      <c r="AV536">
        <f>(Table2[[#This Row],[Rank 1Y]]+Table2[[#This Row],[Rank 6M]]+Table2[[#This Row],[Rank Sharpe]])/3</f>
        <v>490</v>
      </c>
    </row>
    <row r="537" spans="1:48" x14ac:dyDescent="0.3">
      <c r="A537" t="s">
        <v>442</v>
      </c>
      <c r="B537" t="s">
        <v>443</v>
      </c>
      <c r="C537" t="s">
        <v>3136</v>
      </c>
      <c r="D537" t="s">
        <v>418</v>
      </c>
      <c r="E537">
        <v>50364.254755100003</v>
      </c>
      <c r="F537">
        <v>193.31</v>
      </c>
      <c r="G537">
        <v>-10.205347605100499</v>
      </c>
      <c r="H537">
        <f>(Table2[[#This Row],[1Y Return vs Nifty]]-AVERAGE(Table2[1Y Return vs Nifty]))/_xlfn.STDEV.P(Table2[1Y Return vs Nifty])</f>
        <v>-0.47936906867876822</v>
      </c>
      <c r="I537">
        <v>-7.0284799798815598</v>
      </c>
      <c r="J537">
        <f>(Table2[[#This Row],[1M Return vs Nifty]]-AVERAGE(Table2[1M Return vs Nifty]))/_xlfn.STDEV.P(Table2[1M Return vs Nifty])</f>
        <v>-0.78741714784848449</v>
      </c>
      <c r="K537">
        <v>-21.551529405237801</v>
      </c>
      <c r="L537">
        <f>(Table2[[#This Row],[6M Return vs Nifty]]-AVERAGE(Table2[6M Return vs Nifty]))/_xlfn.STDEV.P(Table2[6M Return vs Nifty])</f>
        <v>-0.83813206396664486</v>
      </c>
      <c r="M537">
        <v>-0.12740923292411499</v>
      </c>
      <c r="N537">
        <f>(Table2[[#This Row],[1W Return vs Nifty]]-AVERAGE(Table2[1W Return vs Nifty]))/_xlfn.STDEV.P(Table2[1W Return vs Nifty])</f>
        <v>4.1721410584455762E-2</v>
      </c>
      <c r="O537">
        <v>196.09</v>
      </c>
      <c r="P537">
        <v>206.680689779489</v>
      </c>
      <c r="Q537">
        <v>208.093572545092</v>
      </c>
      <c r="R537">
        <v>50.774659496960403</v>
      </c>
      <c r="S537" s="1">
        <f>(Table2[[#This Row],[Close Price]]-Table2[[#This Row],[20D EMA]])/Table2[[#This Row],[20D EMA]]</f>
        <v>-1.4177163547350711E-2</v>
      </c>
      <c r="T537" s="1">
        <f>(Table2[[#This Row],[Close Price]]-Table2[[#This Row],[50D EMA]])/Table2[[#This Row],[50D EMA]]</f>
        <v>-6.4692496399902696E-2</v>
      </c>
      <c r="U537" s="1">
        <f>(Table2[[#This Row],[Close Price]]-Table2[[#This Row],[200D EMA]])/Table2[[#This Row],[200D EMA]]</f>
        <v>-7.1042908073907632E-2</v>
      </c>
      <c r="V537">
        <v>0.78464407030375705</v>
      </c>
      <c r="W537">
        <v>190.26</v>
      </c>
      <c r="X537">
        <v>194.55</v>
      </c>
      <c r="Y537">
        <v>189.6</v>
      </c>
      <c r="Z537">
        <v>194.55</v>
      </c>
      <c r="AA537">
        <v>179.18</v>
      </c>
      <c r="AB537">
        <v>208.8</v>
      </c>
      <c r="AC537" s="1">
        <f>(Table2[[#This Row],[Close Price]]/Table2[[#This Row],[Day Low]])-1</f>
        <v>1.6030694838641946E-2</v>
      </c>
      <c r="AD537" s="1">
        <f>(Table2[[#This Row],[Day High]]/Table2[[#This Row],[Close Price]])-1</f>
        <v>6.4145672753608274E-3</v>
      </c>
      <c r="AE537" s="1">
        <f>(Table2[[#This Row],[Close Price]]/Table2[[#This Row],[Current Week Low]])-1</f>
        <v>1.9567510548523348E-2</v>
      </c>
      <c r="AF537" s="1">
        <f>(Table2[[#This Row],[Current Week High]]/Table2[[#This Row],[Close Price]])-1</f>
        <v>6.4145672753608274E-3</v>
      </c>
      <c r="AG537" s="1">
        <f>(Table2[[#This Row],[Close Price]]/Table2[[#This Row],[Current Month Low]])-1</f>
        <v>7.8859247683893186E-2</v>
      </c>
      <c r="AH537" s="1">
        <f>(Table2[[#This Row],[Current Month High]]/Table2[[#This Row],[Close Price]])-1</f>
        <v>8.0130360560757286E-2</v>
      </c>
      <c r="AI537">
        <v>27.7223113134343</v>
      </c>
      <c r="AJ537">
        <v>24.716129032257999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-0.13</v>
      </c>
      <c r="AM537" t="s">
        <v>3182</v>
      </c>
      <c r="AN537">
        <v>-4.9000000000000004</v>
      </c>
      <c r="AO537" t="s">
        <v>3182</v>
      </c>
      <c r="AP537">
        <v>5.3437488254508003E-2</v>
      </c>
      <c r="AQ537">
        <f>(Table2[[#This Row],[Sharpe Ratio]]-AVERAGE(Table2[Sharpe Ratio]))/_xlfn.STDEV.P(Table2[Sharpe Ratio])</f>
        <v>-4.7083960332947587E-2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481</v>
      </c>
      <c r="AT537">
        <f>_xlfn.RANK.AVG(Table2[[#This Row],[6M Return vs Nifty Z-Score]],Table2[6M Return vs Nifty Z-Score])</f>
        <v>620</v>
      </c>
      <c r="AU537">
        <f>_xlfn.RANK.AVG(Table2[[#This Row],[Sharpe Ratio Z-Score]],Table2[Sharpe Ratio Z-Score])</f>
        <v>371</v>
      </c>
      <c r="AV537">
        <f>(Table2[[#This Row],[Rank 1Y]]+Table2[[#This Row],[Rank 6M]]+Table2[[#This Row],[Rank Sharpe]])/3</f>
        <v>490.66666666666669</v>
      </c>
    </row>
    <row r="538" spans="1:48" x14ac:dyDescent="0.3">
      <c r="A538" t="s">
        <v>1530</v>
      </c>
      <c r="B538" t="s">
        <v>1531</v>
      </c>
      <c r="C538" t="s">
        <v>3139</v>
      </c>
      <c r="D538" t="s">
        <v>48</v>
      </c>
      <c r="E538">
        <v>6587.7155184049998</v>
      </c>
      <c r="F538">
        <v>450.55</v>
      </c>
      <c r="G538">
        <v>-14.244516230746401</v>
      </c>
      <c r="H538">
        <f>(Table2[[#This Row],[1Y Return vs Nifty]]-AVERAGE(Table2[1Y Return vs Nifty]))/_xlfn.STDEV.P(Table2[1Y Return vs Nifty])</f>
        <v>-0.55884250236210664</v>
      </c>
      <c r="I538">
        <v>-5.12369795200377</v>
      </c>
      <c r="J538">
        <f>(Table2[[#This Row],[1M Return vs Nifty]]-AVERAGE(Table2[1M Return vs Nifty]))/_xlfn.STDEV.P(Table2[1M Return vs Nifty])</f>
        <v>-0.61063856055877008</v>
      </c>
      <c r="K538">
        <v>0.475482685011543</v>
      </c>
      <c r="L538">
        <f>(Table2[[#This Row],[6M Return vs Nifty]]-AVERAGE(Table2[6M Return vs Nifty]))/_xlfn.STDEV.P(Table2[6M Return vs Nifty])</f>
        <v>-0.12358504023235203</v>
      </c>
      <c r="M538">
        <v>-0.89645662137078697</v>
      </c>
      <c r="N538">
        <f>(Table2[[#This Row],[1W Return vs Nifty]]-AVERAGE(Table2[1W Return vs Nifty]))/_xlfn.STDEV.P(Table2[1W Return vs Nifty])</f>
        <v>-0.14422932408437109</v>
      </c>
      <c r="O538">
        <v>470.37</v>
      </c>
      <c r="P538">
        <v>487.43836624677198</v>
      </c>
      <c r="Q538">
        <v>471.96990323771098</v>
      </c>
      <c r="R538">
        <v>43.806416159383502</v>
      </c>
      <c r="S538" s="1">
        <f>(Table2[[#This Row],[Close Price]]-Table2[[#This Row],[20D EMA]])/Table2[[#This Row],[20D EMA]]</f>
        <v>-4.2137041052788218E-2</v>
      </c>
      <c r="T538" s="1">
        <f>(Table2[[#This Row],[Close Price]]-Table2[[#This Row],[50D EMA]])/Table2[[#This Row],[50D EMA]]</f>
        <v>-7.5678011418774435E-2</v>
      </c>
      <c r="U538" s="1">
        <f>(Table2[[#This Row],[Close Price]]-Table2[[#This Row],[200D EMA]])/Table2[[#This Row],[200D EMA]]</f>
        <v>-4.5384044810422339E-2</v>
      </c>
      <c r="V538">
        <v>0.67109397796605696</v>
      </c>
      <c r="W538">
        <v>450.95</v>
      </c>
      <c r="X538">
        <v>478</v>
      </c>
      <c r="Y538">
        <v>444.5</v>
      </c>
      <c r="Z538">
        <v>453.6</v>
      </c>
      <c r="AA538">
        <v>435.8</v>
      </c>
      <c r="AB538">
        <v>457.95</v>
      </c>
      <c r="AC538" s="1">
        <f>(Table2[[#This Row],[Close Price]]/Table2[[#This Row],[Day Low]])-1</f>
        <v>-8.8701629892440348E-4</v>
      </c>
      <c r="AD538" s="1">
        <f>(Table2[[#This Row],[Day High]]/Table2[[#This Row],[Close Price]])-1</f>
        <v>6.0925535456664015E-2</v>
      </c>
      <c r="AE538" s="1">
        <f>(Table2[[#This Row],[Close Price]]/Table2[[#This Row],[Current Week Low]])-1</f>
        <v>1.3610798650168787E-2</v>
      </c>
      <c r="AF538" s="1">
        <f>(Table2[[#This Row],[Current Week High]]/Table2[[#This Row],[Close Price]])-1</f>
        <v>6.7695039396293843E-3</v>
      </c>
      <c r="AG538" s="1">
        <f>(Table2[[#This Row],[Close Price]]/Table2[[#This Row],[Current Month Low]])-1</f>
        <v>3.3845800826066919E-2</v>
      </c>
      <c r="AH538" s="1">
        <f>(Table2[[#This Row],[Current Month High]]/Table2[[#This Row],[Close Price]])-1</f>
        <v>1.6424370214182638E-2</v>
      </c>
      <c r="AI538">
        <v>30.507157918100098</v>
      </c>
      <c r="AJ538">
        <v>32.0680052762714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-0.13</v>
      </c>
      <c r="AM538" t="s">
        <v>3182</v>
      </c>
      <c r="AN538">
        <v>-10.33</v>
      </c>
      <c r="AO538" t="s">
        <v>3182</v>
      </c>
      <c r="AP538">
        <v>-2.8909765042441998E-2</v>
      </c>
      <c r="AQ538">
        <f>(Table2[[#This Row],[Sharpe Ratio]]-AVERAGE(Table2[Sharpe Ratio]))/_xlfn.STDEV.P(Table2[Sharpe Ratio])</f>
        <v>-0.99977002153004957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509</v>
      </c>
      <c r="AT538">
        <f>_xlfn.RANK.AVG(Table2[[#This Row],[6M Return vs Nifty Z-Score]],Table2[6M Return vs Nifty Z-Score])</f>
        <v>344</v>
      </c>
      <c r="AU538">
        <f>_xlfn.RANK.AVG(Table2[[#This Row],[Sharpe Ratio Z-Score]],Table2[Sharpe Ratio Z-Score])</f>
        <v>620</v>
      </c>
      <c r="AV538">
        <f>(Table2[[#This Row],[Rank 1Y]]+Table2[[#This Row],[Rank 6M]]+Table2[[#This Row],[Rank Sharpe]])/3</f>
        <v>491</v>
      </c>
    </row>
    <row r="539" spans="1:48" x14ac:dyDescent="0.3">
      <c r="A539" t="s">
        <v>202</v>
      </c>
      <c r="B539" t="s">
        <v>203</v>
      </c>
      <c r="C539" t="s">
        <v>3138</v>
      </c>
      <c r="D539" t="s">
        <v>123</v>
      </c>
      <c r="E539">
        <v>120052.371750839</v>
      </c>
      <c r="F539">
        <v>4984.1499999999996</v>
      </c>
      <c r="G539">
        <v>-16.265384099037099</v>
      </c>
      <c r="H539">
        <f>(Table2[[#This Row],[1Y Return vs Nifty]]-AVERAGE(Table2[1Y Return vs Nifty]))/_xlfn.STDEV.P(Table2[1Y Return vs Nifty])</f>
        <v>-0.59860447404451156</v>
      </c>
      <c r="I539">
        <v>-12.365625410202201</v>
      </c>
      <c r="J539">
        <f>(Table2[[#This Row],[1M Return vs Nifty]]-AVERAGE(Table2[1M Return vs Nifty]))/_xlfn.STDEV.P(Table2[1M Return vs Nifty])</f>
        <v>-1.2827457552813408</v>
      </c>
      <c r="K539">
        <v>-9.6651458409261792</v>
      </c>
      <c r="L539">
        <f>(Table2[[#This Row],[6M Return vs Nifty]]-AVERAGE(Table2[6M Return vs Nifty]))/_xlfn.STDEV.P(Table2[6M Return vs Nifty])</f>
        <v>-0.452542771871834</v>
      </c>
      <c r="M539">
        <v>1.17182810454235</v>
      </c>
      <c r="N539">
        <f>(Table2[[#This Row],[1W Return vs Nifty]]-AVERAGE(Table2[1W Return vs Nifty]))/_xlfn.STDEV.P(Table2[1W Return vs Nifty])</f>
        <v>0.35586868036328362</v>
      </c>
      <c r="O539">
        <v>5231.78</v>
      </c>
      <c r="P539">
        <v>5541.7445230973199</v>
      </c>
      <c r="Q539">
        <v>5457.6221127183398</v>
      </c>
      <c r="R539">
        <v>37.084344451123599</v>
      </c>
      <c r="S539" s="1">
        <f>(Table2[[#This Row],[Close Price]]-Table2[[#This Row],[20D EMA]])/Table2[[#This Row],[20D EMA]]</f>
        <v>-4.7331883221389301E-2</v>
      </c>
      <c r="T539" s="1">
        <f>(Table2[[#This Row],[Close Price]]-Table2[[#This Row],[50D EMA]])/Table2[[#This Row],[50D EMA]]</f>
        <v>-0.10061714696037211</v>
      </c>
      <c r="U539" s="1">
        <f>(Table2[[#This Row],[Close Price]]-Table2[[#This Row],[200D EMA]])/Table2[[#This Row],[200D EMA]]</f>
        <v>-8.6754286562818209E-2</v>
      </c>
      <c r="V539">
        <v>1.44014050369848</v>
      </c>
      <c r="W539">
        <v>4941</v>
      </c>
      <c r="X539">
        <v>5025</v>
      </c>
      <c r="Y539">
        <v>4874</v>
      </c>
      <c r="Z539">
        <v>5030.3</v>
      </c>
      <c r="AA539">
        <v>4746.8999999999996</v>
      </c>
      <c r="AB539">
        <v>5902.15</v>
      </c>
      <c r="AC539" s="1">
        <f>(Table2[[#This Row],[Close Price]]/Table2[[#This Row],[Day Low]])-1</f>
        <v>8.7330499898805591E-3</v>
      </c>
      <c r="AD539" s="1">
        <f>(Table2[[#This Row],[Day High]]/Table2[[#This Row],[Close Price]])-1</f>
        <v>8.1959812605960636E-3</v>
      </c>
      <c r="AE539" s="1">
        <f>(Table2[[#This Row],[Close Price]]/Table2[[#This Row],[Current Week Low]])-1</f>
        <v>2.2599507591300805E-2</v>
      </c>
      <c r="AF539" s="1">
        <f>(Table2[[#This Row],[Current Week High]]/Table2[[#This Row],[Close Price]])-1</f>
        <v>9.2593521463038009E-3</v>
      </c>
      <c r="AG539" s="1">
        <f>(Table2[[#This Row],[Close Price]]/Table2[[#This Row],[Current Month Low]])-1</f>
        <v>4.9979986938844201E-2</v>
      </c>
      <c r="AH539" s="1">
        <f>(Table2[[#This Row],[Current Month High]]/Table2[[#This Row],[Close Price]])-1</f>
        <v>0.18418386284521926</v>
      </c>
      <c r="AI539">
        <v>29.809496102645301</v>
      </c>
      <c r="AJ539">
        <v>7.7421098140942401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-7.0000000000000007E-2</v>
      </c>
      <c r="AM539" t="s">
        <v>3182</v>
      </c>
      <c r="AN539">
        <v>-12.39</v>
      </c>
      <c r="AO539" t="s">
        <v>3182</v>
      </c>
      <c r="AP539">
        <v>1.1995134665539E-2</v>
      </c>
      <c r="AQ539">
        <f>(Table2[[#This Row],[Sharpe Ratio]]-AVERAGE(Table2[Sharpe Ratio]))/_xlfn.STDEV.P(Table2[Sharpe Ratio])</f>
        <v>-0.52653592778399538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521</v>
      </c>
      <c r="AT539">
        <f>_xlfn.RANK.AVG(Table2[[#This Row],[6M Return vs Nifty Z-Score]],Table2[6M Return vs Nifty Z-Score])</f>
        <v>474</v>
      </c>
      <c r="AU539">
        <f>_xlfn.RANK.AVG(Table2[[#This Row],[Sharpe Ratio Z-Score]],Table2[Sharpe Ratio Z-Score])</f>
        <v>479</v>
      </c>
      <c r="AV539">
        <f>(Table2[[#This Row],[Rank 1Y]]+Table2[[#This Row],[Rank 6M]]+Table2[[#This Row],[Rank Sharpe]])/3</f>
        <v>491.33333333333331</v>
      </c>
    </row>
    <row r="540" spans="1:48" x14ac:dyDescent="0.3">
      <c r="A540" t="s">
        <v>563</v>
      </c>
      <c r="B540" t="s">
        <v>564</v>
      </c>
      <c r="C540" t="s">
        <v>3136</v>
      </c>
      <c r="D540" t="s">
        <v>54</v>
      </c>
      <c r="E540">
        <v>35109.333287351998</v>
      </c>
      <c r="F540">
        <v>140.76</v>
      </c>
      <c r="G540">
        <v>-25.500343234005101</v>
      </c>
      <c r="H540">
        <f>(Table2[[#This Row],[1Y Return vs Nifty]]-AVERAGE(Table2[1Y Return vs Nifty]))/_xlfn.STDEV.P(Table2[1Y Return vs Nifty])</f>
        <v>-0.7803086761719622</v>
      </c>
      <c r="I540">
        <v>-0.74351033459585203</v>
      </c>
      <c r="J540">
        <f>(Table2[[#This Row],[1M Return vs Nifty]]-AVERAGE(Table2[1M Return vs Nifty]))/_xlfn.STDEV.P(Table2[1M Return vs Nifty])</f>
        <v>-0.20412308123540462</v>
      </c>
      <c r="K540">
        <v>-16.8779521013894</v>
      </c>
      <c r="L540">
        <f>(Table2[[#This Row],[6M Return vs Nifty]]-AVERAGE(Table2[6M Return vs Nifty]))/_xlfn.STDEV.P(Table2[6M Return vs Nifty])</f>
        <v>-0.68652317852297173</v>
      </c>
      <c r="M540">
        <v>-1.1694503272183701</v>
      </c>
      <c r="N540">
        <f>(Table2[[#This Row],[1W Return vs Nifty]]-AVERAGE(Table2[1W Return vs Nifty]))/_xlfn.STDEV.P(Table2[1W Return vs Nifty])</f>
        <v>-0.21023745430487148</v>
      </c>
      <c r="O540">
        <v>143.25</v>
      </c>
      <c r="P540">
        <v>153.006687265235</v>
      </c>
      <c r="Q540">
        <v>159.87142776280101</v>
      </c>
      <c r="R540">
        <v>47.692155980046898</v>
      </c>
      <c r="S540" s="1">
        <f>(Table2[[#This Row],[Close Price]]-Table2[[#This Row],[20D EMA]])/Table2[[#This Row],[20D EMA]]</f>
        <v>-1.7382198952879645E-2</v>
      </c>
      <c r="T540" s="1">
        <f>(Table2[[#This Row],[Close Price]]-Table2[[#This Row],[50D EMA]])/Table2[[#This Row],[50D EMA]]</f>
        <v>-8.0040209249191474E-2</v>
      </c>
      <c r="U540" s="1">
        <f>(Table2[[#This Row],[Close Price]]-Table2[[#This Row],[200D EMA]])/Table2[[#This Row],[200D EMA]]</f>
        <v>-0.11954248504714908</v>
      </c>
      <c r="V540">
        <v>0.72268090287452802</v>
      </c>
      <c r="W540">
        <v>139.51</v>
      </c>
      <c r="X540">
        <v>142.13</v>
      </c>
      <c r="Y540">
        <v>139.5</v>
      </c>
      <c r="Z540">
        <v>144.30000000000001</v>
      </c>
      <c r="AA540">
        <v>134.1</v>
      </c>
      <c r="AB540">
        <v>149.5</v>
      </c>
      <c r="AC540" s="1">
        <f>(Table2[[#This Row],[Close Price]]/Table2[[#This Row],[Day Low]])-1</f>
        <v>8.9599311877284205E-3</v>
      </c>
      <c r="AD540" s="1">
        <f>(Table2[[#This Row],[Day High]]/Table2[[#This Row],[Close Price]])-1</f>
        <v>9.7328786587098648E-3</v>
      </c>
      <c r="AE540" s="1">
        <f>(Table2[[#This Row],[Close Price]]/Table2[[#This Row],[Current Week Low]])-1</f>
        <v>9.0322580645161299E-3</v>
      </c>
      <c r="AF540" s="1">
        <f>(Table2[[#This Row],[Current Week High]]/Table2[[#This Row],[Close Price]])-1</f>
        <v>2.5149190110827169E-2</v>
      </c>
      <c r="AG540" s="1">
        <f>(Table2[[#This Row],[Close Price]]/Table2[[#This Row],[Current Month Low]])-1</f>
        <v>4.9664429530201337E-2</v>
      </c>
      <c r="AH540" s="1">
        <f>(Table2[[#This Row],[Current Month High]]/Table2[[#This Row],[Close Price]])-1</f>
        <v>6.2091503267973858E-2</v>
      </c>
      <c r="AI540">
        <v>38.000852514919004</v>
      </c>
      <c r="AJ540">
        <v>4.9664429530201302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-0.17</v>
      </c>
      <c r="AM540" t="s">
        <v>3182</v>
      </c>
      <c r="AN540">
        <v>-2.35</v>
      </c>
      <c r="AO540" t="s">
        <v>3182</v>
      </c>
      <c r="AP540">
        <v>6.5447348036136999E-2</v>
      </c>
      <c r="AQ540">
        <f>(Table2[[#This Row],[Sharpe Ratio]]-AVERAGE(Table2[Sharpe Ratio]))/_xlfn.STDEV.P(Table2[Sharpe Ratio])</f>
        <v>9.1859666233809936E-2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589</v>
      </c>
      <c r="AT540">
        <f>_xlfn.RANK.AVG(Table2[[#This Row],[6M Return vs Nifty Z-Score]],Table2[6M Return vs Nifty Z-Score])</f>
        <v>565</v>
      </c>
      <c r="AU540">
        <f>_xlfn.RANK.AVG(Table2[[#This Row],[Sharpe Ratio Z-Score]],Table2[Sharpe Ratio Z-Score])</f>
        <v>321</v>
      </c>
      <c r="AV540">
        <f>(Table2[[#This Row],[Rank 1Y]]+Table2[[#This Row],[Rank 6M]]+Table2[[#This Row],[Rank Sharpe]])/3</f>
        <v>491.66666666666669</v>
      </c>
    </row>
    <row r="541" spans="1:48" x14ac:dyDescent="0.3">
      <c r="A541" t="s">
        <v>1628</v>
      </c>
      <c r="B541" t="s">
        <v>1629</v>
      </c>
      <c r="C541" t="s">
        <v>3151</v>
      </c>
      <c r="D541" t="s">
        <v>278</v>
      </c>
      <c r="E541">
        <v>5729.9163072000001</v>
      </c>
      <c r="F541">
        <v>780.25</v>
      </c>
      <c r="G541">
        <v>-15.8455283037607</v>
      </c>
      <c r="H541">
        <f>(Table2[[#This Row],[1Y Return vs Nifty]]-AVERAGE(Table2[1Y Return vs Nifty]))/_xlfn.STDEV.P(Table2[1Y Return vs Nifty])</f>
        <v>-0.59034352116163236</v>
      </c>
      <c r="I541">
        <v>-7.7958884132868098</v>
      </c>
      <c r="J541">
        <f>(Table2[[#This Row],[1M Return vs Nifty]]-AVERAGE(Table2[1M Return vs Nifty]))/_xlfn.STDEV.P(Table2[1M Return vs Nifty])</f>
        <v>-0.85863861925366136</v>
      </c>
      <c r="K541">
        <v>-8.9801160344963602</v>
      </c>
      <c r="L541">
        <f>(Table2[[#This Row],[6M Return vs Nifty]]-AVERAGE(Table2[6M Return vs Nifty]))/_xlfn.STDEV.P(Table2[6M Return vs Nifty])</f>
        <v>-0.43032069257446137</v>
      </c>
      <c r="M541">
        <v>-2.3349024591574898</v>
      </c>
      <c r="N541">
        <f>(Table2[[#This Row],[1W Return vs Nifty]]-AVERAGE(Table2[1W Return vs Nifty]))/_xlfn.STDEV.P(Table2[1W Return vs Nifty])</f>
        <v>-0.49203631795247565</v>
      </c>
      <c r="O541">
        <v>785.64</v>
      </c>
      <c r="P541">
        <v>806.68519254389298</v>
      </c>
      <c r="Q541">
        <v>786.28509667236995</v>
      </c>
      <c r="R541">
        <v>44.886433714868602</v>
      </c>
      <c r="S541" s="1">
        <f>(Table2[[#This Row],[Close Price]]-Table2[[#This Row],[20D EMA]])/Table2[[#This Row],[20D EMA]]</f>
        <v>-6.8606486431444253E-3</v>
      </c>
      <c r="T541" s="1">
        <f>(Table2[[#This Row],[Close Price]]-Table2[[#This Row],[50D EMA]])/Table2[[#This Row],[50D EMA]]</f>
        <v>-3.2770147249795469E-2</v>
      </c>
      <c r="U541" s="1">
        <f>(Table2[[#This Row],[Close Price]]-Table2[[#This Row],[200D EMA]])/Table2[[#This Row],[200D EMA]]</f>
        <v>-7.6754560119618497E-3</v>
      </c>
      <c r="V541">
        <v>0.28459227305333801</v>
      </c>
      <c r="W541">
        <v>777.15</v>
      </c>
      <c r="X541">
        <v>788.5</v>
      </c>
      <c r="Y541">
        <v>766.35</v>
      </c>
      <c r="Z541">
        <v>785</v>
      </c>
      <c r="AA541">
        <v>762.3</v>
      </c>
      <c r="AB541">
        <v>785</v>
      </c>
      <c r="AC541" s="1">
        <f>(Table2[[#This Row],[Close Price]]/Table2[[#This Row],[Day Low]])-1</f>
        <v>3.9889339252396905E-3</v>
      </c>
      <c r="AD541" s="1">
        <f>(Table2[[#This Row],[Day High]]/Table2[[#This Row],[Close Price]])-1</f>
        <v>1.0573534123678341E-2</v>
      </c>
      <c r="AE541" s="1">
        <f>(Table2[[#This Row],[Close Price]]/Table2[[#This Row],[Current Week Low]])-1</f>
        <v>1.8137926534873117E-2</v>
      </c>
      <c r="AF541" s="1">
        <f>(Table2[[#This Row],[Current Week High]]/Table2[[#This Row],[Close Price]])-1</f>
        <v>6.0877923742390649E-3</v>
      </c>
      <c r="AG541" s="1">
        <f>(Table2[[#This Row],[Close Price]]/Table2[[#This Row],[Current Month Low]])-1</f>
        <v>2.3547159910796367E-2</v>
      </c>
      <c r="AH541" s="1">
        <f>(Table2[[#This Row],[Current Month High]]/Table2[[#This Row],[Close Price]])-1</f>
        <v>6.0877923742390649E-3</v>
      </c>
      <c r="AI541">
        <v>15.3476449855815</v>
      </c>
      <c r="AJ541">
        <v>20.968992248062001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0.09</v>
      </c>
      <c r="AM541" t="s">
        <v>3183</v>
      </c>
      <c r="AN541">
        <v>-8.16</v>
      </c>
      <c r="AO541" t="s">
        <v>3182</v>
      </c>
      <c r="AP541">
        <v>6.7408088638909996E-3</v>
      </c>
      <c r="AQ541">
        <f>(Table2[[#This Row],[Sharpe Ratio]]-AVERAGE(Table2[Sharpe Ratio]))/_xlfn.STDEV.P(Table2[Sharpe Ratio])</f>
        <v>-0.58732390493931519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517</v>
      </c>
      <c r="AT541">
        <f>_xlfn.RANK.AVG(Table2[[#This Row],[6M Return vs Nifty Z-Score]],Table2[6M Return vs Nifty Z-Score])</f>
        <v>463</v>
      </c>
      <c r="AU541">
        <f>_xlfn.RANK.AVG(Table2[[#This Row],[Sharpe Ratio Z-Score]],Table2[Sharpe Ratio Z-Score])</f>
        <v>496</v>
      </c>
      <c r="AV541">
        <f>(Table2[[#This Row],[Rank 1Y]]+Table2[[#This Row],[Rank 6M]]+Table2[[#This Row],[Rank Sharpe]])/3</f>
        <v>492</v>
      </c>
    </row>
    <row r="542" spans="1:48" x14ac:dyDescent="0.3">
      <c r="A542" t="s">
        <v>644</v>
      </c>
      <c r="B542" t="s">
        <v>645</v>
      </c>
      <c r="C542" t="s">
        <v>3141</v>
      </c>
      <c r="D542" t="s">
        <v>530</v>
      </c>
      <c r="E542">
        <v>28365.828491712</v>
      </c>
      <c r="F542">
        <v>64.16</v>
      </c>
      <c r="G542">
        <v>-19.5526062677536</v>
      </c>
      <c r="H542">
        <f>(Table2[[#This Row],[1Y Return vs Nifty]]-AVERAGE(Table2[1Y Return vs Nifty]))/_xlfn.STDEV.P(Table2[1Y Return vs Nifty])</f>
        <v>-0.66328284160984552</v>
      </c>
      <c r="I542">
        <v>0.23805959828687101</v>
      </c>
      <c r="J542">
        <f>(Table2[[#This Row],[1M Return vs Nifty]]-AVERAGE(Table2[1M Return vs Nifty]))/_xlfn.STDEV.P(Table2[1M Return vs Nifty])</f>
        <v>-0.11302575696340107</v>
      </c>
      <c r="K542">
        <v>-11.292399080903801</v>
      </c>
      <c r="L542">
        <f>(Table2[[#This Row],[6M Return vs Nifty]]-AVERAGE(Table2[6M Return vs Nifty]))/_xlfn.STDEV.P(Table2[6M Return vs Nifty])</f>
        <v>-0.50533018374249372</v>
      </c>
      <c r="M542">
        <v>-0.944207200214636</v>
      </c>
      <c r="N542">
        <f>(Table2[[#This Row],[1W Return vs Nifty]]-AVERAGE(Table2[1W Return vs Nifty]))/_xlfn.STDEV.P(Table2[1W Return vs Nifty])</f>
        <v>-0.15577510832376606</v>
      </c>
      <c r="O542">
        <v>62.87</v>
      </c>
      <c r="P542">
        <v>64.868091115591696</v>
      </c>
      <c r="Q542">
        <v>66.998441226057906</v>
      </c>
      <c r="R542">
        <v>67.543909943421397</v>
      </c>
      <c r="S542" s="1">
        <f>(Table2[[#This Row],[Close Price]]-Table2[[#This Row],[20D EMA]])/Table2[[#This Row],[20D EMA]]</f>
        <v>2.0518530300620313E-2</v>
      </c>
      <c r="T542" s="1">
        <f>(Table2[[#This Row],[Close Price]]-Table2[[#This Row],[50D EMA]])/Table2[[#This Row],[50D EMA]]</f>
        <v>-1.0915861765223156E-2</v>
      </c>
      <c r="U542" s="1">
        <f>(Table2[[#This Row],[Close Price]]-Table2[[#This Row],[200D EMA]])/Table2[[#This Row],[200D EMA]]</f>
        <v>-4.2365780070625678E-2</v>
      </c>
      <c r="V542">
        <v>1.0359532194893999</v>
      </c>
      <c r="W542">
        <v>62.6</v>
      </c>
      <c r="X542">
        <v>64.400000000000006</v>
      </c>
      <c r="Y542">
        <v>61.42</v>
      </c>
      <c r="Z542">
        <v>64.400000000000006</v>
      </c>
      <c r="AA542">
        <v>60</v>
      </c>
      <c r="AB542">
        <v>66.38</v>
      </c>
      <c r="AC542" s="1">
        <f>(Table2[[#This Row],[Close Price]]/Table2[[#This Row],[Day Low]])-1</f>
        <v>2.4920127795527103E-2</v>
      </c>
      <c r="AD542" s="1">
        <f>(Table2[[#This Row],[Day High]]/Table2[[#This Row],[Close Price]])-1</f>
        <v>3.7406483790525247E-3</v>
      </c>
      <c r="AE542" s="1">
        <f>(Table2[[#This Row],[Close Price]]/Table2[[#This Row],[Current Week Low]])-1</f>
        <v>4.4610875936176964E-2</v>
      </c>
      <c r="AF542" s="1">
        <f>(Table2[[#This Row],[Current Week High]]/Table2[[#This Row],[Close Price]])-1</f>
        <v>3.7406483790525247E-3</v>
      </c>
      <c r="AG542" s="1">
        <f>(Table2[[#This Row],[Close Price]]/Table2[[#This Row],[Current Month Low]])-1</f>
        <v>6.9333333333333247E-2</v>
      </c>
      <c r="AH542" s="1">
        <f>(Table2[[#This Row],[Current Month High]]/Table2[[#This Row],[Close Price]])-1</f>
        <v>3.4600997506234465E-2</v>
      </c>
      <c r="AI542">
        <v>24.688279301745599</v>
      </c>
      <c r="AJ542">
        <v>8.5617597292724206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-0.06</v>
      </c>
      <c r="AM542" t="s">
        <v>3182</v>
      </c>
      <c r="AN542">
        <v>-0.34</v>
      </c>
      <c r="AO542" t="s">
        <v>3182</v>
      </c>
      <c r="AP542">
        <v>2.1935012427823E-2</v>
      </c>
      <c r="AQ542">
        <f>(Table2[[#This Row],[Sharpe Ratio]]-AVERAGE(Table2[Sharpe Ratio]))/_xlfn.STDEV.P(Table2[Sharpe Ratio])</f>
        <v>-0.41154019186086727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539</v>
      </c>
      <c r="AT542">
        <f>_xlfn.RANK.AVG(Table2[[#This Row],[6M Return vs Nifty Z-Score]],Table2[6M Return vs Nifty Z-Score])</f>
        <v>497</v>
      </c>
      <c r="AU542">
        <f>_xlfn.RANK.AVG(Table2[[#This Row],[Sharpe Ratio Z-Score]],Table2[Sharpe Ratio Z-Score])</f>
        <v>446</v>
      </c>
      <c r="AV542">
        <f>(Table2[[#This Row],[Rank 1Y]]+Table2[[#This Row],[Rank 6M]]+Table2[[#This Row],[Rank Sharpe]])/3</f>
        <v>494</v>
      </c>
    </row>
    <row r="543" spans="1:48" x14ac:dyDescent="0.3">
      <c r="A543" t="s">
        <v>440</v>
      </c>
      <c r="B543" t="s">
        <v>441</v>
      </c>
      <c r="C543" t="s">
        <v>3136</v>
      </c>
      <c r="D543" t="s">
        <v>34</v>
      </c>
      <c r="E543">
        <v>50775.904709497998</v>
      </c>
      <c r="F543">
        <v>111.53</v>
      </c>
      <c r="G543">
        <v>-20.073863970075202</v>
      </c>
      <c r="H543">
        <f>(Table2[[#This Row],[1Y Return vs Nifty]]-AVERAGE(Table2[1Y Return vs Nifty]))/_xlfn.STDEV.P(Table2[1Y Return vs Nifty])</f>
        <v>-0.67353894708025308</v>
      </c>
      <c r="I543">
        <v>10.0967031348669</v>
      </c>
      <c r="J543">
        <f>(Table2[[#This Row],[1M Return vs Nifty]]-AVERAGE(Table2[1M Return vs Nifty]))/_xlfn.STDEV.P(Table2[1M Return vs Nifty])</f>
        <v>0.80193304224955975</v>
      </c>
      <c r="K543">
        <v>-24.472278419695702</v>
      </c>
      <c r="L543">
        <f>(Table2[[#This Row],[6M Return vs Nifty]]-AVERAGE(Table2[6M Return vs Nifty]))/_xlfn.STDEV.P(Table2[6M Return vs Nifty])</f>
        <v>-0.93287993566185379</v>
      </c>
      <c r="M543">
        <v>-0.36313807369770501</v>
      </c>
      <c r="N543">
        <f>(Table2[[#This Row],[1W Return vs Nifty]]-AVERAGE(Table2[1W Return vs Nifty]))/_xlfn.STDEV.P(Table2[1W Return vs Nifty])</f>
        <v>-1.5276313850986547E-2</v>
      </c>
      <c r="O543">
        <v>106.78</v>
      </c>
      <c r="P543">
        <v>108.363375766209</v>
      </c>
      <c r="Q543">
        <v>115.01065504423499</v>
      </c>
      <c r="R543">
        <v>66.218778174416698</v>
      </c>
      <c r="S543" s="1">
        <f>(Table2[[#This Row],[Close Price]]-Table2[[#This Row],[20D EMA]])/Table2[[#This Row],[20D EMA]]</f>
        <v>4.4483985765124558E-2</v>
      </c>
      <c r="T543" s="1">
        <f>(Table2[[#This Row],[Close Price]]-Table2[[#This Row],[50D EMA]])/Table2[[#This Row],[50D EMA]]</f>
        <v>2.9222273774701355E-2</v>
      </c>
      <c r="U543" s="1">
        <f>(Table2[[#This Row],[Close Price]]-Table2[[#This Row],[200D EMA]])/Table2[[#This Row],[200D EMA]]</f>
        <v>-3.0263761587100566E-2</v>
      </c>
      <c r="V543">
        <v>1.0424609064131201</v>
      </c>
      <c r="W543">
        <v>107.35</v>
      </c>
      <c r="X543">
        <v>112.2</v>
      </c>
      <c r="Y543">
        <v>105.34</v>
      </c>
      <c r="Z543">
        <v>112.2</v>
      </c>
      <c r="AA543">
        <v>100.7</v>
      </c>
      <c r="AB543">
        <v>115</v>
      </c>
      <c r="AC543" s="1">
        <f>(Table2[[#This Row],[Close Price]]/Table2[[#This Row],[Day Low]])-1</f>
        <v>3.8938053097345104E-2</v>
      </c>
      <c r="AD543" s="1">
        <f>(Table2[[#This Row],[Day High]]/Table2[[#This Row],[Close Price]])-1</f>
        <v>6.0073522818973046E-3</v>
      </c>
      <c r="AE543" s="1">
        <f>(Table2[[#This Row],[Close Price]]/Table2[[#This Row],[Current Week Low]])-1</f>
        <v>5.8762103664325105E-2</v>
      </c>
      <c r="AF543" s="1">
        <f>(Table2[[#This Row],[Current Week High]]/Table2[[#This Row],[Close Price]])-1</f>
        <v>6.0073522818973046E-3</v>
      </c>
      <c r="AG543" s="1">
        <f>(Table2[[#This Row],[Close Price]]/Table2[[#This Row],[Current Month Low]])-1</f>
        <v>0.10754716981132084</v>
      </c>
      <c r="AH543" s="1">
        <f>(Table2[[#This Row],[Current Month High]]/Table2[[#This Row],[Close Price]])-1</f>
        <v>3.1112705101766336E-2</v>
      </c>
      <c r="AI543">
        <v>41.6210884963686</v>
      </c>
      <c r="AJ543">
        <v>16.1770833333333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-7.0000000000000007E-2</v>
      </c>
      <c r="AM543" t="s">
        <v>3182</v>
      </c>
      <c r="AN543">
        <v>-1.36</v>
      </c>
      <c r="AO543" t="s">
        <v>3182</v>
      </c>
      <c r="AP543">
        <v>7.7192321882828999E-2</v>
      </c>
      <c r="AQ543">
        <f>(Table2[[#This Row],[Sharpe Ratio]]-AVERAGE(Table2[Sharpe Ratio]))/_xlfn.STDEV.P(Table2[Sharpe Ratio])</f>
        <v>0.22773879303988165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546</v>
      </c>
      <c r="AT543">
        <f>_xlfn.RANK.AVG(Table2[[#This Row],[6M Return vs Nifty Z-Score]],Table2[6M Return vs Nifty Z-Score])</f>
        <v>654</v>
      </c>
      <c r="AU543">
        <f>_xlfn.RANK.AVG(Table2[[#This Row],[Sharpe Ratio Z-Score]],Table2[Sharpe Ratio Z-Score])</f>
        <v>288</v>
      </c>
      <c r="AV543">
        <f>(Table2[[#This Row],[Rank 1Y]]+Table2[[#This Row],[Rank 6M]]+Table2[[#This Row],[Rank Sharpe]])/3</f>
        <v>496</v>
      </c>
    </row>
    <row r="544" spans="1:48" x14ac:dyDescent="0.3">
      <c r="A544" t="s">
        <v>2175</v>
      </c>
      <c r="B544" t="s">
        <v>2176</v>
      </c>
      <c r="C544" t="s">
        <v>3141</v>
      </c>
      <c r="D544" t="s">
        <v>263</v>
      </c>
      <c r="E544">
        <v>2752.1172270000002</v>
      </c>
      <c r="F544">
        <v>283.3</v>
      </c>
      <c r="G544">
        <v>-13.419761367788</v>
      </c>
      <c r="H544">
        <f>(Table2[[#This Row],[1Y Return vs Nifty]]-AVERAGE(Table2[1Y Return vs Nifty]))/_xlfn.STDEV.P(Table2[1Y Return vs Nifty])</f>
        <v>-0.54261488054652718</v>
      </c>
      <c r="I544">
        <v>13.1807019544102</v>
      </c>
      <c r="J544">
        <f>(Table2[[#This Row],[1M Return vs Nifty]]-AVERAGE(Table2[1M Return vs Nifty]))/_xlfn.STDEV.P(Table2[1M Return vs Nifty])</f>
        <v>1.0881521195732935</v>
      </c>
      <c r="K544">
        <v>-20.586813739894101</v>
      </c>
      <c r="L544">
        <f>(Table2[[#This Row],[6M Return vs Nifty]]-AVERAGE(Table2[6M Return vs Nifty]))/_xlfn.STDEV.P(Table2[6M Return vs Nifty])</f>
        <v>-0.80683709283770377</v>
      </c>
      <c r="M544">
        <v>-2.4514751652233699</v>
      </c>
      <c r="N544">
        <f>(Table2[[#This Row],[1W Return vs Nifty]]-AVERAGE(Table2[1W Return vs Nifty]))/_xlfn.STDEV.P(Table2[1W Return vs Nifty])</f>
        <v>-0.52022285191765372</v>
      </c>
      <c r="O544">
        <v>315</v>
      </c>
      <c r="P544">
        <v>284.774891510918</v>
      </c>
      <c r="Q544">
        <v>297.55101933864802</v>
      </c>
      <c r="R544">
        <v>57.238719229765699</v>
      </c>
      <c r="S544" s="1">
        <f>(Table2[[#This Row],[Close Price]]-Table2[[#This Row],[20D EMA]])/Table2[[#This Row],[20D EMA]]</f>
        <v>-0.1006349206349206</v>
      </c>
      <c r="T544" s="1">
        <f>(Table2[[#This Row],[Close Price]]-Table2[[#This Row],[50D EMA]])/Table2[[#This Row],[50D EMA]]</f>
        <v>-5.179148706168285E-3</v>
      </c>
      <c r="U544" s="1">
        <f>(Table2[[#This Row],[Close Price]]-Table2[[#This Row],[200D EMA]])/Table2[[#This Row],[200D EMA]]</f>
        <v>-4.7894372435097164E-2</v>
      </c>
      <c r="V544">
        <v>0.66035514279751795</v>
      </c>
      <c r="W544">
        <v>283.45</v>
      </c>
      <c r="X544">
        <v>286.8</v>
      </c>
      <c r="Y544">
        <v>280.39999999999998</v>
      </c>
      <c r="Z544">
        <v>284.95</v>
      </c>
      <c r="AA544">
        <v>280.39999999999998</v>
      </c>
      <c r="AB544">
        <v>291.8</v>
      </c>
      <c r="AC544" s="1">
        <f>(Table2[[#This Row],[Close Price]]/Table2[[#This Row],[Day Low]])-1</f>
        <v>-5.2919386135108493E-4</v>
      </c>
      <c r="AD544" s="1">
        <f>(Table2[[#This Row],[Day High]]/Table2[[#This Row],[Close Price]])-1</f>
        <v>1.2354394634662924E-2</v>
      </c>
      <c r="AE544" s="1">
        <f>(Table2[[#This Row],[Close Price]]/Table2[[#This Row],[Current Week Low]])-1</f>
        <v>1.0342368045649142E-2</v>
      </c>
      <c r="AF544" s="1">
        <f>(Table2[[#This Row],[Current Week High]]/Table2[[#This Row],[Close Price]])-1</f>
        <v>5.8242146134839246E-3</v>
      </c>
      <c r="AG544" s="1">
        <f>(Table2[[#This Row],[Close Price]]/Table2[[#This Row],[Current Month Low]])-1</f>
        <v>1.0342368045649142E-2</v>
      </c>
      <c r="AH544" s="1">
        <f>(Table2[[#This Row],[Current Month High]]/Table2[[#This Row],[Close Price]])-1</f>
        <v>3.0003529827038466E-2</v>
      </c>
      <c r="AI544">
        <v>41.740204729968198</v>
      </c>
      <c r="AJ544">
        <v>16.7765869744435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-0.05</v>
      </c>
      <c r="AM544" t="s">
        <v>3182</v>
      </c>
      <c r="AN544">
        <v>2.31</v>
      </c>
      <c r="AO544" t="s">
        <v>3183</v>
      </c>
      <c r="AP544">
        <v>5.0999706476150999E-2</v>
      </c>
      <c r="AQ544">
        <f>(Table2[[#This Row],[Sharpe Ratio]]-AVERAGE(Table2[Sharpe Ratio]))/_xlfn.STDEV.P(Table2[Sharpe Ratio])</f>
        <v>-7.5286974125115189E-2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503</v>
      </c>
      <c r="AT544">
        <f>_xlfn.RANK.AVG(Table2[[#This Row],[6M Return vs Nifty Z-Score]],Table2[6M Return vs Nifty Z-Score])</f>
        <v>607</v>
      </c>
      <c r="AU544">
        <f>_xlfn.RANK.AVG(Table2[[#This Row],[Sharpe Ratio Z-Score]],Table2[Sharpe Ratio Z-Score])</f>
        <v>378</v>
      </c>
      <c r="AV544">
        <f>(Table2[[#This Row],[Rank 1Y]]+Table2[[#This Row],[Rank 6M]]+Table2[[#This Row],[Rank Sharpe]])/3</f>
        <v>496</v>
      </c>
    </row>
    <row r="545" spans="1:48" x14ac:dyDescent="0.3">
      <c r="A545" t="s">
        <v>1551</v>
      </c>
      <c r="B545" t="s">
        <v>1552</v>
      </c>
      <c r="C545" t="s">
        <v>572</v>
      </c>
      <c r="D545" t="s">
        <v>572</v>
      </c>
      <c r="E545">
        <v>6376.5487199999998</v>
      </c>
      <c r="F545">
        <v>318</v>
      </c>
      <c r="G545">
        <v>-28.060840437875399</v>
      </c>
      <c r="H545">
        <f>(Table2[[#This Row],[1Y Return vs Nifty]]-AVERAGE(Table2[1Y Return vs Nifty]))/_xlfn.STDEV.P(Table2[1Y Return vs Nifty])</f>
        <v>-0.83068822790350683</v>
      </c>
      <c r="I545">
        <v>14.459871366904499</v>
      </c>
      <c r="J545">
        <f>(Table2[[#This Row],[1M Return vs Nifty]]-AVERAGE(Table2[1M Return vs Nifty]))/_xlfn.STDEV.P(Table2[1M Return vs Nifty])</f>
        <v>1.2068689902363889</v>
      </c>
      <c r="K545">
        <v>-11.1969888763595</v>
      </c>
      <c r="L545">
        <f>(Table2[[#This Row],[6M Return vs Nifty]]-AVERAGE(Table2[6M Return vs Nifty]))/_xlfn.STDEV.P(Table2[6M Return vs Nifty])</f>
        <v>-0.50223511676692378</v>
      </c>
      <c r="M545">
        <v>-11.1079294005501</v>
      </c>
      <c r="N545">
        <f>(Table2[[#This Row],[1W Return vs Nifty]]-AVERAGE(Table2[1W Return vs Nifty]))/_xlfn.STDEV.P(Table2[1W Return vs Nifty])</f>
        <v>-2.6132980627148918</v>
      </c>
      <c r="O545">
        <v>336.78</v>
      </c>
      <c r="P545">
        <v>317.78803277192202</v>
      </c>
      <c r="Q545">
        <v>336.21914650529902</v>
      </c>
      <c r="R545">
        <v>56.368529813312001</v>
      </c>
      <c r="S545" s="1">
        <f>(Table2[[#This Row],[Close Price]]-Table2[[#This Row],[20D EMA]])/Table2[[#This Row],[20D EMA]]</f>
        <v>-5.5763406378050877E-2</v>
      </c>
      <c r="T545" s="1">
        <f>(Table2[[#This Row],[Close Price]]-Table2[[#This Row],[50D EMA]])/Table2[[#This Row],[50D EMA]]</f>
        <v>6.6700821371115269E-4</v>
      </c>
      <c r="U545" s="1">
        <f>(Table2[[#This Row],[Close Price]]-Table2[[#This Row],[200D EMA]])/Table2[[#This Row],[200D EMA]]</f>
        <v>-5.418830752106462E-2</v>
      </c>
      <c r="V545">
        <v>2.3688162196199598</v>
      </c>
      <c r="W545">
        <v>318.75</v>
      </c>
      <c r="X545">
        <v>328</v>
      </c>
      <c r="Y545">
        <v>316</v>
      </c>
      <c r="Z545">
        <v>329.05</v>
      </c>
      <c r="AA545">
        <v>313</v>
      </c>
      <c r="AB545">
        <v>334.95</v>
      </c>
      <c r="AC545" s="1">
        <f>(Table2[[#This Row],[Close Price]]/Table2[[#This Row],[Day Low]])-1</f>
        <v>-2.3529411764705577E-3</v>
      </c>
      <c r="AD545" s="1">
        <f>(Table2[[#This Row],[Day High]]/Table2[[#This Row],[Close Price]])-1</f>
        <v>3.1446540880503138E-2</v>
      </c>
      <c r="AE545" s="1">
        <f>(Table2[[#This Row],[Close Price]]/Table2[[#This Row],[Current Week Low]])-1</f>
        <v>6.3291139240506666E-3</v>
      </c>
      <c r="AF545" s="1">
        <f>(Table2[[#This Row],[Current Week High]]/Table2[[#This Row],[Close Price]])-1</f>
        <v>3.4748427672955939E-2</v>
      </c>
      <c r="AG545" s="1">
        <f>(Table2[[#This Row],[Close Price]]/Table2[[#This Row],[Current Month Low]])-1</f>
        <v>1.5974440894568787E-2</v>
      </c>
      <c r="AH545" s="1">
        <f>(Table2[[#This Row],[Current Month High]]/Table2[[#This Row],[Close Price]])-1</f>
        <v>5.3301886792452846E-2</v>
      </c>
      <c r="AI545">
        <v>37.405660377358402</v>
      </c>
      <c r="AJ545">
        <v>18.7675070028011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-0.08</v>
      </c>
      <c r="AM545" t="s">
        <v>3182</v>
      </c>
      <c r="AN545">
        <v>4.1100000000000003</v>
      </c>
      <c r="AO545" t="s">
        <v>3183</v>
      </c>
      <c r="AP545">
        <v>4.5597850353401997E-2</v>
      </c>
      <c r="AQ545">
        <f>(Table2[[#This Row],[Sharpe Ratio]]-AVERAGE(Table2[Sharpe Ratio]))/_xlfn.STDEV.P(Table2[Sharpe Ratio])</f>
        <v>-0.13778174871313176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607</v>
      </c>
      <c r="AT545">
        <f>_xlfn.RANK.AVG(Table2[[#This Row],[6M Return vs Nifty Z-Score]],Table2[6M Return vs Nifty Z-Score])</f>
        <v>495</v>
      </c>
      <c r="AU545">
        <f>_xlfn.RANK.AVG(Table2[[#This Row],[Sharpe Ratio Z-Score]],Table2[Sharpe Ratio Z-Score])</f>
        <v>387</v>
      </c>
      <c r="AV545">
        <f>(Table2[[#This Row],[Rank 1Y]]+Table2[[#This Row],[Rank 6M]]+Table2[[#This Row],[Rank Sharpe]])/3</f>
        <v>496.33333333333331</v>
      </c>
    </row>
    <row r="546" spans="1:48" x14ac:dyDescent="0.3">
      <c r="A546" t="s">
        <v>1723</v>
      </c>
      <c r="B546" t="s">
        <v>1724</v>
      </c>
      <c r="C546" t="s">
        <v>3143</v>
      </c>
      <c r="D546" t="s">
        <v>69</v>
      </c>
      <c r="E546">
        <v>4894.163466252</v>
      </c>
      <c r="F546">
        <v>214.34</v>
      </c>
      <c r="G546">
        <v>-10.0006459103538</v>
      </c>
      <c r="H546">
        <f>(Table2[[#This Row],[1Y Return vs Nifty]]-AVERAGE(Table2[1Y Return vs Nifty]))/_xlfn.STDEV.P(Table2[1Y Return vs Nifty])</f>
        <v>-0.4753414213904063</v>
      </c>
      <c r="I546">
        <v>-1.6149581752944999</v>
      </c>
      <c r="J546">
        <f>(Table2[[#This Row],[1M Return vs Nifty]]-AVERAGE(Table2[1M Return vs Nifty]))/_xlfn.STDEV.P(Table2[1M Return vs Nifty])</f>
        <v>-0.28500021883997212</v>
      </c>
      <c r="K546">
        <v>1.6924805697229801</v>
      </c>
      <c r="L546">
        <f>(Table2[[#This Row],[6M Return vs Nifty]]-AVERAGE(Table2[6M Return vs Nifty]))/_xlfn.STDEV.P(Table2[6M Return vs Nifty])</f>
        <v>-8.4106139832763452E-2</v>
      </c>
      <c r="M546">
        <v>-1.22237756639013</v>
      </c>
      <c r="N546">
        <f>(Table2[[#This Row],[1W Return vs Nifty]]-AVERAGE(Table2[1W Return vs Nifty]))/_xlfn.STDEV.P(Table2[1W Return vs Nifty])</f>
        <v>-0.22303492186777438</v>
      </c>
      <c r="O546">
        <v>217.41</v>
      </c>
      <c r="P546">
        <v>222.842477186292</v>
      </c>
      <c r="Q546">
        <v>217.456964692024</v>
      </c>
      <c r="R546">
        <v>44.803079004507303</v>
      </c>
      <c r="S546" s="1">
        <f>(Table2[[#This Row],[Close Price]]-Table2[[#This Row],[20D EMA]])/Table2[[#This Row],[20D EMA]]</f>
        <v>-1.4120785612437299E-2</v>
      </c>
      <c r="T546" s="1">
        <f>(Table2[[#This Row],[Close Price]]-Table2[[#This Row],[50D EMA]])/Table2[[#This Row],[50D EMA]]</f>
        <v>-3.8154652082709038E-2</v>
      </c>
      <c r="U546" s="1">
        <f>(Table2[[#This Row],[Close Price]]-Table2[[#This Row],[200D EMA]])/Table2[[#This Row],[200D EMA]]</f>
        <v>-1.4333708264706244E-2</v>
      </c>
      <c r="V546">
        <v>0.204509759007825</v>
      </c>
      <c r="W546">
        <v>215.97</v>
      </c>
      <c r="X546">
        <v>219.9</v>
      </c>
      <c r="Y546">
        <v>213.5</v>
      </c>
      <c r="Z546">
        <v>217.5</v>
      </c>
      <c r="AA546">
        <v>213</v>
      </c>
      <c r="AB546">
        <v>218.76</v>
      </c>
      <c r="AC546" s="1">
        <f>(Table2[[#This Row],[Close Price]]/Table2[[#This Row],[Day Low]])-1</f>
        <v>-7.5473445385932925E-3</v>
      </c>
      <c r="AD546" s="1">
        <f>(Table2[[#This Row],[Day High]]/Table2[[#This Row],[Close Price]])-1</f>
        <v>2.59400951758888E-2</v>
      </c>
      <c r="AE546" s="1">
        <f>(Table2[[#This Row],[Close Price]]/Table2[[#This Row],[Current Week Low]])-1</f>
        <v>3.9344262295082366E-3</v>
      </c>
      <c r="AF546" s="1">
        <f>(Table2[[#This Row],[Current Week High]]/Table2[[#This Row],[Close Price]])-1</f>
        <v>1.4742931790612923E-2</v>
      </c>
      <c r="AG546" s="1">
        <f>(Table2[[#This Row],[Close Price]]/Table2[[#This Row],[Current Month Low]])-1</f>
        <v>6.291079812206668E-3</v>
      </c>
      <c r="AH546" s="1">
        <f>(Table2[[#This Row],[Current Month High]]/Table2[[#This Row],[Close Price]])-1</f>
        <v>2.0621442567882786E-2</v>
      </c>
      <c r="AI546">
        <v>20.369506391714001</v>
      </c>
      <c r="AJ546">
        <v>13.108179419524999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-0.01</v>
      </c>
      <c r="AM546" t="s">
        <v>3182</v>
      </c>
      <c r="AN546">
        <v>-6.08</v>
      </c>
      <c r="AO546" t="s">
        <v>3182</v>
      </c>
      <c r="AP546">
        <v>-6.0937019064365001E-2</v>
      </c>
      <c r="AQ546">
        <f>(Table2[[#This Row],[Sharpe Ratio]]-AVERAGE(Table2[Sharpe Ratio]))/_xlfn.STDEV.P(Table2[Sharpe Ratio])</f>
        <v>-1.3702974801093506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480</v>
      </c>
      <c r="AT546">
        <f>_xlfn.RANK.AVG(Table2[[#This Row],[6M Return vs Nifty Z-Score]],Table2[6M Return vs Nifty Z-Score])</f>
        <v>331</v>
      </c>
      <c r="AU546">
        <f>_xlfn.RANK.AVG(Table2[[#This Row],[Sharpe Ratio Z-Score]],Table2[Sharpe Ratio Z-Score])</f>
        <v>678</v>
      </c>
      <c r="AV546">
        <f>(Table2[[#This Row],[Rank 1Y]]+Table2[[#This Row],[Rank 6M]]+Table2[[#This Row],[Rank Sharpe]])/3</f>
        <v>496.33333333333331</v>
      </c>
    </row>
    <row r="547" spans="1:48" x14ac:dyDescent="0.3">
      <c r="A547" t="s">
        <v>1401</v>
      </c>
      <c r="B547" t="s">
        <v>1402</v>
      </c>
      <c r="C547" t="s">
        <v>3141</v>
      </c>
      <c r="D547" t="s">
        <v>214</v>
      </c>
      <c r="E547">
        <v>7817.3161559999999</v>
      </c>
      <c r="F547">
        <v>511.65</v>
      </c>
      <c r="G547">
        <v>-28.941699574885501</v>
      </c>
      <c r="H547">
        <f>(Table2[[#This Row],[1Y Return vs Nifty]]-AVERAGE(Table2[1Y Return vs Nifty]))/_xlfn.STDEV.P(Table2[1Y Return vs Nifty])</f>
        <v>-0.84801974007783221</v>
      </c>
      <c r="I547">
        <v>-3.7795096705213298E-2</v>
      </c>
      <c r="J547">
        <f>(Table2[[#This Row],[1M Return vs Nifty]]-AVERAGE(Table2[1M Return vs Nifty]))/_xlfn.STDEV.P(Table2[1M Return vs Nifty])</f>
        <v>-0.13862721821420224</v>
      </c>
      <c r="K547">
        <v>-13.130118898113601</v>
      </c>
      <c r="L547">
        <f>(Table2[[#This Row],[6M Return vs Nifty]]-AVERAGE(Table2[6M Return vs Nifty]))/_xlfn.STDEV.P(Table2[6M Return vs Nifty])</f>
        <v>-0.56494504301004167</v>
      </c>
      <c r="M547">
        <v>0.77895363127071904</v>
      </c>
      <c r="N547">
        <f>(Table2[[#This Row],[1W Return vs Nifty]]-AVERAGE(Table2[1W Return vs Nifty]))/_xlfn.STDEV.P(Table2[1W Return vs Nifty])</f>
        <v>0.26087414812119919</v>
      </c>
      <c r="O547">
        <v>519.16999999999996</v>
      </c>
      <c r="P547">
        <v>539.19072450108604</v>
      </c>
      <c r="Q547">
        <v>546.37613947078296</v>
      </c>
      <c r="R547">
        <v>46.562235837873899</v>
      </c>
      <c r="S547" s="1">
        <f>(Table2[[#This Row],[Close Price]]-Table2[[#This Row],[20D EMA]])/Table2[[#This Row],[20D EMA]]</f>
        <v>-1.4484658204441671E-2</v>
      </c>
      <c r="T547" s="1">
        <f>(Table2[[#This Row],[Close Price]]-Table2[[#This Row],[50D EMA]])/Table2[[#This Row],[50D EMA]]</f>
        <v>-5.1077889974033834E-2</v>
      </c>
      <c r="U547" s="1">
        <f>(Table2[[#This Row],[Close Price]]-Table2[[#This Row],[200D EMA]])/Table2[[#This Row],[200D EMA]]</f>
        <v>-6.3557203476012944E-2</v>
      </c>
      <c r="V547">
        <v>0.82651475938170305</v>
      </c>
      <c r="W547">
        <v>510.05</v>
      </c>
      <c r="X547">
        <v>516.95000000000005</v>
      </c>
      <c r="Y547">
        <v>510</v>
      </c>
      <c r="Z547">
        <v>522.20000000000005</v>
      </c>
      <c r="AA547">
        <v>488.1</v>
      </c>
      <c r="AB547">
        <v>550.79999999999995</v>
      </c>
      <c r="AC547" s="1">
        <f>(Table2[[#This Row],[Close Price]]/Table2[[#This Row],[Day Low]])-1</f>
        <v>3.1369473581019935E-3</v>
      </c>
      <c r="AD547" s="1">
        <f>(Table2[[#This Row],[Day High]]/Table2[[#This Row],[Close Price]])-1</f>
        <v>1.0358643604026385E-2</v>
      </c>
      <c r="AE547" s="1">
        <f>(Table2[[#This Row],[Close Price]]/Table2[[#This Row],[Current Week Low]])-1</f>
        <v>3.2352941176470029E-3</v>
      </c>
      <c r="AF547" s="1">
        <f>(Table2[[#This Row],[Current Week High]]/Table2[[#This Row],[Close Price]])-1</f>
        <v>2.0619564155184289E-2</v>
      </c>
      <c r="AG547" s="1">
        <f>(Table2[[#This Row],[Close Price]]/Table2[[#This Row],[Current Month Low]])-1</f>
        <v>4.8248309772587428E-2</v>
      </c>
      <c r="AH547" s="1">
        <f>(Table2[[#This Row],[Current Month High]]/Table2[[#This Row],[Close Price]])-1</f>
        <v>7.6517150395778222E-2</v>
      </c>
      <c r="AI547">
        <v>38.336753640183701</v>
      </c>
      <c r="AJ547">
        <v>18.163972286374101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-0.02</v>
      </c>
      <c r="AM547" t="s">
        <v>3182</v>
      </c>
      <c r="AN547">
        <v>-3.68</v>
      </c>
      <c r="AO547" t="s">
        <v>3182</v>
      </c>
      <c r="AP547">
        <v>5.5501338963979997E-2</v>
      </c>
      <c r="AQ547">
        <f>(Table2[[#This Row],[Sharpe Ratio]]-AVERAGE(Table2[Sharpe Ratio]))/_xlfn.STDEV.P(Table2[Sharpe Ratio])</f>
        <v>-2.3207003609018301E-2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612</v>
      </c>
      <c r="AT547">
        <f>_xlfn.RANK.AVG(Table2[[#This Row],[6M Return vs Nifty Z-Score]],Table2[6M Return vs Nifty Z-Score])</f>
        <v>520</v>
      </c>
      <c r="AU547">
        <f>_xlfn.RANK.AVG(Table2[[#This Row],[Sharpe Ratio Z-Score]],Table2[Sharpe Ratio Z-Score])</f>
        <v>360</v>
      </c>
      <c r="AV547">
        <f>(Table2[[#This Row],[Rank 1Y]]+Table2[[#This Row],[Rank 6M]]+Table2[[#This Row],[Rank Sharpe]])/3</f>
        <v>497.33333333333331</v>
      </c>
    </row>
    <row r="548" spans="1:48" x14ac:dyDescent="0.3">
      <c r="A548" t="s">
        <v>1532</v>
      </c>
      <c r="B548" t="s">
        <v>1533</v>
      </c>
      <c r="C548" t="s">
        <v>572</v>
      </c>
      <c r="D548" t="s">
        <v>572</v>
      </c>
      <c r="E548">
        <v>6578.3749030999998</v>
      </c>
      <c r="F548">
        <v>332.15</v>
      </c>
      <c r="G548">
        <v>-17.184093388762101</v>
      </c>
      <c r="H548">
        <f>(Table2[[#This Row],[1Y Return vs Nifty]]-AVERAGE(Table2[1Y Return vs Nifty]))/_xlfn.STDEV.P(Table2[1Y Return vs Nifty])</f>
        <v>-0.61668071412709813</v>
      </c>
      <c r="I548">
        <v>-10.2588495334958</v>
      </c>
      <c r="J548">
        <f>(Table2[[#This Row],[1M Return vs Nifty]]-AVERAGE(Table2[1M Return vs Nifty]))/_xlfn.STDEV.P(Table2[1M Return vs Nifty])</f>
        <v>-1.0872205677431359</v>
      </c>
      <c r="K548">
        <v>-14.6915879737333</v>
      </c>
      <c r="L548">
        <f>(Table2[[#This Row],[6M Return vs Nifty]]-AVERAGE(Table2[6M Return vs Nifty]))/_xlfn.STDEV.P(Table2[6M Return vs Nifty])</f>
        <v>-0.61559844420970311</v>
      </c>
      <c r="M548">
        <v>-0.82249072141063495</v>
      </c>
      <c r="N548">
        <f>(Table2[[#This Row],[1W Return vs Nifty]]-AVERAGE(Table2[1W Return vs Nifty]))/_xlfn.STDEV.P(Table2[1W Return vs Nifty])</f>
        <v>-0.12634484304372717</v>
      </c>
      <c r="O548">
        <v>356.84</v>
      </c>
      <c r="P548">
        <v>362.83688445068299</v>
      </c>
      <c r="Q548">
        <v>355.80316714581602</v>
      </c>
      <c r="R548">
        <v>44.855210872100898</v>
      </c>
      <c r="S548" s="1">
        <f>(Table2[[#This Row],[Close Price]]-Table2[[#This Row],[20D EMA]])/Table2[[#This Row],[20D EMA]]</f>
        <v>-6.9190673691290214E-2</v>
      </c>
      <c r="T548" s="1">
        <f>(Table2[[#This Row],[Close Price]]-Table2[[#This Row],[50D EMA]])/Table2[[#This Row],[50D EMA]]</f>
        <v>-8.457487583474714E-2</v>
      </c>
      <c r="U548" s="1">
        <f>(Table2[[#This Row],[Close Price]]-Table2[[#This Row],[200D EMA]])/Table2[[#This Row],[200D EMA]]</f>
        <v>-6.6478236648530031E-2</v>
      </c>
      <c r="V548">
        <v>0.95951596423724295</v>
      </c>
      <c r="W548">
        <v>329.2</v>
      </c>
      <c r="X548">
        <v>333.65</v>
      </c>
      <c r="Y548">
        <v>322.5</v>
      </c>
      <c r="Z548">
        <v>333.6</v>
      </c>
      <c r="AA548">
        <v>312.8</v>
      </c>
      <c r="AB548">
        <v>334.85</v>
      </c>
      <c r="AC548" s="1">
        <f>(Table2[[#This Row],[Close Price]]/Table2[[#This Row],[Day Low]])-1</f>
        <v>8.9611178614823483E-3</v>
      </c>
      <c r="AD548" s="1">
        <f>(Table2[[#This Row],[Day High]]/Table2[[#This Row],[Close Price]])-1</f>
        <v>4.5160319132921956E-3</v>
      </c>
      <c r="AE548" s="1">
        <f>(Table2[[#This Row],[Close Price]]/Table2[[#This Row],[Current Week Low]])-1</f>
        <v>2.9922480620155012E-2</v>
      </c>
      <c r="AF548" s="1">
        <f>(Table2[[#This Row],[Current Week High]]/Table2[[#This Row],[Close Price]])-1</f>
        <v>4.3654975161826481E-3</v>
      </c>
      <c r="AG548" s="1">
        <f>(Table2[[#This Row],[Close Price]]/Table2[[#This Row],[Current Month Low]])-1</f>
        <v>6.1860613810741594E-2</v>
      </c>
      <c r="AH548" s="1">
        <f>(Table2[[#This Row],[Current Month High]]/Table2[[#This Row],[Close Price]])-1</f>
        <v>8.1288574439259964E-3</v>
      </c>
      <c r="AI548">
        <v>35.676652115008203</v>
      </c>
      <c r="AJ548">
        <v>30.025445292620802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-0.16</v>
      </c>
      <c r="AM548" t="s">
        <v>3182</v>
      </c>
      <c r="AN548">
        <v>-12.82</v>
      </c>
      <c r="AO548" t="s">
        <v>3182</v>
      </c>
      <c r="AP548">
        <v>2.7873666174105E-2</v>
      </c>
      <c r="AQ548">
        <f>(Table2[[#This Row],[Sharpe Ratio]]-AVERAGE(Table2[Sharpe Ratio]))/_xlfn.STDEV.P(Table2[Sharpe Ratio])</f>
        <v>-0.34283513589552922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524</v>
      </c>
      <c r="AT548">
        <f>_xlfn.RANK.AVG(Table2[[#This Row],[6M Return vs Nifty Z-Score]],Table2[6M Return vs Nifty Z-Score])</f>
        <v>538</v>
      </c>
      <c r="AU548">
        <f>_xlfn.RANK.AVG(Table2[[#This Row],[Sharpe Ratio Z-Score]],Table2[Sharpe Ratio Z-Score])</f>
        <v>435</v>
      </c>
      <c r="AV548">
        <f>(Table2[[#This Row],[Rank 1Y]]+Table2[[#This Row],[Rank 6M]]+Table2[[#This Row],[Rank Sharpe]])/3</f>
        <v>499</v>
      </c>
    </row>
    <row r="549" spans="1:48" x14ac:dyDescent="0.3">
      <c r="A549" t="s">
        <v>1177</v>
      </c>
      <c r="B549" t="s">
        <v>1178</v>
      </c>
      <c r="C549" t="s">
        <v>3144</v>
      </c>
      <c r="D549" t="s">
        <v>1179</v>
      </c>
      <c r="E549">
        <v>10332.391457760001</v>
      </c>
      <c r="F549">
        <v>1096.8</v>
      </c>
      <c r="G549">
        <v>-16.7204479466786</v>
      </c>
      <c r="H549">
        <f>(Table2[[#This Row],[1Y Return vs Nifty]]-AVERAGE(Table2[1Y Return vs Nifty]))/_xlfn.STDEV.P(Table2[1Y Return vs Nifty])</f>
        <v>-0.60755816968563825</v>
      </c>
      <c r="I549">
        <v>2.6547369030291001</v>
      </c>
      <c r="J549">
        <f>(Table2[[#This Row],[1M Return vs Nifty]]-AVERAGE(Table2[1M Return vs Nifty]))/_xlfn.STDEV.P(Table2[1M Return vs Nifty])</f>
        <v>0.1112606934623355</v>
      </c>
      <c r="K549">
        <v>-6.6850700335169799</v>
      </c>
      <c r="L549">
        <f>(Table2[[#This Row],[6M Return vs Nifty]]-AVERAGE(Table2[6M Return vs Nifty]))/_xlfn.STDEV.P(Table2[6M Return vs Nifty])</f>
        <v>-0.35587036392280341</v>
      </c>
      <c r="M549">
        <v>-0.66112129134943498</v>
      </c>
      <c r="N549">
        <f>(Table2[[#This Row],[1W Return vs Nifty]]-AVERAGE(Table2[1W Return vs Nifty]))/_xlfn.STDEV.P(Table2[1W Return vs Nifty])</f>
        <v>-8.7326748029351128E-2</v>
      </c>
      <c r="O549">
        <v>1094.82</v>
      </c>
      <c r="P549">
        <v>1123.9023120950101</v>
      </c>
      <c r="Q549">
        <v>1079.2651065089799</v>
      </c>
      <c r="R549">
        <v>54.322155668152803</v>
      </c>
      <c r="S549" s="1">
        <f>(Table2[[#This Row],[Close Price]]-Table2[[#This Row],[20D EMA]])/Table2[[#This Row],[20D EMA]]</f>
        <v>1.8085164684605857E-3</v>
      </c>
      <c r="T549" s="1">
        <f>(Table2[[#This Row],[Close Price]]-Table2[[#This Row],[50D EMA]])/Table2[[#This Row],[50D EMA]]</f>
        <v>-2.4114473120435225E-2</v>
      </c>
      <c r="U549" s="1">
        <f>(Table2[[#This Row],[Close Price]]-Table2[[#This Row],[200D EMA]])/Table2[[#This Row],[200D EMA]]</f>
        <v>1.6247067921744358E-2</v>
      </c>
      <c r="V549">
        <v>0.715663060018351</v>
      </c>
      <c r="W549">
        <v>1076</v>
      </c>
      <c r="X549">
        <v>1105.9000000000001</v>
      </c>
      <c r="Y549">
        <v>1063</v>
      </c>
      <c r="Z549">
        <v>1109.4000000000001</v>
      </c>
      <c r="AA549">
        <v>1041</v>
      </c>
      <c r="AB549">
        <v>1191.05</v>
      </c>
      <c r="AC549" s="1">
        <f>(Table2[[#This Row],[Close Price]]/Table2[[#This Row],[Day Low]])-1</f>
        <v>1.9330855018587334E-2</v>
      </c>
      <c r="AD549" s="1">
        <f>(Table2[[#This Row],[Day High]]/Table2[[#This Row],[Close Price]])-1</f>
        <v>8.29686360320947E-3</v>
      </c>
      <c r="AE549" s="1">
        <f>(Table2[[#This Row],[Close Price]]/Table2[[#This Row],[Current Week Low]])-1</f>
        <v>3.1796801505173944E-2</v>
      </c>
      <c r="AF549" s="1">
        <f>(Table2[[#This Row],[Current Week High]]/Table2[[#This Row],[Close Price]])-1</f>
        <v>1.148796498905913E-2</v>
      </c>
      <c r="AG549" s="1">
        <f>(Table2[[#This Row],[Close Price]]/Table2[[#This Row],[Current Month Low]])-1</f>
        <v>5.3602305475504375E-2</v>
      </c>
      <c r="AH549" s="1">
        <f>(Table2[[#This Row],[Current Month High]]/Table2[[#This Row],[Close Price]])-1</f>
        <v>8.5931801604668179E-2</v>
      </c>
      <c r="AI549">
        <v>18.522064186725</v>
      </c>
      <c r="AJ549">
        <v>34.874569601574002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0.02</v>
      </c>
      <c r="AM549" t="s">
        <v>3183</v>
      </c>
      <c r="AN549">
        <v>-3.66</v>
      </c>
      <c r="AO549" t="s">
        <v>3182</v>
      </c>
      <c r="AQ549">
        <f>(Table2[[#This Row],[Sharpe Ratio]]-AVERAGE(Table2[Sharpe Ratio]))/_xlfn.STDEV.P(Table2[Sharpe Ratio])</f>
        <v>-0.66530919757154305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522</v>
      </c>
      <c r="AT549">
        <f>_xlfn.RANK.AVG(Table2[[#This Row],[6M Return vs Nifty Z-Score]],Table2[6M Return vs Nifty Z-Score])</f>
        <v>442</v>
      </c>
      <c r="AU549">
        <f>_xlfn.RANK.AVG(Table2[[#This Row],[Sharpe Ratio Z-Score]],Table2[Sharpe Ratio Z-Score])</f>
        <v>534</v>
      </c>
      <c r="AV549">
        <f>(Table2[[#This Row],[Rank 1Y]]+Table2[[#This Row],[Rank 6M]]+Table2[[#This Row],[Rank Sharpe]])/3</f>
        <v>499.33333333333331</v>
      </c>
    </row>
    <row r="550" spans="1:48" x14ac:dyDescent="0.3">
      <c r="A550" t="s">
        <v>850</v>
      </c>
      <c r="B550" t="s">
        <v>851</v>
      </c>
      <c r="C550" t="s">
        <v>3136</v>
      </c>
      <c r="D550" t="s">
        <v>489</v>
      </c>
      <c r="E550">
        <v>17837.734822999999</v>
      </c>
      <c r="F550">
        <v>420.25</v>
      </c>
      <c r="G550">
        <v>-51.784387713725202</v>
      </c>
      <c r="H550">
        <f>(Table2[[#This Row],[1Y Return vs Nifty]]-AVERAGE(Table2[1Y Return vs Nifty]))/_xlfn.STDEV.P(Table2[1Y Return vs Nifty])</f>
        <v>-1.2974654129880494</v>
      </c>
      <c r="I550">
        <v>1.05333378981856</v>
      </c>
      <c r="J550">
        <f>(Table2[[#This Row],[1M Return vs Nifty]]-AVERAGE(Table2[1M Return vs Nifty]))/_xlfn.STDEV.P(Table2[1M Return vs Nifty])</f>
        <v>-3.7361970911560557E-2</v>
      </c>
      <c r="K550">
        <v>-0.42242158782844702</v>
      </c>
      <c r="L550">
        <f>(Table2[[#This Row],[6M Return vs Nifty]]-AVERAGE(Table2[6M Return vs Nifty]))/_xlfn.STDEV.P(Table2[6M Return vs Nifty])</f>
        <v>-0.15271267784054735</v>
      </c>
      <c r="M550">
        <v>-4.0478173976877203</v>
      </c>
      <c r="N550">
        <f>(Table2[[#This Row],[1W Return vs Nifty]]-AVERAGE(Table2[1W Return vs Nifty]))/_xlfn.STDEV.P(Table2[1W Return vs Nifty])</f>
        <v>-0.90620818308064344</v>
      </c>
      <c r="O550">
        <v>426.32</v>
      </c>
      <c r="P550">
        <v>440.723212395747</v>
      </c>
      <c r="Q550">
        <v>463.887758548276</v>
      </c>
      <c r="R550">
        <v>47.477266001840299</v>
      </c>
      <c r="S550" s="1">
        <f>(Table2[[#This Row],[Close Price]]-Table2[[#This Row],[20D EMA]])/Table2[[#This Row],[20D EMA]]</f>
        <v>-1.4238130981422389E-2</v>
      </c>
      <c r="T550" s="1">
        <f>(Table2[[#This Row],[Close Price]]-Table2[[#This Row],[50D EMA]])/Table2[[#This Row],[50D EMA]]</f>
        <v>-4.6453673915779814E-2</v>
      </c>
      <c r="U550" s="1">
        <f>(Table2[[#This Row],[Close Price]]-Table2[[#This Row],[200D EMA]])/Table2[[#This Row],[200D EMA]]</f>
        <v>-9.4069648841002329E-2</v>
      </c>
      <c r="V550">
        <v>0.25090247035922297</v>
      </c>
      <c r="W550">
        <v>409.4</v>
      </c>
      <c r="X550">
        <v>423.7</v>
      </c>
      <c r="Y550">
        <v>409.35</v>
      </c>
      <c r="Z550">
        <v>423.7</v>
      </c>
      <c r="AA550">
        <v>403.1</v>
      </c>
      <c r="AB550">
        <v>475.3</v>
      </c>
      <c r="AC550" s="1">
        <f>(Table2[[#This Row],[Close Price]]/Table2[[#This Row],[Day Low]])-1</f>
        <v>2.6502198339032779E-2</v>
      </c>
      <c r="AD550" s="1">
        <f>(Table2[[#This Row],[Day High]]/Table2[[#This Row],[Close Price]])-1</f>
        <v>8.2093991671623456E-3</v>
      </c>
      <c r="AE550" s="1">
        <f>(Table2[[#This Row],[Close Price]]/Table2[[#This Row],[Current Week Low]])-1</f>
        <v>2.6627580310247811E-2</v>
      </c>
      <c r="AF550" s="1">
        <f>(Table2[[#This Row],[Current Week High]]/Table2[[#This Row],[Close Price]])-1</f>
        <v>8.2093991671623456E-3</v>
      </c>
      <c r="AG550" s="1">
        <f>(Table2[[#This Row],[Close Price]]/Table2[[#This Row],[Current Month Low]])-1</f>
        <v>4.2545274125526999E-2</v>
      </c>
      <c r="AH550" s="1">
        <f>(Table2[[#This Row],[Current Month High]]/Table2[[#This Row],[Close Price]])-1</f>
        <v>0.13099345627602621</v>
      </c>
      <c r="AI550">
        <v>55.947204008589402</v>
      </c>
      <c r="AJ550">
        <v>38.112922308400101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-0.12</v>
      </c>
      <c r="AM550" t="s">
        <v>3182</v>
      </c>
      <c r="AN550">
        <v>-7.43</v>
      </c>
      <c r="AO550" t="s">
        <v>3182</v>
      </c>
      <c r="AP550">
        <v>2.7993998130365998E-2</v>
      </c>
      <c r="AQ550">
        <f>(Table2[[#This Row],[Sharpe Ratio]]-AVERAGE(Table2[Sharpe Ratio]))/_xlfn.STDEV.P(Table2[Sharpe Ratio])</f>
        <v>-0.34144299987572735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712</v>
      </c>
      <c r="AT550">
        <f>_xlfn.RANK.AVG(Table2[[#This Row],[6M Return vs Nifty Z-Score]],Table2[6M Return vs Nifty Z-Score])</f>
        <v>353</v>
      </c>
      <c r="AU550">
        <f>_xlfn.RANK.AVG(Table2[[#This Row],[Sharpe Ratio Z-Score]],Table2[Sharpe Ratio Z-Score])</f>
        <v>434</v>
      </c>
      <c r="AV550">
        <f>(Table2[[#This Row],[Rank 1Y]]+Table2[[#This Row],[Rank 6M]]+Table2[[#This Row],[Rank Sharpe]])/3</f>
        <v>499.66666666666669</v>
      </c>
    </row>
    <row r="551" spans="1:48" x14ac:dyDescent="0.3">
      <c r="A551" t="s">
        <v>1182</v>
      </c>
      <c r="B551" t="s">
        <v>1183</v>
      </c>
      <c r="C551" t="s">
        <v>3144</v>
      </c>
      <c r="D551" t="s">
        <v>1184</v>
      </c>
      <c r="E551">
        <v>10305.28779</v>
      </c>
      <c r="F551">
        <v>1135.4000000000001</v>
      </c>
      <c r="G551">
        <v>-1.55774201711394</v>
      </c>
      <c r="H551">
        <f>(Table2[[#This Row],[1Y Return vs Nifty]]-AVERAGE(Table2[1Y Return vs Nifty]))/_xlfn.STDEV.P(Table2[1Y Return vs Nifty])</f>
        <v>-0.30922145343613433</v>
      </c>
      <c r="I551">
        <v>3.25838925992494</v>
      </c>
      <c r="J551">
        <f>(Table2[[#This Row],[1M Return vs Nifty]]-AVERAGE(Table2[1M Return vs Nifty]))/_xlfn.STDEV.P(Table2[1M Return vs Nifty])</f>
        <v>0.16728432729777595</v>
      </c>
      <c r="K551">
        <v>-15.527758445030701</v>
      </c>
      <c r="L551">
        <f>(Table2[[#This Row],[6M Return vs Nifty]]-AVERAGE(Table2[6M Return vs Nifty]))/_xlfn.STDEV.P(Table2[6M Return vs Nifty])</f>
        <v>-0.64272346321600515</v>
      </c>
      <c r="M551">
        <v>-6.0341753694501001</v>
      </c>
      <c r="N551">
        <f>(Table2[[#This Row],[1W Return vs Nifty]]-AVERAGE(Table2[1W Return vs Nifty]))/_xlfn.STDEV.P(Table2[1W Return vs Nifty])</f>
        <v>-1.3864968229140628</v>
      </c>
      <c r="O551">
        <v>1147.1400000000001</v>
      </c>
      <c r="P551">
        <v>1155.61172806132</v>
      </c>
      <c r="Q551">
        <v>1174.7404645311999</v>
      </c>
      <c r="R551">
        <v>43.339095216948898</v>
      </c>
      <c r="S551" s="1">
        <f>(Table2[[#This Row],[Close Price]]-Table2[[#This Row],[20D EMA]])/Table2[[#This Row],[20D EMA]]</f>
        <v>-1.0234147532123374E-2</v>
      </c>
      <c r="T551" s="1">
        <f>(Table2[[#This Row],[Close Price]]-Table2[[#This Row],[50D EMA]])/Table2[[#This Row],[50D EMA]]</f>
        <v>-1.749006830800133E-2</v>
      </c>
      <c r="U551" s="1">
        <f>(Table2[[#This Row],[Close Price]]-Table2[[#This Row],[200D EMA]])/Table2[[#This Row],[200D EMA]]</f>
        <v>-3.3488643422953247E-2</v>
      </c>
      <c r="V551">
        <v>0.64137846184044101</v>
      </c>
      <c r="W551">
        <v>1131</v>
      </c>
      <c r="X551">
        <v>1148</v>
      </c>
      <c r="Y551">
        <v>1125.55</v>
      </c>
      <c r="Z551">
        <v>1149.3499999999999</v>
      </c>
      <c r="AA551">
        <v>1103.4000000000001</v>
      </c>
      <c r="AB551">
        <v>1247</v>
      </c>
      <c r="AC551" s="1">
        <f>(Table2[[#This Row],[Close Price]]/Table2[[#This Row],[Day Low]])-1</f>
        <v>3.8903625110522366E-3</v>
      </c>
      <c r="AD551" s="1">
        <f>(Table2[[#This Row],[Day High]]/Table2[[#This Row],[Close Price]])-1</f>
        <v>1.1097410604192337E-2</v>
      </c>
      <c r="AE551" s="1">
        <f>(Table2[[#This Row],[Close Price]]/Table2[[#This Row],[Current Week Low]])-1</f>
        <v>8.7512771533917455E-3</v>
      </c>
      <c r="AF551" s="1">
        <f>(Table2[[#This Row],[Current Week High]]/Table2[[#This Row],[Close Price]])-1</f>
        <v>1.2286418883212802E-2</v>
      </c>
      <c r="AG551" s="1">
        <f>(Table2[[#This Row],[Close Price]]/Table2[[#This Row],[Current Month Low]])-1</f>
        <v>2.900126880551035E-2</v>
      </c>
      <c r="AH551" s="1">
        <f>(Table2[[#This Row],[Current Month High]]/Table2[[#This Row],[Close Price]])-1</f>
        <v>9.8291351065703525E-2</v>
      </c>
      <c r="AI551">
        <v>32.7197463449004</v>
      </c>
      <c r="AJ551">
        <v>41.650552055392602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0.01</v>
      </c>
      <c r="AM551" t="s">
        <v>3183</v>
      </c>
      <c r="AN551">
        <v>0.4</v>
      </c>
      <c r="AO551" t="s">
        <v>3183</v>
      </c>
      <c r="AQ551">
        <f>(Table2[[#This Row],[Sharpe Ratio]]-AVERAGE(Table2[Sharpe Ratio]))/_xlfn.STDEV.P(Table2[Sharpe Ratio])</f>
        <v>-0.66530919757154305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415</v>
      </c>
      <c r="AT551">
        <f>_xlfn.RANK.AVG(Table2[[#This Row],[6M Return vs Nifty Z-Score]],Table2[6M Return vs Nifty Z-Score])</f>
        <v>550</v>
      </c>
      <c r="AU551">
        <f>_xlfn.RANK.AVG(Table2[[#This Row],[Sharpe Ratio Z-Score]],Table2[Sharpe Ratio Z-Score])</f>
        <v>534</v>
      </c>
      <c r="AV551">
        <f>(Table2[[#This Row],[Rank 1Y]]+Table2[[#This Row],[Rank 6M]]+Table2[[#This Row],[Rank Sharpe]])/3</f>
        <v>499.66666666666669</v>
      </c>
    </row>
    <row r="552" spans="1:48" x14ac:dyDescent="0.3">
      <c r="A552" t="s">
        <v>855</v>
      </c>
      <c r="B552" t="s">
        <v>856</v>
      </c>
      <c r="C552" t="s">
        <v>3147</v>
      </c>
      <c r="D552" t="s">
        <v>455</v>
      </c>
      <c r="E552">
        <v>17664.141826629999</v>
      </c>
      <c r="F552">
        <v>7444.45</v>
      </c>
      <c r="G552">
        <v>-14.6722933995103</v>
      </c>
      <c r="H552">
        <f>(Table2[[#This Row],[1Y Return vs Nifty]]-AVERAGE(Table2[1Y Return vs Nifty]))/_xlfn.STDEV.P(Table2[1Y Return vs Nifty])</f>
        <v>-0.56725931374184135</v>
      </c>
      <c r="I552">
        <v>-3.07382880261786</v>
      </c>
      <c r="J552">
        <f>(Table2[[#This Row],[1M Return vs Nifty]]-AVERAGE(Table2[1M Return vs Nifty]))/_xlfn.STDEV.P(Table2[1M Return vs Nifty])</f>
        <v>-0.42039475992770936</v>
      </c>
      <c r="K552">
        <v>-3.1585824309916699</v>
      </c>
      <c r="L552">
        <f>(Table2[[#This Row],[6M Return vs Nifty]]-AVERAGE(Table2[6M Return vs Nifty]))/_xlfn.STDEV.P(Table2[6M Return vs Nifty])</f>
        <v>-0.24147258676192399</v>
      </c>
      <c r="M552">
        <v>-4.7839230999628897E-2</v>
      </c>
      <c r="N552">
        <f>(Table2[[#This Row],[1W Return vs Nifty]]-AVERAGE(Table2[1W Return vs Nifty]))/_xlfn.STDEV.P(Table2[1W Return vs Nifty])</f>
        <v>6.0960927599582014E-2</v>
      </c>
      <c r="O552">
        <v>7675.36</v>
      </c>
      <c r="P552">
        <v>7901.6957001076098</v>
      </c>
      <c r="Q552">
        <v>7621.7200429863396</v>
      </c>
      <c r="R552">
        <v>37.973965260142798</v>
      </c>
      <c r="S552" s="1">
        <f>(Table2[[#This Row],[Close Price]]-Table2[[#This Row],[20D EMA]])/Table2[[#This Row],[20D EMA]]</f>
        <v>-3.0084582351837551E-2</v>
      </c>
      <c r="T552" s="1">
        <f>(Table2[[#This Row],[Close Price]]-Table2[[#This Row],[50D EMA]])/Table2[[#This Row],[50D EMA]]</f>
        <v>-5.7866781696159594E-2</v>
      </c>
      <c r="U552" s="1">
        <f>(Table2[[#This Row],[Close Price]]-Table2[[#This Row],[200D EMA]])/Table2[[#This Row],[200D EMA]]</f>
        <v>-2.3258535079554294E-2</v>
      </c>
      <c r="V552">
        <v>0.26292939453190101</v>
      </c>
      <c r="W552">
        <v>7425.05</v>
      </c>
      <c r="X552">
        <v>7594.95</v>
      </c>
      <c r="Y552">
        <v>7425.05</v>
      </c>
      <c r="Z552">
        <v>7689</v>
      </c>
      <c r="AA552">
        <v>7110</v>
      </c>
      <c r="AB552">
        <v>8304</v>
      </c>
      <c r="AC552" s="1">
        <f>(Table2[[#This Row],[Close Price]]/Table2[[#This Row],[Day Low]])-1</f>
        <v>2.6127770183366206E-3</v>
      </c>
      <c r="AD552" s="1">
        <f>(Table2[[#This Row],[Day High]]/Table2[[#This Row],[Close Price]])-1</f>
        <v>2.021640282358006E-2</v>
      </c>
      <c r="AE552" s="1">
        <f>(Table2[[#This Row],[Close Price]]/Table2[[#This Row],[Current Week Low]])-1</f>
        <v>2.6127770183366206E-3</v>
      </c>
      <c r="AF552" s="1">
        <f>(Table2[[#This Row],[Current Week High]]/Table2[[#This Row],[Close Price]])-1</f>
        <v>3.2849975485093053E-2</v>
      </c>
      <c r="AG552" s="1">
        <f>(Table2[[#This Row],[Close Price]]/Table2[[#This Row],[Current Month Low]])-1</f>
        <v>4.7039381153305193E-2</v>
      </c>
      <c r="AH552" s="1">
        <f>(Table2[[#This Row],[Current Month High]]/Table2[[#This Row],[Close Price]])-1</f>
        <v>0.11546185413294463</v>
      </c>
      <c r="AI552">
        <v>27.460054134287901</v>
      </c>
      <c r="AJ552">
        <v>35.684212444865601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-0.04</v>
      </c>
      <c r="AM552" t="s">
        <v>3182</v>
      </c>
      <c r="AN552">
        <v>-6.39</v>
      </c>
      <c r="AO552" t="s">
        <v>3182</v>
      </c>
      <c r="AP552">
        <v>-2.0519738356780001E-2</v>
      </c>
      <c r="AQ552">
        <f>(Table2[[#This Row],[Sharpe Ratio]]-AVERAGE(Table2[Sharpe Ratio]))/_xlfn.STDEV.P(Table2[Sharpe Ratio])</f>
        <v>-0.9027047138666795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512</v>
      </c>
      <c r="AT552">
        <f>_xlfn.RANK.AVG(Table2[[#This Row],[6M Return vs Nifty Z-Score]],Table2[6M Return vs Nifty Z-Score])</f>
        <v>384</v>
      </c>
      <c r="AU552">
        <f>_xlfn.RANK.AVG(Table2[[#This Row],[Sharpe Ratio Z-Score]],Table2[Sharpe Ratio Z-Score])</f>
        <v>604</v>
      </c>
      <c r="AV552">
        <f>(Table2[[#This Row],[Rank 1Y]]+Table2[[#This Row],[Rank 6M]]+Table2[[#This Row],[Rank Sharpe]])/3</f>
        <v>500</v>
      </c>
    </row>
    <row r="553" spans="1:48" x14ac:dyDescent="0.3">
      <c r="A553" t="s">
        <v>1863</v>
      </c>
      <c r="B553" t="s">
        <v>1864</v>
      </c>
      <c r="C553" t="s">
        <v>3148</v>
      </c>
      <c r="D553" t="s">
        <v>222</v>
      </c>
      <c r="E553">
        <v>4064.1521342839901</v>
      </c>
      <c r="F553">
        <v>184.69</v>
      </c>
      <c r="G553">
        <v>-11.808248635944301</v>
      </c>
      <c r="H553">
        <f>(Table2[[#This Row],[1Y Return vs Nifty]]-AVERAGE(Table2[1Y Return vs Nifty]))/_xlfn.STDEV.P(Table2[1Y Return vs Nifty])</f>
        <v>-0.51090725402881632</v>
      </c>
      <c r="I553">
        <v>2.2140403511670499</v>
      </c>
      <c r="J553">
        <f>(Table2[[#This Row],[1M Return vs Nifty]]-AVERAGE(Table2[1M Return vs Nifty]))/_xlfn.STDEV.P(Table2[1M Return vs Nifty])</f>
        <v>7.0360625779305047E-2</v>
      </c>
      <c r="K553">
        <v>-9.5358093184187496</v>
      </c>
      <c r="L553">
        <f>(Table2[[#This Row],[6M Return vs Nifty]]-AVERAGE(Table2[6M Return vs Nifty]))/_xlfn.STDEV.P(Table2[6M Return vs Nifty])</f>
        <v>-0.44834714938617076</v>
      </c>
      <c r="M553">
        <v>-4.1566803504700101</v>
      </c>
      <c r="N553">
        <f>(Table2[[#This Row],[1W Return vs Nifty]]-AVERAGE(Table2[1W Return vs Nifty]))/_xlfn.STDEV.P(Table2[1W Return vs Nifty])</f>
        <v>-0.93253054806386237</v>
      </c>
      <c r="O553">
        <v>195.01</v>
      </c>
      <c r="P553">
        <v>190.44763773030101</v>
      </c>
      <c r="Q553">
        <v>189.833772145653</v>
      </c>
      <c r="R553">
        <v>49.967118650059803</v>
      </c>
      <c r="S553" s="1">
        <f>(Table2[[#This Row],[Close Price]]-Table2[[#This Row],[20D EMA]])/Table2[[#This Row],[20D EMA]]</f>
        <v>-5.2920363058304672E-2</v>
      </c>
      <c r="T553" s="1">
        <f>(Table2[[#This Row],[Close Price]]-Table2[[#This Row],[50D EMA]])/Table2[[#This Row],[50D EMA]]</f>
        <v>-3.0232129938280401E-2</v>
      </c>
      <c r="U553" s="1">
        <f>(Table2[[#This Row],[Close Price]]-Table2[[#This Row],[200D EMA]])/Table2[[#This Row],[200D EMA]]</f>
        <v>-2.7096190986008333E-2</v>
      </c>
      <c r="V553">
        <v>1.13136723641588</v>
      </c>
      <c r="W553">
        <v>182.19</v>
      </c>
      <c r="X553">
        <v>187.79</v>
      </c>
      <c r="Y553">
        <v>182.56</v>
      </c>
      <c r="Z553">
        <v>187.9</v>
      </c>
      <c r="AA553">
        <v>182.56</v>
      </c>
      <c r="AB553">
        <v>189.77</v>
      </c>
      <c r="AC553" s="1">
        <f>(Table2[[#This Row],[Close Price]]/Table2[[#This Row],[Day Low]])-1</f>
        <v>1.3721938635490316E-2</v>
      </c>
      <c r="AD553" s="1">
        <f>(Table2[[#This Row],[Day High]]/Table2[[#This Row],[Close Price]])-1</f>
        <v>1.6784882776544441E-2</v>
      </c>
      <c r="AE553" s="1">
        <f>(Table2[[#This Row],[Close Price]]/Table2[[#This Row],[Current Week Low]])-1</f>
        <v>1.1667397020157733E-2</v>
      </c>
      <c r="AF553" s="1">
        <f>(Table2[[#This Row],[Current Week High]]/Table2[[#This Row],[Close Price]])-1</f>
        <v>1.7380475391196137E-2</v>
      </c>
      <c r="AG553" s="1">
        <f>(Table2[[#This Row],[Close Price]]/Table2[[#This Row],[Current Month Low]])-1</f>
        <v>1.1667397020157733E-2</v>
      </c>
      <c r="AH553" s="1">
        <f>(Table2[[#This Row],[Current Month High]]/Table2[[#This Row],[Close Price]])-1</f>
        <v>2.750554984027298E-2</v>
      </c>
      <c r="AI553">
        <v>28.783366722616201</v>
      </c>
      <c r="AJ553">
        <v>26.068259385665499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-0.15</v>
      </c>
      <c r="AM553" t="s">
        <v>3182</v>
      </c>
      <c r="AN553">
        <v>-1.29</v>
      </c>
      <c r="AO553" t="s">
        <v>3182</v>
      </c>
      <c r="AQ553">
        <f>(Table2[[#This Row],[Sharpe Ratio]]-AVERAGE(Table2[Sharpe Ratio]))/_xlfn.STDEV.P(Table2[Sharpe Ratio])</f>
        <v>-0.66530919757154305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-2.4867335232710879</v>
      </c>
      <c r="AS553">
        <f>_xlfn.RANK.AVG(Table2[[#This Row],[1Y Return vs Nifty Z-Score]],Table2[1Y Return vs Nifty Z-Score])</f>
        <v>495</v>
      </c>
      <c r="AT553">
        <f>_xlfn.RANK.AVG(Table2[[#This Row],[6M Return vs Nifty Z-Score]],Table2[6M Return vs Nifty Z-Score])</f>
        <v>472</v>
      </c>
      <c r="AU553">
        <f>_xlfn.RANK.AVG(Table2[[#This Row],[Sharpe Ratio Z-Score]],Table2[Sharpe Ratio Z-Score])</f>
        <v>534</v>
      </c>
      <c r="AV553">
        <f>(Table2[[#This Row],[Rank 1Y]]+Table2[[#This Row],[Rank 6M]]+Table2[[#This Row],[Rank Sharpe]])/3</f>
        <v>500.33333333333331</v>
      </c>
    </row>
    <row r="554" spans="1:48" x14ac:dyDescent="0.3">
      <c r="A554" t="s">
        <v>1250</v>
      </c>
      <c r="B554" t="s">
        <v>1251</v>
      </c>
      <c r="C554" t="s">
        <v>3145</v>
      </c>
      <c r="D554" t="s">
        <v>809</v>
      </c>
      <c r="E554">
        <v>9308.1073601000007</v>
      </c>
      <c r="F554">
        <v>7217.8</v>
      </c>
      <c r="G554">
        <v>-35.700434922085002</v>
      </c>
      <c r="H554">
        <f>(Table2[[#This Row],[1Y Return vs Nifty]]-AVERAGE(Table2[1Y Return vs Nifty]))/_xlfn.STDEV.P(Table2[1Y Return vs Nifty])</f>
        <v>-0.9810025281665572</v>
      </c>
      <c r="I554">
        <v>1.86014206162912</v>
      </c>
      <c r="J554">
        <f>(Table2[[#This Row],[1M Return vs Nifty]]-AVERAGE(Table2[1M Return vs Nifty]))/_xlfn.STDEV.P(Table2[1M Return vs Nifty])</f>
        <v>3.7516111943533229E-2</v>
      </c>
      <c r="K554">
        <v>-4.9211831931320402</v>
      </c>
      <c r="L554">
        <f>(Table2[[#This Row],[6M Return vs Nifty]]-AVERAGE(Table2[6M Return vs Nifty]))/_xlfn.STDEV.P(Table2[6M Return vs Nifty])</f>
        <v>-0.2986506154232294</v>
      </c>
      <c r="M554">
        <v>-1.6554451563991901</v>
      </c>
      <c r="N554">
        <f>(Table2[[#This Row],[1W Return vs Nifty]]-AVERAGE(Table2[1W Return vs Nifty]))/_xlfn.STDEV.P(Table2[1W Return vs Nifty])</f>
        <v>-0.3277478923988838</v>
      </c>
      <c r="O554">
        <v>7176.14</v>
      </c>
      <c r="P554">
        <v>7603.8599476885101</v>
      </c>
      <c r="Q554">
        <v>7991.5720928176797</v>
      </c>
      <c r="R554">
        <v>55.773945332259999</v>
      </c>
      <c r="S554" s="1">
        <f>(Table2[[#This Row],[Close Price]]-Table2[[#This Row],[20D EMA]])/Table2[[#This Row],[20D EMA]]</f>
        <v>5.8053493939638654E-3</v>
      </c>
      <c r="T554" s="1">
        <f>(Table2[[#This Row],[Close Price]]-Table2[[#This Row],[50D EMA]])/Table2[[#This Row],[50D EMA]]</f>
        <v>-5.0771575271565589E-2</v>
      </c>
      <c r="U554" s="1">
        <f>(Table2[[#This Row],[Close Price]]-Table2[[#This Row],[200D EMA]])/Table2[[#This Row],[200D EMA]]</f>
        <v>-9.6823514050895829E-2</v>
      </c>
      <c r="V554">
        <v>1.2786527042621301</v>
      </c>
      <c r="W554">
        <v>7139.45</v>
      </c>
      <c r="X554">
        <v>7260.4</v>
      </c>
      <c r="Y554">
        <v>7008</v>
      </c>
      <c r="Z554">
        <v>7270</v>
      </c>
      <c r="AA554">
        <v>6750</v>
      </c>
      <c r="AB554">
        <v>7380</v>
      </c>
      <c r="AC554" s="1">
        <f>(Table2[[#This Row],[Close Price]]/Table2[[#This Row],[Day Low]])-1</f>
        <v>1.0974234709956621E-2</v>
      </c>
      <c r="AD554" s="1">
        <f>(Table2[[#This Row],[Day High]]/Table2[[#This Row],[Close Price]])-1</f>
        <v>5.9020754246446039E-3</v>
      </c>
      <c r="AE554" s="1">
        <f>(Table2[[#This Row],[Close Price]]/Table2[[#This Row],[Current Week Low]])-1</f>
        <v>2.9937214611872154E-2</v>
      </c>
      <c r="AF554" s="1">
        <f>(Table2[[#This Row],[Current Week High]]/Table2[[#This Row],[Close Price]])-1</f>
        <v>7.2321205907617259E-3</v>
      </c>
      <c r="AG554" s="1">
        <f>(Table2[[#This Row],[Close Price]]/Table2[[#This Row],[Current Month Low]])-1</f>
        <v>6.9303703703703645E-2</v>
      </c>
      <c r="AH554" s="1">
        <f>(Table2[[#This Row],[Current Month High]]/Table2[[#This Row],[Close Price]])-1</f>
        <v>2.2472221452520147E-2</v>
      </c>
      <c r="AI554">
        <v>49.490842084845703</v>
      </c>
      <c r="AJ554">
        <v>9.5066148804466604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-0.17</v>
      </c>
      <c r="AM554" t="s">
        <v>3182</v>
      </c>
      <c r="AN554">
        <v>0.15</v>
      </c>
      <c r="AO554" t="s">
        <v>3183</v>
      </c>
      <c r="AP554">
        <v>2.5951498802955001E-2</v>
      </c>
      <c r="AQ554">
        <f>(Table2[[#This Row],[Sharpe Ratio]]-AVERAGE(Table2[Sharpe Ratio]))/_xlfn.STDEV.P(Table2[Sharpe Ratio])</f>
        <v>-0.36507293968940879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648</v>
      </c>
      <c r="AT554">
        <f>_xlfn.RANK.AVG(Table2[[#This Row],[6M Return vs Nifty Z-Score]],Table2[6M Return vs Nifty Z-Score])</f>
        <v>413</v>
      </c>
      <c r="AU554">
        <f>_xlfn.RANK.AVG(Table2[[#This Row],[Sharpe Ratio Z-Score]],Table2[Sharpe Ratio Z-Score])</f>
        <v>442</v>
      </c>
      <c r="AV554">
        <f>(Table2[[#This Row],[Rank 1Y]]+Table2[[#This Row],[Rank 6M]]+Table2[[#This Row],[Rank Sharpe]])/3</f>
        <v>501</v>
      </c>
    </row>
    <row r="555" spans="1:48" x14ac:dyDescent="0.3">
      <c r="A555" t="s">
        <v>84</v>
      </c>
      <c r="B555" t="s">
        <v>85</v>
      </c>
      <c r="C555" t="s">
        <v>3141</v>
      </c>
      <c r="D555" t="s">
        <v>57</v>
      </c>
      <c r="E555">
        <v>288571.35004433501</v>
      </c>
      <c r="F555">
        <v>783.95</v>
      </c>
      <c r="G555">
        <v>-10.2390659112202</v>
      </c>
      <c r="H555">
        <f>(Table2[[#This Row],[1Y Return vs Nifty]]-AVERAGE(Table2[1Y Return vs Nifty]))/_xlfn.STDEV.P(Table2[1Y Return vs Nifty])</f>
        <v>-0.48003249965025674</v>
      </c>
      <c r="I555">
        <v>-10.373631806454499</v>
      </c>
      <c r="J555">
        <f>(Table2[[#This Row],[1M Return vs Nifty]]-AVERAGE(Table2[1M Return vs Nifty]))/_xlfn.STDEV.P(Table2[1M Return vs Nifty])</f>
        <v>-1.0978732554326289</v>
      </c>
      <c r="K555">
        <v>-24.064677831054201</v>
      </c>
      <c r="L555">
        <f>(Table2[[#This Row],[6M Return vs Nifty]]-AVERAGE(Table2[6M Return vs Nifty]))/_xlfn.STDEV.P(Table2[6M Return vs Nifty])</f>
        <v>-0.91965754370543151</v>
      </c>
      <c r="M555">
        <v>-2.5152719537996702</v>
      </c>
      <c r="N555">
        <f>(Table2[[#This Row],[1W Return vs Nifty]]-AVERAGE(Table2[1W Return vs Nifty]))/_xlfn.STDEV.P(Table2[1W Return vs Nifty])</f>
        <v>-0.5356485069338367</v>
      </c>
      <c r="O555">
        <v>810.92</v>
      </c>
      <c r="P555">
        <v>872.27098170944396</v>
      </c>
      <c r="Q555">
        <v>911.00162290955905</v>
      </c>
      <c r="R555">
        <v>38.609178318761799</v>
      </c>
      <c r="S555" s="1">
        <f>(Table2[[#This Row],[Close Price]]-Table2[[#This Row],[20D EMA]])/Table2[[#This Row],[20D EMA]]</f>
        <v>-3.3258521185813537E-2</v>
      </c>
      <c r="T555" s="1">
        <f>(Table2[[#This Row],[Close Price]]-Table2[[#This Row],[50D EMA]])/Table2[[#This Row],[50D EMA]]</f>
        <v>-0.10125406388775626</v>
      </c>
      <c r="U555" s="1">
        <f>(Table2[[#This Row],[Close Price]]-Table2[[#This Row],[200D EMA]])/Table2[[#This Row],[200D EMA]]</f>
        <v>-0.1394636625385817</v>
      </c>
      <c r="V555">
        <v>0.98206438167645305</v>
      </c>
      <c r="W555">
        <v>779.1</v>
      </c>
      <c r="X555">
        <v>791.9</v>
      </c>
      <c r="Y555">
        <v>779.1</v>
      </c>
      <c r="Z555">
        <v>810.2</v>
      </c>
      <c r="AA555">
        <v>759.2</v>
      </c>
      <c r="AB555">
        <v>847.95</v>
      </c>
      <c r="AC555" s="1">
        <f>(Table2[[#This Row],[Close Price]]/Table2[[#This Row],[Day Low]])-1</f>
        <v>6.2251315620587278E-3</v>
      </c>
      <c r="AD555" s="1">
        <f>(Table2[[#This Row],[Day High]]/Table2[[#This Row],[Close Price]])-1</f>
        <v>1.0140952866891872E-2</v>
      </c>
      <c r="AE555" s="1">
        <f>(Table2[[#This Row],[Close Price]]/Table2[[#This Row],[Current Week Low]])-1</f>
        <v>6.2251315620587278E-3</v>
      </c>
      <c r="AF555" s="1">
        <f>(Table2[[#This Row],[Current Week High]]/Table2[[#This Row],[Close Price]])-1</f>
        <v>3.3484278334077411E-2</v>
      </c>
      <c r="AG555" s="1">
        <f>(Table2[[#This Row],[Close Price]]/Table2[[#This Row],[Current Month Low]])-1</f>
        <v>3.260010537407787E-2</v>
      </c>
      <c r="AH555" s="1">
        <f>(Table2[[#This Row],[Current Month High]]/Table2[[#This Row],[Close Price]])-1</f>
        <v>8.1637859557369685E-2</v>
      </c>
      <c r="AI555">
        <v>50.392244403341998</v>
      </c>
      <c r="AJ555">
        <v>16.2699295513533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-0.19</v>
      </c>
      <c r="AM555" t="s">
        <v>3182</v>
      </c>
      <c r="AN555">
        <v>-4.37</v>
      </c>
      <c r="AO555" t="s">
        <v>3182</v>
      </c>
      <c r="AP555">
        <v>5.1421484697300998E-2</v>
      </c>
      <c r="AQ555">
        <f>(Table2[[#This Row],[Sharpe Ratio]]-AVERAGE(Table2[Sharpe Ratio]))/_xlfn.STDEV.P(Table2[Sharpe Ratio])</f>
        <v>-7.0407367142267654E-2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482</v>
      </c>
      <c r="AT555">
        <f>_xlfn.RANK.AVG(Table2[[#This Row],[6M Return vs Nifty Z-Score]],Table2[6M Return vs Nifty Z-Score])</f>
        <v>647</v>
      </c>
      <c r="AU555">
        <f>_xlfn.RANK.AVG(Table2[[#This Row],[Sharpe Ratio Z-Score]],Table2[Sharpe Ratio Z-Score])</f>
        <v>375</v>
      </c>
      <c r="AV555">
        <f>(Table2[[#This Row],[Rank 1Y]]+Table2[[#This Row],[Rank 6M]]+Table2[[#This Row],[Rank Sharpe]])/3</f>
        <v>501.33333333333331</v>
      </c>
    </row>
    <row r="556" spans="1:48" x14ac:dyDescent="0.3">
      <c r="A556" t="s">
        <v>1096</v>
      </c>
      <c r="B556" t="s">
        <v>1097</v>
      </c>
      <c r="C556" t="s">
        <v>3134</v>
      </c>
      <c r="D556" t="s">
        <v>191</v>
      </c>
      <c r="E556">
        <v>11642.936692859999</v>
      </c>
      <c r="F556">
        <v>1178.7</v>
      </c>
      <c r="G556">
        <v>-8.0979662997226001</v>
      </c>
      <c r="H556">
        <f>(Table2[[#This Row],[1Y Return vs Nifty]]-AVERAGE(Table2[1Y Return vs Nifty]))/_xlfn.STDEV.P(Table2[1Y Return vs Nifty])</f>
        <v>-0.43790488534285316</v>
      </c>
      <c r="I556">
        <v>-20.899286858816701</v>
      </c>
      <c r="J556">
        <f>(Table2[[#This Row],[1M Return vs Nifty]]-AVERAGE(Table2[1M Return vs Nifty]))/_xlfn.STDEV.P(Table2[1M Return vs Nifty])</f>
        <v>-2.0747359112235082</v>
      </c>
      <c r="K556">
        <v>-15.528632053912901</v>
      </c>
      <c r="L556">
        <f>(Table2[[#This Row],[6M Return vs Nifty]]-AVERAGE(Table2[6M Return vs Nifty]))/_xlfn.STDEV.P(Table2[6M Return vs Nifty])</f>
        <v>-0.64275180272134191</v>
      </c>
      <c r="M556">
        <v>0.70589673817334697</v>
      </c>
      <c r="N556">
        <f>(Table2[[#This Row],[1W Return vs Nifty]]-AVERAGE(Table2[1W Return vs Nifty]))/_xlfn.STDEV.P(Table2[1W Return vs Nifty])</f>
        <v>0.24320945912002168</v>
      </c>
      <c r="O556">
        <v>1313.12</v>
      </c>
      <c r="P556">
        <v>1497.46828243713</v>
      </c>
      <c r="Q556">
        <v>1522.9751563884799</v>
      </c>
      <c r="R556">
        <v>28.640414193508501</v>
      </c>
      <c r="S556" s="1">
        <f>(Table2[[#This Row],[Close Price]]-Table2[[#This Row],[20D EMA]])/Table2[[#This Row],[20D EMA]]</f>
        <v>-0.10236688193005959</v>
      </c>
      <c r="T556" s="1">
        <f>(Table2[[#This Row],[Close Price]]-Table2[[#This Row],[50D EMA]])/Table2[[#This Row],[50D EMA]]</f>
        <v>-0.21287147525978614</v>
      </c>
      <c r="U556" s="1">
        <f>(Table2[[#This Row],[Close Price]]-Table2[[#This Row],[200D EMA]])/Table2[[#This Row],[200D EMA]]</f>
        <v>-0.22605434825665818</v>
      </c>
      <c r="V556">
        <v>1.74324301391294</v>
      </c>
      <c r="W556">
        <v>1153</v>
      </c>
      <c r="X556">
        <v>1184.25</v>
      </c>
      <c r="Y556">
        <v>1153</v>
      </c>
      <c r="Z556">
        <v>1199.3</v>
      </c>
      <c r="AA556">
        <v>1075.25</v>
      </c>
      <c r="AB556">
        <v>1460.5</v>
      </c>
      <c r="AC556" s="1">
        <f>(Table2[[#This Row],[Close Price]]/Table2[[#This Row],[Day Low]])-1</f>
        <v>2.2289679098005166E-2</v>
      </c>
      <c r="AD556" s="1">
        <f>(Table2[[#This Row],[Day High]]/Table2[[#This Row],[Close Price]])-1</f>
        <v>4.7085772461186171E-3</v>
      </c>
      <c r="AE556" s="1">
        <f>(Table2[[#This Row],[Close Price]]/Table2[[#This Row],[Current Week Low]])-1</f>
        <v>2.2289679098005166E-2</v>
      </c>
      <c r="AF556" s="1">
        <f>(Table2[[#This Row],[Current Week High]]/Table2[[#This Row],[Close Price]])-1</f>
        <v>1.7476881309917536E-2</v>
      </c>
      <c r="AG556" s="1">
        <f>(Table2[[#This Row],[Close Price]]/Table2[[#This Row],[Current Month Low]])-1</f>
        <v>9.6210183678214323E-2</v>
      </c>
      <c r="AH556" s="1">
        <f>(Table2[[#This Row],[Current Month High]]/Table2[[#This Row],[Close Price]])-1</f>
        <v>0.2390769491813014</v>
      </c>
      <c r="AI556">
        <v>68.660388563671802</v>
      </c>
      <c r="AJ556">
        <v>15.8256768044022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-0.27</v>
      </c>
      <c r="AM556" t="s">
        <v>3182</v>
      </c>
      <c r="AN556">
        <v>-18.010000000000002</v>
      </c>
      <c r="AO556" t="s">
        <v>3182</v>
      </c>
      <c r="AP556">
        <v>7.303936363442E-3</v>
      </c>
      <c r="AQ556">
        <f>(Table2[[#This Row],[Sharpe Ratio]]-AVERAGE(Table2[Sharpe Ratio]))/_xlfn.STDEV.P(Table2[Sharpe Ratio])</f>
        <v>-0.58080900980900141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460</v>
      </c>
      <c r="AT556">
        <f>_xlfn.RANK.AVG(Table2[[#This Row],[6M Return vs Nifty Z-Score]],Table2[6M Return vs Nifty Z-Score])</f>
        <v>551</v>
      </c>
      <c r="AU556">
        <f>_xlfn.RANK.AVG(Table2[[#This Row],[Sharpe Ratio Z-Score]],Table2[Sharpe Ratio Z-Score])</f>
        <v>494</v>
      </c>
      <c r="AV556">
        <f>(Table2[[#This Row],[Rank 1Y]]+Table2[[#This Row],[Rank 6M]]+Table2[[#This Row],[Rank Sharpe]])/3</f>
        <v>501.66666666666669</v>
      </c>
    </row>
    <row r="557" spans="1:48" x14ac:dyDescent="0.3">
      <c r="A557" t="s">
        <v>1262</v>
      </c>
      <c r="B557" t="s">
        <v>1263</v>
      </c>
      <c r="C557" t="s">
        <v>3143</v>
      </c>
      <c r="D557" t="s">
        <v>69</v>
      </c>
      <c r="E557">
        <v>9212.3894671399994</v>
      </c>
      <c r="F557">
        <v>782.9</v>
      </c>
      <c r="G557">
        <v>-24.573667384872699</v>
      </c>
      <c r="H557">
        <f>(Table2[[#This Row],[1Y Return vs Nifty]]-AVERAGE(Table2[1Y Return vs Nifty]))/_xlfn.STDEV.P(Table2[1Y Return vs Nifty])</f>
        <v>-0.76207568852832341</v>
      </c>
      <c r="I557">
        <v>-0.72959365585015501</v>
      </c>
      <c r="J557">
        <f>(Table2[[#This Row],[1M Return vs Nifty]]-AVERAGE(Table2[1M Return vs Nifty]))/_xlfn.STDEV.P(Table2[1M Return vs Nifty])</f>
        <v>-0.20283150520600973</v>
      </c>
      <c r="K557">
        <v>-7.9608402827072204</v>
      </c>
      <c r="L557">
        <f>(Table2[[#This Row],[6M Return vs Nifty]]-AVERAGE(Table2[6M Return vs Nifty]))/_xlfn.STDEV.P(Table2[6M Return vs Nifty])</f>
        <v>-0.39725581514935354</v>
      </c>
      <c r="M557">
        <v>0.77174414802424296</v>
      </c>
      <c r="N557">
        <f>(Table2[[#This Row],[1W Return vs Nifty]]-AVERAGE(Table2[1W Return vs Nifty]))/_xlfn.STDEV.P(Table2[1W Return vs Nifty])</f>
        <v>0.25913094123121472</v>
      </c>
      <c r="O557">
        <v>763.13</v>
      </c>
      <c r="P557">
        <v>779.49245261094097</v>
      </c>
      <c r="Q557">
        <v>801.25849808327905</v>
      </c>
      <c r="R557">
        <v>62.875182167881199</v>
      </c>
      <c r="S557" s="1">
        <f>(Table2[[#This Row],[Close Price]]-Table2[[#This Row],[20D EMA]])/Table2[[#This Row],[20D EMA]]</f>
        <v>2.5906464167310919E-2</v>
      </c>
      <c r="T557" s="1">
        <f>(Table2[[#This Row],[Close Price]]-Table2[[#This Row],[50D EMA]])/Table2[[#This Row],[50D EMA]]</f>
        <v>4.371495038400037E-3</v>
      </c>
      <c r="U557" s="1">
        <f>(Table2[[#This Row],[Close Price]]-Table2[[#This Row],[200D EMA]])/Table2[[#This Row],[200D EMA]]</f>
        <v>-2.2912079094568275E-2</v>
      </c>
      <c r="V557">
        <v>0.96641795193466795</v>
      </c>
      <c r="W557">
        <v>770.45</v>
      </c>
      <c r="X557">
        <v>788</v>
      </c>
      <c r="Y557">
        <v>746</v>
      </c>
      <c r="Z557">
        <v>788</v>
      </c>
      <c r="AA557">
        <v>685.45</v>
      </c>
      <c r="AB557">
        <v>844.05</v>
      </c>
      <c r="AC557" s="1">
        <f>(Table2[[#This Row],[Close Price]]/Table2[[#This Row],[Day Low]])-1</f>
        <v>1.6159387371016853E-2</v>
      </c>
      <c r="AD557" s="1">
        <f>(Table2[[#This Row],[Day High]]/Table2[[#This Row],[Close Price]])-1</f>
        <v>6.5142419210626468E-3</v>
      </c>
      <c r="AE557" s="1">
        <f>(Table2[[#This Row],[Close Price]]/Table2[[#This Row],[Current Week Low]])-1</f>
        <v>4.9463806970509339E-2</v>
      </c>
      <c r="AF557" s="1">
        <f>(Table2[[#This Row],[Current Week High]]/Table2[[#This Row],[Close Price]])-1</f>
        <v>6.5142419210626468E-3</v>
      </c>
      <c r="AG557" s="1">
        <f>(Table2[[#This Row],[Close Price]]/Table2[[#This Row],[Current Month Low]])-1</f>
        <v>0.14216937778101957</v>
      </c>
      <c r="AH557" s="1">
        <f>(Table2[[#This Row],[Current Month High]]/Table2[[#This Row],[Close Price]])-1</f>
        <v>7.8107037935879475E-2</v>
      </c>
      <c r="AI557">
        <v>27.717460722953099</v>
      </c>
      <c r="AJ557">
        <v>14.216937778101901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0.05</v>
      </c>
      <c r="AM557" t="s">
        <v>3183</v>
      </c>
      <c r="AN557">
        <v>0.93</v>
      </c>
      <c r="AO557" t="s">
        <v>3183</v>
      </c>
      <c r="AP557">
        <v>1.2661314427688E-2</v>
      </c>
      <c r="AQ557">
        <f>(Table2[[#This Row],[Sharpe Ratio]]-AVERAGE(Table2[Sharpe Ratio]))/_xlfn.STDEV.P(Table2[Sharpe Ratio])</f>
        <v>-0.51882880765258887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581</v>
      </c>
      <c r="AT557">
        <f>_xlfn.RANK.AVG(Table2[[#This Row],[6M Return vs Nifty Z-Score]],Table2[6M Return vs Nifty Z-Score])</f>
        <v>452</v>
      </c>
      <c r="AU557">
        <f>_xlfn.RANK.AVG(Table2[[#This Row],[Sharpe Ratio Z-Score]],Table2[Sharpe Ratio Z-Score])</f>
        <v>474</v>
      </c>
      <c r="AV557">
        <f>(Table2[[#This Row],[Rank 1Y]]+Table2[[#This Row],[Rank 6M]]+Table2[[#This Row],[Rank Sharpe]])/3</f>
        <v>502.33333333333331</v>
      </c>
    </row>
    <row r="558" spans="1:48" x14ac:dyDescent="0.3">
      <c r="A558" t="s">
        <v>1000</v>
      </c>
      <c r="B558" t="s">
        <v>1001</v>
      </c>
      <c r="C558" t="s">
        <v>572</v>
      </c>
      <c r="D558" t="s">
        <v>572</v>
      </c>
      <c r="E558">
        <v>14510.384261232</v>
      </c>
      <c r="F558">
        <v>152.84</v>
      </c>
      <c r="G558">
        <v>-25.622858278438201</v>
      </c>
      <c r="H558">
        <f>(Table2[[#This Row],[1Y Return vs Nifty]]-AVERAGE(Table2[1Y Return vs Nifty]))/_xlfn.STDEV.P(Table2[1Y Return vs Nifty])</f>
        <v>-0.7827192443262958</v>
      </c>
      <c r="I558">
        <v>-0.67188481018447899</v>
      </c>
      <c r="J558">
        <f>(Table2[[#This Row],[1M Return vs Nifty]]-AVERAGE(Table2[1M Return vs Nifty]))/_xlfn.STDEV.P(Table2[1M Return vs Nifty])</f>
        <v>-0.1974756754776788</v>
      </c>
      <c r="K558">
        <v>0.39563364580907301</v>
      </c>
      <c r="L558">
        <f>(Table2[[#This Row],[6M Return vs Nifty]]-AVERAGE(Table2[6M Return vs Nifty]))/_xlfn.STDEV.P(Table2[6M Return vs Nifty])</f>
        <v>-0.12617530953789369</v>
      </c>
      <c r="M558">
        <v>-3.20268803166686</v>
      </c>
      <c r="N558">
        <f>(Table2[[#This Row],[1W Return vs Nifty]]-AVERAGE(Table2[1W Return vs Nifty]))/_xlfn.STDEV.P(Table2[1W Return vs Nifty])</f>
        <v>-0.70186131335237278</v>
      </c>
      <c r="O558">
        <v>152.88999999999999</v>
      </c>
      <c r="P558">
        <v>159.429459912082</v>
      </c>
      <c r="Q558">
        <v>157.43592121742401</v>
      </c>
      <c r="R558">
        <v>53.797649410269301</v>
      </c>
      <c r="S558" s="1">
        <f>(Table2[[#This Row],[Close Price]]-Table2[[#This Row],[20D EMA]])/Table2[[#This Row],[20D EMA]]</f>
        <v>-3.2703250703108741E-4</v>
      </c>
      <c r="T558" s="1">
        <f>(Table2[[#This Row],[Close Price]]-Table2[[#This Row],[50D EMA]])/Table2[[#This Row],[50D EMA]]</f>
        <v>-4.1331507462396069E-2</v>
      </c>
      <c r="U558" s="1">
        <f>(Table2[[#This Row],[Close Price]]-Table2[[#This Row],[200D EMA]])/Table2[[#This Row],[200D EMA]]</f>
        <v>-2.9192329056066519E-2</v>
      </c>
      <c r="V558">
        <v>0.29852212177620902</v>
      </c>
      <c r="W558">
        <v>148.55000000000001</v>
      </c>
      <c r="X558">
        <v>153.53</v>
      </c>
      <c r="Y558">
        <v>147.1</v>
      </c>
      <c r="Z558">
        <v>153.53</v>
      </c>
      <c r="AA558">
        <v>144.79</v>
      </c>
      <c r="AB558">
        <v>165</v>
      </c>
      <c r="AC558" s="1">
        <f>(Table2[[#This Row],[Close Price]]/Table2[[#This Row],[Day Low]])-1</f>
        <v>2.8879165264220852E-2</v>
      </c>
      <c r="AD558" s="1">
        <f>(Table2[[#This Row],[Day High]]/Table2[[#This Row],[Close Price]])-1</f>
        <v>4.5145249934572806E-3</v>
      </c>
      <c r="AE558" s="1">
        <f>(Table2[[#This Row],[Close Price]]/Table2[[#This Row],[Current Week Low]])-1</f>
        <v>3.9021074099252262E-2</v>
      </c>
      <c r="AF558" s="1">
        <f>(Table2[[#This Row],[Current Week High]]/Table2[[#This Row],[Close Price]])-1</f>
        <v>4.5145249934572806E-3</v>
      </c>
      <c r="AG558" s="1">
        <f>(Table2[[#This Row],[Close Price]]/Table2[[#This Row],[Current Month Low]])-1</f>
        <v>5.5597762276400342E-2</v>
      </c>
      <c r="AH558" s="1">
        <f>(Table2[[#This Row],[Current Month High]]/Table2[[#This Row],[Close Price]])-1</f>
        <v>7.956032452237638E-2</v>
      </c>
      <c r="AI558">
        <v>39.328709761842397</v>
      </c>
      <c r="AJ558">
        <v>24.6147574398695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-0.13</v>
      </c>
      <c r="AM558" t="s">
        <v>3182</v>
      </c>
      <c r="AN558">
        <v>-6.05</v>
      </c>
      <c r="AO558" t="s">
        <v>3182</v>
      </c>
      <c r="AP558">
        <v>-6.9561732112909998E-3</v>
      </c>
      <c r="AQ558">
        <f>(Table2[[#This Row],[Sharpe Ratio]]-AVERAGE(Table2[Sharpe Ratio]))/_xlfn.STDEV.P(Table2[Sharpe Ratio])</f>
        <v>-0.74578606829086147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590</v>
      </c>
      <c r="AT558">
        <f>_xlfn.RANK.AVG(Table2[[#This Row],[6M Return vs Nifty Z-Score]],Table2[6M Return vs Nifty Z-Score])</f>
        <v>345</v>
      </c>
      <c r="AU558">
        <f>_xlfn.RANK.AVG(Table2[[#This Row],[Sharpe Ratio Z-Score]],Table2[Sharpe Ratio Z-Score])</f>
        <v>573</v>
      </c>
      <c r="AV558">
        <f>(Table2[[#This Row],[Rank 1Y]]+Table2[[#This Row],[Rank 6M]]+Table2[[#This Row],[Rank Sharpe]])/3</f>
        <v>502.66666666666669</v>
      </c>
    </row>
    <row r="559" spans="1:48" x14ac:dyDescent="0.3">
      <c r="A559" t="s">
        <v>1837</v>
      </c>
      <c r="B559" t="s">
        <v>1838</v>
      </c>
      <c r="C559" t="s">
        <v>3145</v>
      </c>
      <c r="D559" t="s">
        <v>927</v>
      </c>
      <c r="E559">
        <v>4236.7764972499999</v>
      </c>
      <c r="F559">
        <v>345.5</v>
      </c>
      <c r="G559">
        <v>-23.6891598974494</v>
      </c>
      <c r="H559">
        <f>(Table2[[#This Row],[1Y Return vs Nifty]]-AVERAGE(Table2[1Y Return vs Nifty]))/_xlfn.STDEV.P(Table2[1Y Return vs Nifty])</f>
        <v>-0.74467239253869111</v>
      </c>
      <c r="I559">
        <v>-7.9432057777356597</v>
      </c>
      <c r="J559">
        <f>(Table2[[#This Row],[1M Return vs Nifty]]-AVERAGE(Table2[1M Return vs Nifty]))/_xlfn.STDEV.P(Table2[1M Return vs Nifty])</f>
        <v>-0.87231081648639519</v>
      </c>
      <c r="K559">
        <v>5.4542360402610202</v>
      </c>
      <c r="L559">
        <f>(Table2[[#This Row],[6M Return vs Nifty]]-AVERAGE(Table2[6M Return vs Nifty]))/_xlfn.STDEV.P(Table2[6M Return vs Nifty])</f>
        <v>3.7923628184616483E-2</v>
      </c>
      <c r="M559">
        <v>-1.11171389687191</v>
      </c>
      <c r="N559">
        <f>(Table2[[#This Row],[1W Return vs Nifty]]-AVERAGE(Table2[1W Return vs Nifty]))/_xlfn.STDEV.P(Table2[1W Return vs Nifty])</f>
        <v>-0.19627715510697066</v>
      </c>
      <c r="O559">
        <v>354.43</v>
      </c>
      <c r="P559">
        <v>367.45078106516303</v>
      </c>
      <c r="Q559">
        <v>358.11733725148201</v>
      </c>
      <c r="R559">
        <v>46.245303322308096</v>
      </c>
      <c r="S559" s="1">
        <f>(Table2[[#This Row],[Close Price]]-Table2[[#This Row],[20D EMA]])/Table2[[#This Row],[20D EMA]]</f>
        <v>-2.5195384137911597E-2</v>
      </c>
      <c r="T559" s="1">
        <f>(Table2[[#This Row],[Close Price]]-Table2[[#This Row],[50D EMA]])/Table2[[#This Row],[50D EMA]]</f>
        <v>-5.9738017161189046E-2</v>
      </c>
      <c r="U559" s="1">
        <f>(Table2[[#This Row],[Close Price]]-Table2[[#This Row],[200D EMA]])/Table2[[#This Row],[200D EMA]]</f>
        <v>-3.5232411109495362E-2</v>
      </c>
      <c r="V559">
        <v>0.34657322441940802</v>
      </c>
      <c r="W559">
        <v>347.5</v>
      </c>
      <c r="X559">
        <v>352.15</v>
      </c>
      <c r="Y559">
        <v>341.5</v>
      </c>
      <c r="Z559">
        <v>349.5</v>
      </c>
      <c r="AA559">
        <v>328.45</v>
      </c>
      <c r="AB559">
        <v>349.5</v>
      </c>
      <c r="AC559" s="1">
        <f>(Table2[[#This Row],[Close Price]]/Table2[[#This Row],[Day Low]])-1</f>
        <v>-5.7553956834532904E-3</v>
      </c>
      <c r="AD559" s="1">
        <f>(Table2[[#This Row],[Day High]]/Table2[[#This Row],[Close Price]])-1</f>
        <v>1.9247467438494814E-2</v>
      </c>
      <c r="AE559" s="1">
        <f>(Table2[[#This Row],[Close Price]]/Table2[[#This Row],[Current Week Low]])-1</f>
        <v>1.171303074670571E-2</v>
      </c>
      <c r="AF559" s="1">
        <f>(Table2[[#This Row],[Current Week High]]/Table2[[#This Row],[Close Price]])-1</f>
        <v>1.1577424023154759E-2</v>
      </c>
      <c r="AG559" s="1">
        <f>(Table2[[#This Row],[Close Price]]/Table2[[#This Row],[Current Month Low]])-1</f>
        <v>5.1910488658852172E-2</v>
      </c>
      <c r="AH559" s="1">
        <f>(Table2[[#This Row],[Current Month High]]/Table2[[#This Row],[Close Price]])-1</f>
        <v>1.1577424023154759E-2</v>
      </c>
      <c r="AI559">
        <v>30.217076700434099</v>
      </c>
      <c r="AJ559">
        <v>28.941966784847899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-0.08</v>
      </c>
      <c r="AM559" t="s">
        <v>3182</v>
      </c>
      <c r="AN559">
        <v>-10.24</v>
      </c>
      <c r="AO559" t="s">
        <v>3182</v>
      </c>
      <c r="AP559">
        <v>-4.0740917877237E-2</v>
      </c>
      <c r="AQ559">
        <f>(Table2[[#This Row],[Sharpe Ratio]]-AVERAGE(Table2[Sharpe Ratio]))/_xlfn.STDEV.P(Table2[Sharpe Ratio])</f>
        <v>-1.1366461642346082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573</v>
      </c>
      <c r="AT559">
        <f>_xlfn.RANK.AVG(Table2[[#This Row],[6M Return vs Nifty Z-Score]],Table2[6M Return vs Nifty Z-Score])</f>
        <v>289</v>
      </c>
      <c r="AU559">
        <f>_xlfn.RANK.AVG(Table2[[#This Row],[Sharpe Ratio Z-Score]],Table2[Sharpe Ratio Z-Score])</f>
        <v>646</v>
      </c>
      <c r="AV559">
        <f>(Table2[[#This Row],[Rank 1Y]]+Table2[[#This Row],[Rank 6M]]+Table2[[#This Row],[Rank Sharpe]])/3</f>
        <v>502.66666666666669</v>
      </c>
    </row>
    <row r="560" spans="1:48" x14ac:dyDescent="0.3">
      <c r="A560" t="s">
        <v>1813</v>
      </c>
      <c r="B560" t="s">
        <v>1814</v>
      </c>
      <c r="C560" t="s">
        <v>3151</v>
      </c>
      <c r="D560" t="s">
        <v>278</v>
      </c>
      <c r="E560">
        <v>4353.4866935</v>
      </c>
      <c r="F560">
        <v>260.75</v>
      </c>
      <c r="G560">
        <v>-12.0991431100071</v>
      </c>
      <c r="H560">
        <f>(Table2[[#This Row],[1Y Return vs Nifty]]-AVERAGE(Table2[1Y Return vs Nifty]))/_xlfn.STDEV.P(Table2[1Y Return vs Nifty])</f>
        <v>-0.51663080380747473</v>
      </c>
      <c r="I560">
        <v>-3.2436118175783202</v>
      </c>
      <c r="J560">
        <f>(Table2[[#This Row],[1M Return vs Nifty]]-AVERAGE(Table2[1M Return vs Nifty]))/_xlfn.STDEV.P(Table2[1M Return vs Nifty])</f>
        <v>-0.4361519442623068</v>
      </c>
      <c r="K560">
        <v>-4.8858776627936198</v>
      </c>
      <c r="L560">
        <f>(Table2[[#This Row],[6M Return vs Nifty]]-AVERAGE(Table2[6M Return vs Nifty]))/_xlfn.STDEV.P(Table2[6M Return vs Nifty])</f>
        <v>-0.29750531884277093</v>
      </c>
      <c r="M560">
        <v>-3.9263642535339098</v>
      </c>
      <c r="N560">
        <f>(Table2[[#This Row],[1W Return vs Nifty]]-AVERAGE(Table2[1W Return vs Nifty]))/_xlfn.STDEV.P(Table2[1W Return vs Nifty])</f>
        <v>-0.87684159043300969</v>
      </c>
      <c r="O560">
        <v>275.02</v>
      </c>
      <c r="P560">
        <v>275.94854762174498</v>
      </c>
      <c r="Q560">
        <v>273.95129039218898</v>
      </c>
      <c r="R560">
        <v>43.298111256217801</v>
      </c>
      <c r="S560" s="1">
        <f>(Table2[[#This Row],[Close Price]]-Table2[[#This Row],[20D EMA]])/Table2[[#This Row],[20D EMA]]</f>
        <v>-5.1887135481055863E-2</v>
      </c>
      <c r="T560" s="1">
        <f>(Table2[[#This Row],[Close Price]]-Table2[[#This Row],[50D EMA]])/Table2[[#This Row],[50D EMA]]</f>
        <v>-5.5077469161310129E-2</v>
      </c>
      <c r="U560" s="1">
        <f>(Table2[[#This Row],[Close Price]]-Table2[[#This Row],[200D EMA]])/Table2[[#This Row],[200D EMA]]</f>
        <v>-4.8188458514979063E-2</v>
      </c>
      <c r="V560">
        <v>0.68531687240263905</v>
      </c>
      <c r="W560">
        <v>260.75</v>
      </c>
      <c r="X560">
        <v>266.5</v>
      </c>
      <c r="Y560">
        <v>258.45</v>
      </c>
      <c r="Z560">
        <v>264.95</v>
      </c>
      <c r="AA560">
        <v>256</v>
      </c>
      <c r="AB560">
        <v>266.7</v>
      </c>
      <c r="AC560" s="1">
        <f>(Table2[[#This Row],[Close Price]]/Table2[[#This Row],[Day Low]])-1</f>
        <v>0</v>
      </c>
      <c r="AD560" s="1">
        <f>(Table2[[#This Row],[Day High]]/Table2[[#This Row],[Close Price]])-1</f>
        <v>2.205177372962619E-2</v>
      </c>
      <c r="AE560" s="1">
        <f>(Table2[[#This Row],[Close Price]]/Table2[[#This Row],[Current Week Low]])-1</f>
        <v>8.8992068098279198E-3</v>
      </c>
      <c r="AF560" s="1">
        <f>(Table2[[#This Row],[Current Week High]]/Table2[[#This Row],[Close Price]])-1</f>
        <v>1.6107382550335503E-2</v>
      </c>
      <c r="AG560" s="1">
        <f>(Table2[[#This Row],[Close Price]]/Table2[[#This Row],[Current Month Low]])-1</f>
        <v>1.85546875E-2</v>
      </c>
      <c r="AH560" s="1">
        <f>(Table2[[#This Row],[Current Month High]]/Table2[[#This Row],[Close Price]])-1</f>
        <v>2.2818791946308759E-2</v>
      </c>
      <c r="AI560">
        <v>28.859060402684499</v>
      </c>
      <c r="AJ560">
        <v>19.637531543932099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-0.04</v>
      </c>
      <c r="AM560" t="s">
        <v>3182</v>
      </c>
      <c r="AN560">
        <v>-7.81</v>
      </c>
      <c r="AO560" t="s">
        <v>3182</v>
      </c>
      <c r="AP560">
        <v>-1.8247853339120001E-2</v>
      </c>
      <c r="AQ560">
        <f>(Table2[[#This Row],[Sharpe Ratio]]-AVERAGE(Table2[Sharpe Ratio]))/_xlfn.STDEV.P(Table2[Sharpe Ratio])</f>
        <v>-0.87642098123066481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498</v>
      </c>
      <c r="AT560">
        <f>_xlfn.RANK.AVG(Table2[[#This Row],[6M Return vs Nifty Z-Score]],Table2[6M Return vs Nifty Z-Score])</f>
        <v>411</v>
      </c>
      <c r="AU560">
        <f>_xlfn.RANK.AVG(Table2[[#This Row],[Sharpe Ratio Z-Score]],Table2[Sharpe Ratio Z-Score])</f>
        <v>601</v>
      </c>
      <c r="AV560">
        <f>(Table2[[#This Row],[Rank 1Y]]+Table2[[#This Row],[Rank 6M]]+Table2[[#This Row],[Rank Sharpe]])/3</f>
        <v>503.33333333333331</v>
      </c>
    </row>
    <row r="561" spans="1:48" x14ac:dyDescent="0.3">
      <c r="A561" t="s">
        <v>371</v>
      </c>
      <c r="B561" t="s">
        <v>372</v>
      </c>
      <c r="C561" t="s">
        <v>3136</v>
      </c>
      <c r="D561" t="s">
        <v>24</v>
      </c>
      <c r="E561">
        <v>63514.869167689998</v>
      </c>
      <c r="F561">
        <v>20.260000000000002</v>
      </c>
      <c r="G561">
        <v>-20.051052663182499</v>
      </c>
      <c r="H561">
        <f>(Table2[[#This Row],[1Y Return vs Nifty]]-AVERAGE(Table2[1Y Return vs Nifty]))/_xlfn.STDEV.P(Table2[1Y Return vs Nifty])</f>
        <v>-0.67309011885504422</v>
      </c>
      <c r="I561">
        <v>-2.0012670143508702</v>
      </c>
      <c r="J561">
        <f>(Table2[[#This Row],[1M Return vs Nifty]]-AVERAGE(Table2[1M Return vs Nifty]))/_xlfn.STDEV.P(Table2[1M Return vs Nifty])</f>
        <v>-0.32085268375534154</v>
      </c>
      <c r="K561">
        <v>-17.958053348883599</v>
      </c>
      <c r="L561">
        <f>(Table2[[#This Row],[6M Return vs Nifty]]-AVERAGE(Table2[6M Return vs Nifty]))/_xlfn.STDEV.P(Table2[6M Return vs Nifty])</f>
        <v>-0.72156120948997338</v>
      </c>
      <c r="M561">
        <v>0.70537711863876995</v>
      </c>
      <c r="N561">
        <f>(Table2[[#This Row],[1W Return vs Nifty]]-AVERAGE(Table2[1W Return vs Nifty]))/_xlfn.STDEV.P(Table2[1W Return vs Nifty])</f>
        <v>0.2430838184434464</v>
      </c>
      <c r="O561">
        <v>19.97</v>
      </c>
      <c r="P561">
        <v>20.932810694084498</v>
      </c>
      <c r="Q561">
        <v>22.255340120101302</v>
      </c>
      <c r="R561">
        <v>61.279930433849202</v>
      </c>
      <c r="S561" s="1">
        <f>(Table2[[#This Row],[Close Price]]-Table2[[#This Row],[20D EMA]])/Table2[[#This Row],[20D EMA]]</f>
        <v>1.4521782674011153E-2</v>
      </c>
      <c r="T561" s="1">
        <f>(Table2[[#This Row],[Close Price]]-Table2[[#This Row],[50D EMA]])/Table2[[#This Row],[50D EMA]]</f>
        <v>-3.2141440722751553E-2</v>
      </c>
      <c r="U561" s="1">
        <f>(Table2[[#This Row],[Close Price]]-Table2[[#This Row],[200D EMA]])/Table2[[#This Row],[200D EMA]]</f>
        <v>-8.9656689555559027E-2</v>
      </c>
      <c r="V561">
        <v>1.0193795836611701</v>
      </c>
      <c r="W561">
        <v>19.84</v>
      </c>
      <c r="X561">
        <v>20.350000000000001</v>
      </c>
      <c r="Y561">
        <v>19.059999999999999</v>
      </c>
      <c r="Z561">
        <v>20.63</v>
      </c>
      <c r="AA561">
        <v>19.02</v>
      </c>
      <c r="AB561">
        <v>21.14</v>
      </c>
      <c r="AC561" s="1">
        <f>(Table2[[#This Row],[Close Price]]/Table2[[#This Row],[Day Low]])-1</f>
        <v>2.1169354838709742E-2</v>
      </c>
      <c r="AD561" s="1">
        <f>(Table2[[#This Row],[Day High]]/Table2[[#This Row],[Close Price]])-1</f>
        <v>4.4422507403751865E-3</v>
      </c>
      <c r="AE561" s="1">
        <f>(Table2[[#This Row],[Close Price]]/Table2[[#This Row],[Current Week Low]])-1</f>
        <v>6.295907660020994E-2</v>
      </c>
      <c r="AF561" s="1">
        <f>(Table2[[#This Row],[Current Week High]]/Table2[[#This Row],[Close Price]])-1</f>
        <v>1.8262586377097545E-2</v>
      </c>
      <c r="AG561" s="1">
        <f>(Table2[[#This Row],[Close Price]]/Table2[[#This Row],[Current Month Low]])-1</f>
        <v>6.5194532071503719E-2</v>
      </c>
      <c r="AH561" s="1">
        <f>(Table2[[#This Row],[Current Month High]]/Table2[[#This Row],[Close Price]])-1</f>
        <v>4.3435340572556713E-2</v>
      </c>
      <c r="AI561">
        <v>62.142152023691999</v>
      </c>
      <c r="AJ561">
        <v>6.5194532071503701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-0.15</v>
      </c>
      <c r="AM561" t="s">
        <v>3182</v>
      </c>
      <c r="AN561">
        <v>-2.5</v>
      </c>
      <c r="AO561" t="s">
        <v>3182</v>
      </c>
      <c r="AP561">
        <v>4.5042245448630003E-2</v>
      </c>
      <c r="AQ561">
        <f>(Table2[[#This Row],[Sharpe Ratio]]-AVERAGE(Table2[Sharpe Ratio]))/_xlfn.STDEV.P(Table2[Sharpe Ratio])</f>
        <v>-0.14420961396809379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545</v>
      </c>
      <c r="AT561">
        <f>_xlfn.RANK.AVG(Table2[[#This Row],[6M Return vs Nifty Z-Score]],Table2[6M Return vs Nifty Z-Score])</f>
        <v>578</v>
      </c>
      <c r="AU561">
        <f>_xlfn.RANK.AVG(Table2[[#This Row],[Sharpe Ratio Z-Score]],Table2[Sharpe Ratio Z-Score])</f>
        <v>389</v>
      </c>
      <c r="AV561">
        <f>(Table2[[#This Row],[Rank 1Y]]+Table2[[#This Row],[Rank 6M]]+Table2[[#This Row],[Rank Sharpe]])/3</f>
        <v>504</v>
      </c>
    </row>
    <row r="562" spans="1:48" x14ac:dyDescent="0.3">
      <c r="A562" t="s">
        <v>1458</v>
      </c>
      <c r="B562" t="s">
        <v>1459</v>
      </c>
      <c r="C562" t="s">
        <v>3143</v>
      </c>
      <c r="D562" t="s">
        <v>69</v>
      </c>
      <c r="E562">
        <v>7149.9515767299999</v>
      </c>
      <c r="F562">
        <v>176.9</v>
      </c>
      <c r="G562">
        <v>-17.8037015145655</v>
      </c>
      <c r="H562">
        <f>(Table2[[#This Row],[1Y Return vs Nifty]]-AVERAGE(Table2[1Y Return vs Nifty]))/_xlfn.STDEV.P(Table2[1Y Return vs Nifty])</f>
        <v>-0.62887193213741821</v>
      </c>
      <c r="I562">
        <v>-11.8712030057328</v>
      </c>
      <c r="J562">
        <f>(Table2[[#This Row],[1M Return vs Nifty]]-AVERAGE(Table2[1M Return vs Nifty]))/_xlfn.STDEV.P(Table2[1M Return vs Nifty])</f>
        <v>-1.2368595106049016</v>
      </c>
      <c r="K562">
        <v>-23.708587086274299</v>
      </c>
      <c r="L562">
        <f>(Table2[[#This Row],[6M Return vs Nifty]]-AVERAGE(Table2[6M Return vs Nifty]))/_xlfn.STDEV.P(Table2[6M Return vs Nifty])</f>
        <v>-0.90810610945646042</v>
      </c>
      <c r="M562">
        <v>-6.83986543399367</v>
      </c>
      <c r="N562">
        <f>(Table2[[#This Row],[1W Return vs Nifty]]-AVERAGE(Table2[1W Return vs Nifty]))/_xlfn.STDEV.P(Table2[1W Return vs Nifty])</f>
        <v>-1.5813075220568766</v>
      </c>
      <c r="O562">
        <v>187.64</v>
      </c>
      <c r="P562">
        <v>197.81641876942501</v>
      </c>
      <c r="Q562">
        <v>201.262246449434</v>
      </c>
      <c r="R562">
        <v>37.716667563415299</v>
      </c>
      <c r="S562" s="1">
        <f>(Table2[[#This Row],[Close Price]]-Table2[[#This Row],[20D EMA]])/Table2[[#This Row],[20D EMA]]</f>
        <v>-5.7237262843743239E-2</v>
      </c>
      <c r="T562" s="1">
        <f>(Table2[[#This Row],[Close Price]]-Table2[[#This Row],[50D EMA]])/Table2[[#This Row],[50D EMA]]</f>
        <v>-0.10573651519697767</v>
      </c>
      <c r="U562" s="1">
        <f>(Table2[[#This Row],[Close Price]]-Table2[[#This Row],[200D EMA]])/Table2[[#This Row],[200D EMA]]</f>
        <v>-0.12104727478312667</v>
      </c>
      <c r="V562">
        <v>0.75248558266216103</v>
      </c>
      <c r="W562">
        <v>172.11</v>
      </c>
      <c r="X562">
        <v>177.5</v>
      </c>
      <c r="Y562">
        <v>171.93</v>
      </c>
      <c r="Z562">
        <v>183.35</v>
      </c>
      <c r="AA562">
        <v>171.55</v>
      </c>
      <c r="AB562">
        <v>213.45</v>
      </c>
      <c r="AC562" s="1">
        <f>(Table2[[#This Row],[Close Price]]/Table2[[#This Row],[Day Low]])-1</f>
        <v>2.7831038289465981E-2</v>
      </c>
      <c r="AD562" s="1">
        <f>(Table2[[#This Row],[Day High]]/Table2[[#This Row],[Close Price]])-1</f>
        <v>3.3917467495760967E-3</v>
      </c>
      <c r="AE562" s="1">
        <f>(Table2[[#This Row],[Close Price]]/Table2[[#This Row],[Current Week Low]])-1</f>
        <v>2.8907113360088443E-2</v>
      </c>
      <c r="AF562" s="1">
        <f>(Table2[[#This Row],[Current Week High]]/Table2[[#This Row],[Close Price]])-1</f>
        <v>3.6461277557942262E-2</v>
      </c>
      <c r="AG562" s="1">
        <f>(Table2[[#This Row],[Close Price]]/Table2[[#This Row],[Current Month Low]])-1</f>
        <v>3.1186243077819809E-2</v>
      </c>
      <c r="AH562" s="1">
        <f>(Table2[[#This Row],[Current Month High]]/Table2[[#This Row],[Close Price]])-1</f>
        <v>0.20661390616167319</v>
      </c>
      <c r="AI562">
        <v>44.714527981910599</v>
      </c>
      <c r="AJ562">
        <v>9.3325092707045698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-0.15</v>
      </c>
      <c r="AM562" t="s">
        <v>3182</v>
      </c>
      <c r="AN562">
        <v>-13.21</v>
      </c>
      <c r="AO562" t="s">
        <v>3182</v>
      </c>
      <c r="AP562">
        <v>6.0752882039872003E-2</v>
      </c>
      <c r="AQ562">
        <f>(Table2[[#This Row],[Sharpe Ratio]]-AVERAGE(Table2[Sharpe Ratio]))/_xlfn.STDEV.P(Table2[Sharpe Ratio])</f>
        <v>3.754877983086205E-2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529</v>
      </c>
      <c r="AT562">
        <f>_xlfn.RANK.AVG(Table2[[#This Row],[6M Return vs Nifty Z-Score]],Table2[6M Return vs Nifty Z-Score])</f>
        <v>638</v>
      </c>
      <c r="AU562">
        <f>_xlfn.RANK.AVG(Table2[[#This Row],[Sharpe Ratio Z-Score]],Table2[Sharpe Ratio Z-Score])</f>
        <v>345</v>
      </c>
      <c r="AV562">
        <f>(Table2[[#This Row],[Rank 1Y]]+Table2[[#This Row],[Rank 6M]]+Table2[[#This Row],[Rank Sharpe]])/3</f>
        <v>504</v>
      </c>
    </row>
    <row r="563" spans="1:48" x14ac:dyDescent="0.3">
      <c r="A563" t="s">
        <v>1733</v>
      </c>
      <c r="B563" t="s">
        <v>1734</v>
      </c>
      <c r="C563" t="s">
        <v>3147</v>
      </c>
      <c r="D563" t="s">
        <v>134</v>
      </c>
      <c r="E563">
        <v>4773.18</v>
      </c>
      <c r="F563">
        <v>167.48</v>
      </c>
      <c r="G563">
        <v>-0.34720082020534798</v>
      </c>
      <c r="H563">
        <f>(Table2[[#This Row],[1Y Return vs Nifty]]-AVERAGE(Table2[1Y Return vs Nifty]))/_xlfn.STDEV.P(Table2[1Y Return vs Nifty])</f>
        <v>-0.2854032189304927</v>
      </c>
      <c r="I563">
        <v>-4.9573335418634201</v>
      </c>
      <c r="J563">
        <f>(Table2[[#This Row],[1M Return vs Nifty]]-AVERAGE(Table2[1M Return vs Nifty]))/_xlfn.STDEV.P(Table2[1M Return vs Nifty])</f>
        <v>-0.5951986493408632</v>
      </c>
      <c r="K563">
        <v>-23.856379854245599</v>
      </c>
      <c r="L563">
        <f>(Table2[[#This Row],[6M Return vs Nifty]]-AVERAGE(Table2[6M Return vs Nifty]))/_xlfn.STDEV.P(Table2[6M Return vs Nifty])</f>
        <v>-0.91290044479575472</v>
      </c>
      <c r="M563">
        <v>0.46282083686679898</v>
      </c>
      <c r="N563">
        <f>(Table2[[#This Row],[1W Return vs Nifty]]-AVERAGE(Table2[1W Return vs Nifty]))/_xlfn.STDEV.P(Table2[1W Return vs Nifty])</f>
        <v>0.18443526248756775</v>
      </c>
      <c r="O563">
        <v>196.56</v>
      </c>
      <c r="P563">
        <v>180.17208696983101</v>
      </c>
      <c r="Q563">
        <v>185.52348426798301</v>
      </c>
      <c r="R563">
        <v>47.821683566098599</v>
      </c>
      <c r="S563" s="1">
        <f>(Table2[[#This Row],[Close Price]]-Table2[[#This Row],[20D EMA]])/Table2[[#This Row],[20D EMA]]</f>
        <v>-0.14794464794464801</v>
      </c>
      <c r="T563" s="1">
        <f>(Table2[[#This Row],[Close Price]]-Table2[[#This Row],[50D EMA]])/Table2[[#This Row],[50D EMA]]</f>
        <v>-7.0444246849159578E-2</v>
      </c>
      <c r="U563" s="1">
        <f>(Table2[[#This Row],[Close Price]]-Table2[[#This Row],[200D EMA]])/Table2[[#This Row],[200D EMA]]</f>
        <v>-9.7257144232585441E-2</v>
      </c>
      <c r="V563">
        <v>0.97812773973559697</v>
      </c>
      <c r="W563">
        <v>167</v>
      </c>
      <c r="X563">
        <v>171.6</v>
      </c>
      <c r="Y563">
        <v>165.75</v>
      </c>
      <c r="Z563">
        <v>171.66</v>
      </c>
      <c r="AA563">
        <v>162</v>
      </c>
      <c r="AB563">
        <v>171.66</v>
      </c>
      <c r="AC563" s="1">
        <f>(Table2[[#This Row],[Close Price]]/Table2[[#This Row],[Day Low]])-1</f>
        <v>2.8742514970059307E-3</v>
      </c>
      <c r="AD563" s="1">
        <f>(Table2[[#This Row],[Day High]]/Table2[[#This Row],[Close Price]])-1</f>
        <v>2.4599952233102407E-2</v>
      </c>
      <c r="AE563" s="1">
        <f>(Table2[[#This Row],[Close Price]]/Table2[[#This Row],[Current Week Low]])-1</f>
        <v>1.0437405731523297E-2</v>
      </c>
      <c r="AF563" s="1">
        <f>(Table2[[#This Row],[Current Week High]]/Table2[[#This Row],[Close Price]])-1</f>
        <v>2.4958203964652537E-2</v>
      </c>
      <c r="AG563" s="1">
        <f>(Table2[[#This Row],[Close Price]]/Table2[[#This Row],[Current Month Low]])-1</f>
        <v>3.3827160493827169E-2</v>
      </c>
      <c r="AH563" s="1">
        <f>(Table2[[#This Row],[Current Month High]]/Table2[[#This Row],[Close Price]])-1</f>
        <v>2.4958203964652537E-2</v>
      </c>
      <c r="AI563">
        <v>58.1979937903033</v>
      </c>
      <c r="AJ563">
        <v>23.967431532198301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-0.14000000000000001</v>
      </c>
      <c r="AM563" t="s">
        <v>3182</v>
      </c>
      <c r="AN563">
        <v>-7.66</v>
      </c>
      <c r="AO563" t="s">
        <v>3182</v>
      </c>
      <c r="AP563">
        <v>1.4911726226683001E-2</v>
      </c>
      <c r="AQ563">
        <f>(Table2[[#This Row],[Sharpe Ratio]]-AVERAGE(Table2[Sharpe Ratio]))/_xlfn.STDEV.P(Table2[Sharpe Ratio])</f>
        <v>-0.49279350147030682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405</v>
      </c>
      <c r="AT563">
        <f>_xlfn.RANK.AVG(Table2[[#This Row],[6M Return vs Nifty Z-Score]],Table2[6M Return vs Nifty Z-Score])</f>
        <v>643</v>
      </c>
      <c r="AU563">
        <f>_xlfn.RANK.AVG(Table2[[#This Row],[Sharpe Ratio Z-Score]],Table2[Sharpe Ratio Z-Score])</f>
        <v>467</v>
      </c>
      <c r="AV563">
        <f>(Table2[[#This Row],[Rank 1Y]]+Table2[[#This Row],[Rank 6M]]+Table2[[#This Row],[Rank Sharpe]])/3</f>
        <v>505</v>
      </c>
    </row>
    <row r="564" spans="1:48" x14ac:dyDescent="0.3">
      <c r="A564" t="s">
        <v>1759</v>
      </c>
      <c r="B564" t="s">
        <v>1760</v>
      </c>
      <c r="C564" t="s">
        <v>3144</v>
      </c>
      <c r="D564" t="s">
        <v>263</v>
      </c>
      <c r="E564">
        <v>4638.2419292249997</v>
      </c>
      <c r="F564">
        <v>509.45</v>
      </c>
      <c r="G564">
        <v>-0.48303919192301198</v>
      </c>
      <c r="H564">
        <f>(Table2[[#This Row],[1Y Return vs Nifty]]-AVERAGE(Table2[1Y Return vs Nifty]))/_xlfn.STDEV.P(Table2[1Y Return vs Nifty])</f>
        <v>-0.28807593275526655</v>
      </c>
      <c r="I564">
        <v>1.72247815747288</v>
      </c>
      <c r="J564">
        <f>(Table2[[#This Row],[1M Return vs Nifty]]-AVERAGE(Table2[1M Return vs Nifty]))/_xlfn.STDEV.P(Table2[1M Return vs Nifty])</f>
        <v>2.4739830909088201E-2</v>
      </c>
      <c r="K564">
        <v>-10.472823736253799</v>
      </c>
      <c r="L564">
        <f>(Table2[[#This Row],[6M Return vs Nifty]]-AVERAGE(Table2[6M Return vs Nifty]))/_xlfn.STDEV.P(Table2[6M Return vs Nifty])</f>
        <v>-0.47874350367684365</v>
      </c>
      <c r="M564">
        <v>-2.97660817547888</v>
      </c>
      <c r="N564">
        <f>(Table2[[#This Row],[1W Return vs Nifty]]-AVERAGE(Table2[1W Return vs Nifty]))/_xlfn.STDEV.P(Table2[1W Return vs Nifty])</f>
        <v>-0.64719665161170981</v>
      </c>
      <c r="O564">
        <v>470.87</v>
      </c>
      <c r="P564">
        <v>499.48374870842798</v>
      </c>
      <c r="Q564">
        <v>485.64867605472398</v>
      </c>
      <c r="R564">
        <v>69.149154157234506</v>
      </c>
      <c r="S564" s="1">
        <f>(Table2[[#This Row],[Close Price]]-Table2[[#This Row],[20D EMA]])/Table2[[#This Row],[20D EMA]]</f>
        <v>8.1933442351392063E-2</v>
      </c>
      <c r="T564" s="1">
        <f>(Table2[[#This Row],[Close Price]]-Table2[[#This Row],[50D EMA]])/Table2[[#This Row],[50D EMA]]</f>
        <v>1.9953104214787524E-2</v>
      </c>
      <c r="U564" s="1">
        <f>(Table2[[#This Row],[Close Price]]-Table2[[#This Row],[200D EMA]])/Table2[[#This Row],[200D EMA]]</f>
        <v>4.9009345888948792E-2</v>
      </c>
      <c r="V564">
        <v>0.97821758465623998</v>
      </c>
      <c r="W564">
        <v>506.05</v>
      </c>
      <c r="X564">
        <v>516.70000000000005</v>
      </c>
      <c r="Y564">
        <v>482</v>
      </c>
      <c r="Z564">
        <v>514.5</v>
      </c>
      <c r="AA564">
        <v>480</v>
      </c>
      <c r="AB564">
        <v>514.5</v>
      </c>
      <c r="AC564" s="1">
        <f>(Table2[[#This Row],[Close Price]]/Table2[[#This Row],[Day Low]])-1</f>
        <v>6.7187036854066129E-3</v>
      </c>
      <c r="AD564" s="1">
        <f>(Table2[[#This Row],[Day High]]/Table2[[#This Row],[Close Price]])-1</f>
        <v>1.4231033467465126E-2</v>
      </c>
      <c r="AE564" s="1">
        <f>(Table2[[#This Row],[Close Price]]/Table2[[#This Row],[Current Week Low]])-1</f>
        <v>5.6950207468879688E-2</v>
      </c>
      <c r="AF564" s="1">
        <f>(Table2[[#This Row],[Current Week High]]/Table2[[#This Row],[Close Price]])-1</f>
        <v>9.9126508980273975E-3</v>
      </c>
      <c r="AG564" s="1">
        <f>(Table2[[#This Row],[Close Price]]/Table2[[#This Row],[Current Month Low]])-1</f>
        <v>6.1354166666666599E-2</v>
      </c>
      <c r="AH564" s="1">
        <f>(Table2[[#This Row],[Current Month High]]/Table2[[#This Row],[Close Price]])-1</f>
        <v>9.9126508980273975E-3</v>
      </c>
      <c r="AI564">
        <v>20.492688193149402</v>
      </c>
      <c r="AJ564">
        <v>41.474590391557797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0.04</v>
      </c>
      <c r="AM564" t="s">
        <v>3183</v>
      </c>
      <c r="AN564">
        <v>-1.49</v>
      </c>
      <c r="AO564" t="s">
        <v>3182</v>
      </c>
      <c r="AP564">
        <v>-3.0328124536935001E-2</v>
      </c>
      <c r="AQ564">
        <f>(Table2[[#This Row],[Sharpe Ratio]]-AVERAGE(Table2[Sharpe Ratio]))/_xlfn.STDEV.P(Table2[Sharpe Ratio])</f>
        <v>-1.0161792066099373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408</v>
      </c>
      <c r="AT564">
        <f>_xlfn.RANK.AVG(Table2[[#This Row],[6M Return vs Nifty Z-Score]],Table2[6M Return vs Nifty Z-Score])</f>
        <v>488</v>
      </c>
      <c r="AU564">
        <f>_xlfn.RANK.AVG(Table2[[#This Row],[Sharpe Ratio Z-Score]],Table2[Sharpe Ratio Z-Score])</f>
        <v>623</v>
      </c>
      <c r="AV564">
        <f>(Table2[[#This Row],[Rank 1Y]]+Table2[[#This Row],[Rank 6M]]+Table2[[#This Row],[Rank Sharpe]])/3</f>
        <v>506.33333333333331</v>
      </c>
    </row>
    <row r="565" spans="1:48" x14ac:dyDescent="0.3">
      <c r="A565" t="s">
        <v>1063</v>
      </c>
      <c r="B565" t="s">
        <v>1064</v>
      </c>
      <c r="C565" t="s">
        <v>3154</v>
      </c>
      <c r="D565" t="s">
        <v>1065</v>
      </c>
      <c r="E565">
        <v>12291.282143478</v>
      </c>
      <c r="F565">
        <v>79.709999999999994</v>
      </c>
      <c r="G565">
        <v>-27.156853460238501</v>
      </c>
      <c r="H565">
        <f>(Table2[[#This Row],[1Y Return vs Nifty]]-AVERAGE(Table2[1Y Return vs Nifty]))/_xlfn.STDEV.P(Table2[1Y Return vs Nifty])</f>
        <v>-0.81290165948403681</v>
      </c>
      <c r="I565">
        <v>3.0749005639000901</v>
      </c>
      <c r="J565">
        <f>(Table2[[#This Row],[1M Return vs Nifty]]-AVERAGE(Table2[1M Return vs Nifty]))/_xlfn.STDEV.P(Table2[1M Return vs Nifty])</f>
        <v>0.15025514915971663</v>
      </c>
      <c r="K565">
        <v>-7.0194619420253597</v>
      </c>
      <c r="L565">
        <f>(Table2[[#This Row],[6M Return vs Nifty]]-AVERAGE(Table2[6M Return vs Nifty]))/_xlfn.STDEV.P(Table2[6M Return vs Nifty])</f>
        <v>-0.36671789703380869</v>
      </c>
      <c r="M565">
        <v>-7.87771885162116</v>
      </c>
      <c r="N565">
        <f>(Table2[[#This Row],[1W Return vs Nifty]]-AVERAGE(Table2[1W Return vs Nifty]))/_xlfn.STDEV.P(Table2[1W Return vs Nifty])</f>
        <v>-1.8322538335399523</v>
      </c>
      <c r="O565">
        <v>81.7</v>
      </c>
      <c r="P565">
        <v>83.083091812095603</v>
      </c>
      <c r="Q565">
        <v>85.422663727996394</v>
      </c>
      <c r="R565">
        <v>42.218433967905497</v>
      </c>
      <c r="S565" s="1">
        <f>(Table2[[#This Row],[Close Price]]-Table2[[#This Row],[20D EMA]])/Table2[[#This Row],[20D EMA]]</f>
        <v>-2.4357405140758983E-2</v>
      </c>
      <c r="T565" s="1">
        <f>(Table2[[#This Row],[Close Price]]-Table2[[#This Row],[50D EMA]])/Table2[[#This Row],[50D EMA]]</f>
        <v>-4.0599016460826261E-2</v>
      </c>
      <c r="U565" s="1">
        <f>(Table2[[#This Row],[Close Price]]-Table2[[#This Row],[200D EMA]])/Table2[[#This Row],[200D EMA]]</f>
        <v>-6.6875270316864799E-2</v>
      </c>
      <c r="V565">
        <v>1.2959745182</v>
      </c>
      <c r="W565">
        <v>78.63</v>
      </c>
      <c r="X565">
        <v>80.650000000000006</v>
      </c>
      <c r="Y565">
        <v>77.31</v>
      </c>
      <c r="Z565">
        <v>82</v>
      </c>
      <c r="AA565">
        <v>77.11</v>
      </c>
      <c r="AB565">
        <v>87.5</v>
      </c>
      <c r="AC565" s="1">
        <f>(Table2[[#This Row],[Close Price]]/Table2[[#This Row],[Day Low]])-1</f>
        <v>1.373521556657753E-2</v>
      </c>
      <c r="AD565" s="1">
        <f>(Table2[[#This Row],[Day High]]/Table2[[#This Row],[Close Price]])-1</f>
        <v>1.1792748714088752E-2</v>
      </c>
      <c r="AE565" s="1">
        <f>(Table2[[#This Row],[Close Price]]/Table2[[#This Row],[Current Week Low]])-1</f>
        <v>3.1043849437330184E-2</v>
      </c>
      <c r="AF565" s="1">
        <f>(Table2[[#This Row],[Current Week High]]/Table2[[#This Row],[Close Price]])-1</f>
        <v>2.872914314389674E-2</v>
      </c>
      <c r="AG565" s="1">
        <f>(Table2[[#This Row],[Close Price]]/Table2[[#This Row],[Current Month Low]])-1</f>
        <v>3.371806510180253E-2</v>
      </c>
      <c r="AH565" s="1">
        <f>(Table2[[#This Row],[Current Month High]]/Table2[[#This Row],[Close Price]])-1</f>
        <v>9.7729268598670371E-2</v>
      </c>
      <c r="AI565">
        <v>70.242127712959402</v>
      </c>
      <c r="AJ565">
        <v>10.6315058986814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-7.0000000000000007E-2</v>
      </c>
      <c r="AM565" t="s">
        <v>3182</v>
      </c>
      <c r="AN565">
        <v>-4.8899999999999997</v>
      </c>
      <c r="AO565" t="s">
        <v>3182</v>
      </c>
      <c r="AP565">
        <v>1.1767202691683E-2</v>
      </c>
      <c r="AQ565">
        <f>(Table2[[#This Row],[Sharpe Ratio]]-AVERAGE(Table2[Sharpe Ratio]))/_xlfn.STDEV.P(Table2[Sharpe Ratio])</f>
        <v>-0.52917290237270087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598</v>
      </c>
      <c r="AT565">
        <f>_xlfn.RANK.AVG(Table2[[#This Row],[6M Return vs Nifty Z-Score]],Table2[6M Return vs Nifty Z-Score])</f>
        <v>445</v>
      </c>
      <c r="AU565">
        <f>_xlfn.RANK.AVG(Table2[[#This Row],[Sharpe Ratio Z-Score]],Table2[Sharpe Ratio Z-Score])</f>
        <v>480</v>
      </c>
      <c r="AV565">
        <f>(Table2[[#This Row],[Rank 1Y]]+Table2[[#This Row],[Rank 6M]]+Table2[[#This Row],[Rank Sharpe]])/3</f>
        <v>507.66666666666669</v>
      </c>
    </row>
    <row r="566" spans="1:48" x14ac:dyDescent="0.3">
      <c r="A566" t="s">
        <v>41</v>
      </c>
      <c r="B566" t="s">
        <v>42</v>
      </c>
      <c r="C566" t="s">
        <v>3136</v>
      </c>
      <c r="D566" t="s">
        <v>43</v>
      </c>
      <c r="E566">
        <v>579559.53934262996</v>
      </c>
      <c r="F566">
        <v>916.3</v>
      </c>
      <c r="G566">
        <v>11.9061913235491</v>
      </c>
      <c r="H566">
        <f>(Table2[[#This Row],[1Y Return vs Nifty]]-AVERAGE(Table2[1Y Return vs Nifty]))/_xlfn.STDEV.P(Table2[1Y Return vs Nifty])</f>
        <v>-4.4309261686534665E-2</v>
      </c>
      <c r="I566">
        <v>-0.389151723681607</v>
      </c>
      <c r="J566">
        <f>(Table2[[#This Row],[1M Return vs Nifty]]-AVERAGE(Table2[1M Return vs Nifty]))/_xlfn.STDEV.P(Table2[1M Return vs Nifty])</f>
        <v>-0.17123584599560165</v>
      </c>
      <c r="K566">
        <v>-17.412254348613398</v>
      </c>
      <c r="L566">
        <f>(Table2[[#This Row],[6M Return vs Nifty]]-AVERAGE(Table2[6M Return vs Nifty]))/_xlfn.STDEV.P(Table2[6M Return vs Nifty])</f>
        <v>-0.70385571908563194</v>
      </c>
      <c r="M566">
        <v>-1.4893469248247599</v>
      </c>
      <c r="N566">
        <f>(Table2[[#This Row],[1W Return vs Nifty]]-AVERAGE(Table2[1W Return vs Nifty]))/_xlfn.STDEV.P(Table2[1W Return vs Nifty])</f>
        <v>-0.28758640345495518</v>
      </c>
      <c r="O566">
        <v>914.28</v>
      </c>
      <c r="P566">
        <v>946.89159430738005</v>
      </c>
      <c r="Q566">
        <v>955.84011380470895</v>
      </c>
      <c r="R566">
        <v>55.889757078261603</v>
      </c>
      <c r="S566" s="1">
        <f>(Table2[[#This Row],[Close Price]]-Table2[[#This Row],[20D EMA]])/Table2[[#This Row],[20D EMA]]</f>
        <v>2.2093888086800345E-3</v>
      </c>
      <c r="T566" s="1">
        <f>(Table2[[#This Row],[Close Price]]-Table2[[#This Row],[50D EMA]])/Table2[[#This Row],[50D EMA]]</f>
        <v>-3.2307388186032883E-2</v>
      </c>
      <c r="U566" s="1">
        <f>(Table2[[#This Row],[Close Price]]-Table2[[#This Row],[200D EMA]])/Table2[[#This Row],[200D EMA]]</f>
        <v>-4.1366870079683198E-2</v>
      </c>
      <c r="V566">
        <v>0.89814497578078201</v>
      </c>
      <c r="W566">
        <v>906</v>
      </c>
      <c r="X566">
        <v>917.5</v>
      </c>
      <c r="Y566">
        <v>900</v>
      </c>
      <c r="Z566">
        <v>919.8</v>
      </c>
      <c r="AA566">
        <v>872</v>
      </c>
      <c r="AB566">
        <v>958</v>
      </c>
      <c r="AC566" s="1">
        <f>(Table2[[#This Row],[Close Price]]/Table2[[#This Row],[Day Low]])-1</f>
        <v>1.1368653421633512E-2</v>
      </c>
      <c r="AD566" s="1">
        <f>(Table2[[#This Row],[Day High]]/Table2[[#This Row],[Close Price]])-1</f>
        <v>1.309614754992916E-3</v>
      </c>
      <c r="AE566" s="1">
        <f>(Table2[[#This Row],[Close Price]]/Table2[[#This Row],[Current Week Low]])-1</f>
        <v>1.8111111111110967E-2</v>
      </c>
      <c r="AF566" s="1">
        <f>(Table2[[#This Row],[Current Week High]]/Table2[[#This Row],[Close Price]])-1</f>
        <v>3.8197097020626902E-3</v>
      </c>
      <c r="AG566" s="1">
        <f>(Table2[[#This Row],[Close Price]]/Table2[[#This Row],[Current Month Low]])-1</f>
        <v>5.0802752293577891E-2</v>
      </c>
      <c r="AH566" s="1">
        <f>(Table2[[#This Row],[Current Month High]]/Table2[[#This Row],[Close Price]])-1</f>
        <v>4.5509112736003443E-2</v>
      </c>
      <c r="AI566">
        <v>33.362435883444299</v>
      </c>
      <c r="AJ566">
        <v>37.345424567188701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-0.14000000000000001</v>
      </c>
      <c r="AM566" t="s">
        <v>3182</v>
      </c>
      <c r="AN566">
        <v>-1.44</v>
      </c>
      <c r="AO566" t="s">
        <v>3182</v>
      </c>
      <c r="AP566">
        <v>-3.6458463082236998E-2</v>
      </c>
      <c r="AQ566">
        <f>(Table2[[#This Row],[Sharpe Ratio]]-AVERAGE(Table2[Sharpe Ratio]))/_xlfn.STDEV.P(Table2[Sharpe Ratio])</f>
        <v>-1.0871018888938022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318</v>
      </c>
      <c r="AT566">
        <f>_xlfn.RANK.AVG(Table2[[#This Row],[6M Return vs Nifty Z-Score]],Table2[6M Return vs Nifty Z-Score])</f>
        <v>568</v>
      </c>
      <c r="AU566">
        <f>_xlfn.RANK.AVG(Table2[[#This Row],[Sharpe Ratio Z-Score]],Table2[Sharpe Ratio Z-Score])</f>
        <v>638</v>
      </c>
      <c r="AV566">
        <f>(Table2[[#This Row],[Rank 1Y]]+Table2[[#This Row],[Rank 6M]]+Table2[[#This Row],[Rank Sharpe]])/3</f>
        <v>508</v>
      </c>
    </row>
    <row r="567" spans="1:48" x14ac:dyDescent="0.3">
      <c r="A567" t="s">
        <v>812</v>
      </c>
      <c r="B567" t="s">
        <v>813</v>
      </c>
      <c r="C567" t="s">
        <v>3151</v>
      </c>
      <c r="D567" t="s">
        <v>504</v>
      </c>
      <c r="E567">
        <v>19303.577334720001</v>
      </c>
      <c r="F567">
        <v>1862.1</v>
      </c>
      <c r="G567">
        <v>-14.988159597529201</v>
      </c>
      <c r="H567">
        <f>(Table2[[#This Row],[1Y Return vs Nifty]]-AVERAGE(Table2[1Y Return vs Nifty]))/_xlfn.STDEV.P(Table2[1Y Return vs Nifty])</f>
        <v>-0.57347419944422995</v>
      </c>
      <c r="I567">
        <v>-3.6540867886166599</v>
      </c>
      <c r="J567">
        <f>(Table2[[#This Row],[1M Return vs Nifty]]-AVERAGE(Table2[1M Return vs Nifty]))/_xlfn.STDEV.P(Table2[1M Return vs Nifty])</f>
        <v>-0.47424721418607352</v>
      </c>
      <c r="K567">
        <v>-0.43911684934531697</v>
      </c>
      <c r="L567">
        <f>(Table2[[#This Row],[6M Return vs Nifty]]-AVERAGE(Table2[6M Return vs Nifty]))/_xlfn.STDEV.P(Table2[6M Return vs Nifty])</f>
        <v>-0.15325426511432133</v>
      </c>
      <c r="M567">
        <v>1.8149712425344</v>
      </c>
      <c r="N567">
        <f>(Table2[[#This Row],[1W Return vs Nifty]]-AVERAGE(Table2[1W Return vs Nifty]))/_xlfn.STDEV.P(Table2[1W Return vs Nifty])</f>
        <v>0.51137657337933184</v>
      </c>
      <c r="O567">
        <v>1866.22</v>
      </c>
      <c r="P567">
        <v>1909.96946592215</v>
      </c>
      <c r="Q567">
        <v>1875.9807880226299</v>
      </c>
      <c r="R567">
        <v>52.472136736403101</v>
      </c>
      <c r="S567" s="1">
        <f>(Table2[[#This Row],[Close Price]]-Table2[[#This Row],[20D EMA]])/Table2[[#This Row],[20D EMA]]</f>
        <v>-2.2076711213040896E-3</v>
      </c>
      <c r="T567" s="1">
        <f>(Table2[[#This Row],[Close Price]]-Table2[[#This Row],[50D EMA]])/Table2[[#This Row],[50D EMA]]</f>
        <v>-2.5062948270242785E-2</v>
      </c>
      <c r="U567" s="1">
        <f>(Table2[[#This Row],[Close Price]]-Table2[[#This Row],[200D EMA]])/Table2[[#This Row],[200D EMA]]</f>
        <v>-7.3992165118391085E-3</v>
      </c>
      <c r="V567">
        <v>0.75154077579156398</v>
      </c>
      <c r="W567">
        <v>1854</v>
      </c>
      <c r="X567">
        <v>1883.6</v>
      </c>
      <c r="Y567">
        <v>1828</v>
      </c>
      <c r="Z567">
        <v>1905</v>
      </c>
      <c r="AA567">
        <v>1746.85</v>
      </c>
      <c r="AB567">
        <v>1973.5</v>
      </c>
      <c r="AC567" s="1">
        <f>(Table2[[#This Row],[Close Price]]/Table2[[#This Row],[Day Low]])-1</f>
        <v>4.3689320388349273E-3</v>
      </c>
      <c r="AD567" s="1">
        <f>(Table2[[#This Row],[Day High]]/Table2[[#This Row],[Close Price]])-1</f>
        <v>1.1546103861231893E-2</v>
      </c>
      <c r="AE567" s="1">
        <f>(Table2[[#This Row],[Close Price]]/Table2[[#This Row],[Current Week Low]])-1</f>
        <v>1.8654266958424426E-2</v>
      </c>
      <c r="AF567" s="1">
        <f>(Table2[[#This Row],[Current Week High]]/Table2[[#This Row],[Close Price]])-1</f>
        <v>2.3038504913807101E-2</v>
      </c>
      <c r="AG567" s="1">
        <f>(Table2[[#This Row],[Close Price]]/Table2[[#This Row],[Current Month Low]])-1</f>
        <v>6.5975899476200084E-2</v>
      </c>
      <c r="AH567" s="1">
        <f>(Table2[[#This Row],[Current Month High]]/Table2[[#This Row],[Close Price]])-1</f>
        <v>5.9824928843778657E-2</v>
      </c>
      <c r="AI567">
        <v>25.1275441705601</v>
      </c>
      <c r="AJ567">
        <v>27.349199835863701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0.06</v>
      </c>
      <c r="AM567" t="s">
        <v>3183</v>
      </c>
      <c r="AN567">
        <v>-3.38</v>
      </c>
      <c r="AO567" t="s">
        <v>3182</v>
      </c>
      <c r="AP567">
        <v>-4.5990550902130001E-2</v>
      </c>
      <c r="AQ567">
        <f>(Table2[[#This Row],[Sharpe Ratio]]-AVERAGE(Table2[Sharpe Ratio]))/_xlfn.STDEV.P(Table2[Sharpe Ratio])</f>
        <v>-1.1973798500465767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514</v>
      </c>
      <c r="AT567">
        <f>_xlfn.RANK.AVG(Table2[[#This Row],[6M Return vs Nifty Z-Score]],Table2[6M Return vs Nifty Z-Score])</f>
        <v>354</v>
      </c>
      <c r="AU567">
        <f>_xlfn.RANK.AVG(Table2[[#This Row],[Sharpe Ratio Z-Score]],Table2[Sharpe Ratio Z-Score])</f>
        <v>656</v>
      </c>
      <c r="AV567">
        <f>(Table2[[#This Row],[Rank 1Y]]+Table2[[#This Row],[Rank 6M]]+Table2[[#This Row],[Rank Sharpe]])/3</f>
        <v>508</v>
      </c>
    </row>
    <row r="568" spans="1:48" x14ac:dyDescent="0.3">
      <c r="A568" t="s">
        <v>938</v>
      </c>
      <c r="B568" t="s">
        <v>939</v>
      </c>
      <c r="C568" t="s">
        <v>3137</v>
      </c>
      <c r="D568" t="s">
        <v>27</v>
      </c>
      <c r="E568">
        <v>16157.477663655</v>
      </c>
      <c r="F568">
        <v>82.65</v>
      </c>
      <c r="G568">
        <v>-31.261449058027299</v>
      </c>
      <c r="H568">
        <f>(Table2[[#This Row],[1Y Return vs Nifty]]-AVERAGE(Table2[1Y Return vs Nifty]))/_xlfn.STDEV.P(Table2[1Y Return vs Nifty])</f>
        <v>-0.89366241405283808</v>
      </c>
      <c r="I568">
        <v>15.584369646299599</v>
      </c>
      <c r="J568">
        <f>(Table2[[#This Row],[1M Return vs Nifty]]-AVERAGE(Table2[1M Return vs Nifty]))/_xlfn.STDEV.P(Table2[1M Return vs Nifty])</f>
        <v>1.3112311767395128</v>
      </c>
      <c r="K568">
        <v>2.75316405258318</v>
      </c>
      <c r="L568">
        <f>(Table2[[#This Row],[6M Return vs Nifty]]-AVERAGE(Table2[6M Return vs Nifty]))/_xlfn.STDEV.P(Table2[6M Return vs Nifty])</f>
        <v>-4.9698012997559084E-2</v>
      </c>
      <c r="M568">
        <v>13.0920780827594</v>
      </c>
      <c r="N568">
        <f>(Table2[[#This Row],[1W Return vs Nifty]]-AVERAGE(Table2[1W Return vs Nifty]))/_xlfn.STDEV.P(Table2[1W Return vs Nifty])</f>
        <v>3.238108805204734</v>
      </c>
      <c r="O568">
        <v>72.73</v>
      </c>
      <c r="P568">
        <v>76.729207825146403</v>
      </c>
      <c r="Q568">
        <v>82.586527687986205</v>
      </c>
      <c r="R568">
        <v>80.805823013502703</v>
      </c>
      <c r="S568" s="1">
        <f>(Table2[[#This Row],[Close Price]]-Table2[[#This Row],[20D EMA]])/Table2[[#This Row],[20D EMA]]</f>
        <v>0.13639488519180532</v>
      </c>
      <c r="T568" s="1">
        <f>(Table2[[#This Row],[Close Price]]-Table2[[#This Row],[50D EMA]])/Table2[[#This Row],[50D EMA]]</f>
        <v>7.71647765261195E-2</v>
      </c>
      <c r="U568" s="1">
        <f>(Table2[[#This Row],[Close Price]]-Table2[[#This Row],[200D EMA]])/Table2[[#This Row],[200D EMA]]</f>
        <v>7.6855528123909503E-4</v>
      </c>
      <c r="V568">
        <v>1.99724013635847</v>
      </c>
      <c r="W568">
        <v>80.459999999999994</v>
      </c>
      <c r="X568">
        <v>85.5</v>
      </c>
      <c r="Y568">
        <v>67.88</v>
      </c>
      <c r="Z568">
        <v>85.5</v>
      </c>
      <c r="AA568">
        <v>65.819999999999993</v>
      </c>
      <c r="AB568">
        <v>85.5</v>
      </c>
      <c r="AC568" s="1">
        <f>(Table2[[#This Row],[Close Price]]/Table2[[#This Row],[Day Low]])-1</f>
        <v>2.7218493661446796E-2</v>
      </c>
      <c r="AD568" s="1">
        <f>(Table2[[#This Row],[Day High]]/Table2[[#This Row],[Close Price]])-1</f>
        <v>3.4482758620689502E-2</v>
      </c>
      <c r="AE568" s="1">
        <f>(Table2[[#This Row],[Close Price]]/Table2[[#This Row],[Current Week Low]])-1</f>
        <v>0.21758986446670603</v>
      </c>
      <c r="AF568" s="1">
        <f>(Table2[[#This Row],[Current Week High]]/Table2[[#This Row],[Close Price]])-1</f>
        <v>3.4482758620689502E-2</v>
      </c>
      <c r="AG568" s="1">
        <f>(Table2[[#This Row],[Close Price]]/Table2[[#This Row],[Current Month Low]])-1</f>
        <v>0.25569735642661828</v>
      </c>
      <c r="AH568" s="1">
        <f>(Table2[[#This Row],[Current Month High]]/Table2[[#This Row],[Close Price]])-1</f>
        <v>3.4482758620689502E-2</v>
      </c>
      <c r="AI568">
        <v>34.785238959467598</v>
      </c>
      <c r="AJ568">
        <v>27.056110684089099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-0.11</v>
      </c>
      <c r="AM568" t="s">
        <v>3182</v>
      </c>
      <c r="AN568">
        <v>13.58</v>
      </c>
      <c r="AO568" t="s">
        <v>3183</v>
      </c>
      <c r="AP568">
        <v>-8.0022606293970004E-3</v>
      </c>
      <c r="AQ568">
        <f>(Table2[[#This Row],[Sharpe Ratio]]-AVERAGE(Table2[Sharpe Ratio]))/_xlfn.STDEV.P(Table2[Sharpe Ratio])</f>
        <v>-0.75788838940204006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629</v>
      </c>
      <c r="AT568">
        <f>_xlfn.RANK.AVG(Table2[[#This Row],[6M Return vs Nifty Z-Score]],Table2[6M Return vs Nifty Z-Score])</f>
        <v>317</v>
      </c>
      <c r="AU568">
        <f>_xlfn.RANK.AVG(Table2[[#This Row],[Sharpe Ratio Z-Score]],Table2[Sharpe Ratio Z-Score])</f>
        <v>578</v>
      </c>
      <c r="AV568">
        <f>(Table2[[#This Row],[Rank 1Y]]+Table2[[#This Row],[Rank 6M]]+Table2[[#This Row],[Rank Sharpe]])/3</f>
        <v>508</v>
      </c>
    </row>
    <row r="569" spans="1:48" x14ac:dyDescent="0.3">
      <c r="A569" t="s">
        <v>1330</v>
      </c>
      <c r="B569" t="s">
        <v>1331</v>
      </c>
      <c r="C569" t="s">
        <v>3144</v>
      </c>
      <c r="D569" t="s">
        <v>468</v>
      </c>
      <c r="E569">
        <v>8603.4219746599993</v>
      </c>
      <c r="F569">
        <v>642.04999999999995</v>
      </c>
      <c r="G569">
        <v>-50.589664957782603</v>
      </c>
      <c r="H569">
        <f>(Table2[[#This Row],[1Y Return vs Nifty]]-AVERAGE(Table2[1Y Return vs Nifty]))/_xlfn.STDEV.P(Table2[1Y Return vs Nifty])</f>
        <v>-1.2739584172385969</v>
      </c>
      <c r="I569">
        <v>12.476548423900599</v>
      </c>
      <c r="J569">
        <f>(Table2[[#This Row],[1M Return vs Nifty]]-AVERAGE(Table2[1M Return vs Nifty]))/_xlfn.STDEV.P(Table2[1M Return vs Nifty])</f>
        <v>1.0228011951437721</v>
      </c>
      <c r="K569">
        <v>-20.599649574002001</v>
      </c>
      <c r="L569">
        <f>(Table2[[#This Row],[6M Return vs Nifty]]-AVERAGE(Table2[6M Return vs Nifty]))/_xlfn.STDEV.P(Table2[6M Return vs Nifty])</f>
        <v>-0.80725348190678714</v>
      </c>
      <c r="M569">
        <v>2.9404182731751898</v>
      </c>
      <c r="N569">
        <f>(Table2[[#This Row],[1W Return vs Nifty]]-AVERAGE(Table2[1W Return vs Nifty]))/_xlfn.STDEV.P(Table2[1W Return vs Nifty])</f>
        <v>0.78350245966730858</v>
      </c>
      <c r="O569">
        <v>627.85</v>
      </c>
      <c r="P569">
        <v>628.95078743039801</v>
      </c>
      <c r="Q569">
        <v>682.18140558832795</v>
      </c>
      <c r="R569">
        <v>58.8346751521199</v>
      </c>
      <c r="S569" s="1">
        <f>(Table2[[#This Row],[Close Price]]-Table2[[#This Row],[20D EMA]])/Table2[[#This Row],[20D EMA]]</f>
        <v>2.2616867086087331E-2</v>
      </c>
      <c r="T569" s="1">
        <f>(Table2[[#This Row],[Close Price]]-Table2[[#This Row],[50D EMA]])/Table2[[#This Row],[50D EMA]]</f>
        <v>2.08270866837122E-2</v>
      </c>
      <c r="U569" s="1">
        <f>(Table2[[#This Row],[Close Price]]-Table2[[#This Row],[200D EMA]])/Table2[[#This Row],[200D EMA]]</f>
        <v>-5.8828055498988285E-2</v>
      </c>
      <c r="V569">
        <v>0.73588041624613298</v>
      </c>
      <c r="W569">
        <v>638</v>
      </c>
      <c r="X569">
        <v>650.35</v>
      </c>
      <c r="Y569">
        <v>638</v>
      </c>
      <c r="Z569">
        <v>657.4</v>
      </c>
      <c r="AA569">
        <v>598.04999999999995</v>
      </c>
      <c r="AB569">
        <v>660</v>
      </c>
      <c r="AC569" s="1">
        <f>(Table2[[#This Row],[Close Price]]/Table2[[#This Row],[Day Low]])-1</f>
        <v>6.3479623824451714E-3</v>
      </c>
      <c r="AD569" s="1">
        <f>(Table2[[#This Row],[Day High]]/Table2[[#This Row],[Close Price]])-1</f>
        <v>1.2927342107312612E-2</v>
      </c>
      <c r="AE569" s="1">
        <f>(Table2[[#This Row],[Close Price]]/Table2[[#This Row],[Current Week Low]])-1</f>
        <v>6.3479623824451714E-3</v>
      </c>
      <c r="AF569" s="1">
        <f>(Table2[[#This Row],[Current Week High]]/Table2[[#This Row],[Close Price]])-1</f>
        <v>2.3907795343041771E-2</v>
      </c>
      <c r="AG569" s="1">
        <f>(Table2[[#This Row],[Close Price]]/Table2[[#This Row],[Current Month Low]])-1</f>
        <v>7.3572443775604013E-2</v>
      </c>
      <c r="AH569" s="1">
        <f>(Table2[[#This Row],[Current Month High]]/Table2[[#This Row],[Close Price]])-1</f>
        <v>2.7957324195934996E-2</v>
      </c>
      <c r="AI569">
        <v>70.858967370142494</v>
      </c>
      <c r="AJ569">
        <v>13.336275375110301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-0.02</v>
      </c>
      <c r="AM569" t="s">
        <v>3182</v>
      </c>
      <c r="AN569">
        <v>-1.88</v>
      </c>
      <c r="AO569" t="s">
        <v>3182</v>
      </c>
      <c r="AP569">
        <v>0.106150161584338</v>
      </c>
      <c r="AQ569">
        <f>(Table2[[#This Row],[Sharpe Ratio]]-AVERAGE(Table2[Sharpe Ratio]))/_xlfn.STDEV.P(Table2[Sharpe Ratio])</f>
        <v>0.56275579896871786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709</v>
      </c>
      <c r="AT569">
        <f>_xlfn.RANK.AVG(Table2[[#This Row],[6M Return vs Nifty Z-Score]],Table2[6M Return vs Nifty Z-Score])</f>
        <v>608</v>
      </c>
      <c r="AU569">
        <f>_xlfn.RANK.AVG(Table2[[#This Row],[Sharpe Ratio Z-Score]],Table2[Sharpe Ratio Z-Score])</f>
        <v>207</v>
      </c>
      <c r="AV569">
        <f>(Table2[[#This Row],[Rank 1Y]]+Table2[[#This Row],[Rank 6M]]+Table2[[#This Row],[Rank Sharpe]])/3</f>
        <v>508</v>
      </c>
    </row>
    <row r="570" spans="1:48" x14ac:dyDescent="0.3">
      <c r="A570" t="s">
        <v>81</v>
      </c>
      <c r="B570" t="s">
        <v>82</v>
      </c>
      <c r="C570" t="s">
        <v>3145</v>
      </c>
      <c r="D570" t="s">
        <v>83</v>
      </c>
      <c r="E570">
        <v>291984.25300790003</v>
      </c>
      <c r="F570">
        <v>3291.65</v>
      </c>
      <c r="G570">
        <v>-27.012543321745699</v>
      </c>
      <c r="H570">
        <f>(Table2[[#This Row],[1Y Return vs Nifty]]-AVERAGE(Table2[1Y Return vs Nifty]))/_xlfn.STDEV.P(Table2[1Y Return vs Nifty])</f>
        <v>-0.81006225779416374</v>
      </c>
      <c r="I570">
        <v>0.76296403507325905</v>
      </c>
      <c r="J570">
        <f>(Table2[[#This Row],[1M Return vs Nifty]]-AVERAGE(Table2[1M Return vs Nifty]))/_xlfn.STDEV.P(Table2[1M Return vs Nifty])</f>
        <v>-6.4310542603370185E-2</v>
      </c>
      <c r="K570">
        <v>-9.1374130984871407</v>
      </c>
      <c r="L570">
        <f>(Table2[[#This Row],[6M Return vs Nifty]]-AVERAGE(Table2[6M Return vs Nifty]))/_xlfn.STDEV.P(Table2[6M Return vs Nifty])</f>
        <v>-0.43542334328606241</v>
      </c>
      <c r="M570">
        <v>-0.32344424926892901</v>
      </c>
      <c r="N570">
        <f>(Table2[[#This Row],[1W Return vs Nifty]]-AVERAGE(Table2[1W Return vs Nifty]))/_xlfn.STDEV.P(Table2[1W Return vs Nifty])</f>
        <v>-5.6786012454542413E-3</v>
      </c>
      <c r="O570">
        <v>3270.19</v>
      </c>
      <c r="P570">
        <v>3362.3340603882202</v>
      </c>
      <c r="Q570">
        <v>3423.3590748823999</v>
      </c>
      <c r="R570">
        <v>57.179563576053702</v>
      </c>
      <c r="S570" s="1">
        <f>(Table2[[#This Row],[Close Price]]-Table2[[#This Row],[20D EMA]])/Table2[[#This Row],[20D EMA]]</f>
        <v>6.5623098352083631E-3</v>
      </c>
      <c r="T570" s="1">
        <f>(Table2[[#This Row],[Close Price]]-Table2[[#This Row],[50D EMA]])/Table2[[#This Row],[50D EMA]]</f>
        <v>-2.1022319352782825E-2</v>
      </c>
      <c r="U570" s="1">
        <f>(Table2[[#This Row],[Close Price]]-Table2[[#This Row],[200D EMA]])/Table2[[#This Row],[200D EMA]]</f>
        <v>-3.8473637150354824E-2</v>
      </c>
      <c r="V570">
        <v>1.0731533118216201</v>
      </c>
      <c r="W570">
        <v>3280.15</v>
      </c>
      <c r="X570">
        <v>3329.9</v>
      </c>
      <c r="Y570">
        <v>3280.15</v>
      </c>
      <c r="Z570">
        <v>3369.85</v>
      </c>
      <c r="AA570">
        <v>3106</v>
      </c>
      <c r="AB570">
        <v>3369.85</v>
      </c>
      <c r="AC570" s="1">
        <f>(Table2[[#This Row],[Close Price]]/Table2[[#This Row],[Day Low]])-1</f>
        <v>3.5059372284804713E-3</v>
      </c>
      <c r="AD570" s="1">
        <f>(Table2[[#This Row],[Day High]]/Table2[[#This Row],[Close Price]])-1</f>
        <v>1.1620312001579647E-2</v>
      </c>
      <c r="AE570" s="1">
        <f>(Table2[[#This Row],[Close Price]]/Table2[[#This Row],[Current Week Low]])-1</f>
        <v>3.5059372284804713E-3</v>
      </c>
      <c r="AF570" s="1">
        <f>(Table2[[#This Row],[Current Week High]]/Table2[[#This Row],[Close Price]])-1</f>
        <v>2.3757082314340705E-2</v>
      </c>
      <c r="AG570" s="1">
        <f>(Table2[[#This Row],[Close Price]]/Table2[[#This Row],[Current Month Low]])-1</f>
        <v>5.977141017385712E-2</v>
      </c>
      <c r="AH570" s="1">
        <f>(Table2[[#This Row],[Current Month High]]/Table2[[#This Row],[Close Price]])-1</f>
        <v>2.3757082314340705E-2</v>
      </c>
      <c r="AI570">
        <v>18.085154861543501</v>
      </c>
      <c r="AJ570">
        <v>7.7233976404365601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-0.06</v>
      </c>
      <c r="AM570" t="s">
        <v>3182</v>
      </c>
      <c r="AN570">
        <v>5.47</v>
      </c>
      <c r="AO570" t="s">
        <v>3183</v>
      </c>
      <c r="AP570">
        <v>1.5430339746696E-2</v>
      </c>
      <c r="AQ570">
        <f>(Table2[[#This Row],[Sharpe Ratio]]-AVERAGE(Table2[Sharpe Ratio]))/_xlfn.STDEV.P(Table2[Sharpe Ratio])</f>
        <v>-0.48679359434671304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596</v>
      </c>
      <c r="AT570">
        <f>_xlfn.RANK.AVG(Table2[[#This Row],[6M Return vs Nifty Z-Score]],Table2[6M Return vs Nifty Z-Score])</f>
        <v>465</v>
      </c>
      <c r="AU570">
        <f>_xlfn.RANK.AVG(Table2[[#This Row],[Sharpe Ratio Z-Score]],Table2[Sharpe Ratio Z-Score])</f>
        <v>465</v>
      </c>
      <c r="AV570">
        <f>(Table2[[#This Row],[Rank 1Y]]+Table2[[#This Row],[Rank 6M]]+Table2[[#This Row],[Rank Sharpe]])/3</f>
        <v>508.66666666666669</v>
      </c>
    </row>
    <row r="571" spans="1:48" x14ac:dyDescent="0.3">
      <c r="A571" t="s">
        <v>1562</v>
      </c>
      <c r="B571" t="s">
        <v>1563</v>
      </c>
      <c r="C571" t="s">
        <v>3136</v>
      </c>
      <c r="D571" t="s">
        <v>489</v>
      </c>
      <c r="E571">
        <v>6320.7311484749998</v>
      </c>
      <c r="F571">
        <v>289.64999999999998</v>
      </c>
      <c r="G571">
        <v>-38.520774517409201</v>
      </c>
      <c r="H571">
        <f>(Table2[[#This Row],[1Y Return vs Nifty]]-AVERAGE(Table2[1Y Return vs Nifty]))/_xlfn.STDEV.P(Table2[1Y Return vs Nifty])</f>
        <v>-1.0364946584951464</v>
      </c>
      <c r="I571">
        <v>-2.3307324796953401</v>
      </c>
      <c r="J571">
        <f>(Table2[[#This Row],[1M Return vs Nifty]]-AVERAGE(Table2[1M Return vs Nifty]))/_xlfn.STDEV.P(Table2[1M Return vs Nifty])</f>
        <v>-0.35142964147119871</v>
      </c>
      <c r="K571">
        <v>-11.4192683370532</v>
      </c>
      <c r="L571">
        <f>(Table2[[#This Row],[6M Return vs Nifty]]-AVERAGE(Table2[6M Return vs Nifty]))/_xlfn.STDEV.P(Table2[6M Return vs Nifty])</f>
        <v>-0.50944576914343276</v>
      </c>
      <c r="M571">
        <v>1.6726156957457701</v>
      </c>
      <c r="N571">
        <f>(Table2[[#This Row],[1W Return vs Nifty]]-AVERAGE(Table2[1W Return vs Nifty]))/_xlfn.STDEV.P(Table2[1W Return vs Nifty])</f>
        <v>0.47695591360309247</v>
      </c>
      <c r="O571">
        <v>324.68</v>
      </c>
      <c r="P571">
        <v>293.34532142639898</v>
      </c>
      <c r="Q571">
        <v>306.35579232885601</v>
      </c>
      <c r="R571">
        <v>62.228789375510601</v>
      </c>
      <c r="S571" s="1">
        <f>(Table2[[#This Row],[Close Price]]-Table2[[#This Row],[20D EMA]])/Table2[[#This Row],[20D EMA]]</f>
        <v>-0.10789084637181233</v>
      </c>
      <c r="T571" s="1">
        <f>(Table2[[#This Row],[Close Price]]-Table2[[#This Row],[50D EMA]])/Table2[[#This Row],[50D EMA]]</f>
        <v>-1.2597171853399303E-2</v>
      </c>
      <c r="U571" s="1">
        <f>(Table2[[#This Row],[Close Price]]-Table2[[#This Row],[200D EMA]])/Table2[[#This Row],[200D EMA]]</f>
        <v>-5.4530688654070854E-2</v>
      </c>
      <c r="V571">
        <v>0.64635133363264796</v>
      </c>
      <c r="W571">
        <v>285.60000000000002</v>
      </c>
      <c r="X571">
        <v>290.05</v>
      </c>
      <c r="Y571">
        <v>280</v>
      </c>
      <c r="Z571">
        <v>290.39999999999998</v>
      </c>
      <c r="AA571">
        <v>273.75</v>
      </c>
      <c r="AB571">
        <v>290.39999999999998</v>
      </c>
      <c r="AC571" s="1">
        <f>(Table2[[#This Row],[Close Price]]/Table2[[#This Row],[Day Low]])-1</f>
        <v>1.4180672268907513E-2</v>
      </c>
      <c r="AD571" s="1">
        <f>(Table2[[#This Row],[Day High]]/Table2[[#This Row],[Close Price]])-1</f>
        <v>1.3809770412567257E-3</v>
      </c>
      <c r="AE571" s="1">
        <f>(Table2[[#This Row],[Close Price]]/Table2[[#This Row],[Current Week Low]])-1</f>
        <v>3.4464285714285614E-2</v>
      </c>
      <c r="AF571" s="1">
        <f>(Table2[[#This Row],[Current Week High]]/Table2[[#This Row],[Close Price]])-1</f>
        <v>2.5893319523562219E-3</v>
      </c>
      <c r="AG571" s="1">
        <f>(Table2[[#This Row],[Close Price]]/Table2[[#This Row],[Current Month Low]])-1</f>
        <v>5.8082191780821857E-2</v>
      </c>
      <c r="AH571" s="1">
        <f>(Table2[[#This Row],[Current Month High]]/Table2[[#This Row],[Close Price]])-1</f>
        <v>2.5893319523562219E-3</v>
      </c>
      <c r="AI571">
        <v>39.920593820127699</v>
      </c>
      <c r="AJ571">
        <v>10.9345078513979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-0.03</v>
      </c>
      <c r="AM571" t="s">
        <v>3182</v>
      </c>
      <c r="AN571">
        <v>-1.48</v>
      </c>
      <c r="AO571" t="s">
        <v>3182</v>
      </c>
      <c r="AP571">
        <v>5.5198897390349999E-2</v>
      </c>
      <c r="AQ571">
        <f>(Table2[[#This Row],[Sharpe Ratio]]-AVERAGE(Table2[Sharpe Ratio]))/_xlfn.STDEV.P(Table2[Sharpe Ratio])</f>
        <v>-2.6705989428069149E-2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667</v>
      </c>
      <c r="AT571">
        <f>_xlfn.RANK.AVG(Table2[[#This Row],[6M Return vs Nifty Z-Score]],Table2[6M Return vs Nifty Z-Score])</f>
        <v>499</v>
      </c>
      <c r="AU571">
        <f>_xlfn.RANK.AVG(Table2[[#This Row],[Sharpe Ratio Z-Score]],Table2[Sharpe Ratio Z-Score])</f>
        <v>362</v>
      </c>
      <c r="AV571">
        <f>(Table2[[#This Row],[Rank 1Y]]+Table2[[#This Row],[Rank 6M]]+Table2[[#This Row],[Rank Sharpe]])/3</f>
        <v>509.33333333333331</v>
      </c>
    </row>
    <row r="572" spans="1:48" x14ac:dyDescent="0.3">
      <c r="A572" t="s">
        <v>1751</v>
      </c>
      <c r="B572" t="s">
        <v>1752</v>
      </c>
      <c r="C572" t="s">
        <v>3136</v>
      </c>
      <c r="D572" t="s">
        <v>54</v>
      </c>
      <c r="E572">
        <v>4683.2993557</v>
      </c>
      <c r="F572">
        <v>52.15</v>
      </c>
      <c r="G572">
        <v>-0.618942654986533</v>
      </c>
      <c r="H572">
        <f>(Table2[[#This Row],[1Y Return vs Nifty]]-AVERAGE(Table2[1Y Return vs Nifty]))/_xlfn.STDEV.P(Table2[1Y Return vs Nifty])</f>
        <v>-0.29074992729724675</v>
      </c>
      <c r="I572">
        <v>21.449928736088498</v>
      </c>
      <c r="J572">
        <f>(Table2[[#This Row],[1M Return vs Nifty]]-AVERAGE(Table2[1M Return vs Nifty]))/_xlfn.STDEV.P(Table2[1M Return vs Nifty])</f>
        <v>1.8556006816914739</v>
      </c>
      <c r="K572">
        <v>-24.812750832648302</v>
      </c>
      <c r="L572">
        <f>(Table2[[#This Row],[6M Return vs Nifty]]-AVERAGE(Table2[6M Return vs Nifty]))/_xlfn.STDEV.P(Table2[6M Return vs Nifty])</f>
        <v>-0.94392471778401044</v>
      </c>
      <c r="M572">
        <v>13.080951348330601</v>
      </c>
      <c r="N572">
        <f>(Table2[[#This Row],[1W Return vs Nifty]]-AVERAGE(Table2[1W Return vs Nifty]))/_xlfn.STDEV.P(Table2[1W Return vs Nifty])</f>
        <v>3.2354184320592259</v>
      </c>
      <c r="O572">
        <v>63.54</v>
      </c>
      <c r="P572">
        <v>50.680073273615697</v>
      </c>
      <c r="Q572">
        <v>57.540234926839801</v>
      </c>
      <c r="R572">
        <v>79.125787290893001</v>
      </c>
      <c r="S572" s="1">
        <f>(Table2[[#This Row],[Close Price]]-Table2[[#This Row],[20D EMA]])/Table2[[#This Row],[20D EMA]]</f>
        <v>-0.17925716084356313</v>
      </c>
      <c r="T572" s="1">
        <f>(Table2[[#This Row],[Close Price]]-Table2[[#This Row],[50D EMA]])/Table2[[#This Row],[50D EMA]]</f>
        <v>2.9004037118264242E-2</v>
      </c>
      <c r="U572" s="1">
        <f>(Table2[[#This Row],[Close Price]]-Table2[[#This Row],[200D EMA]])/Table2[[#This Row],[200D EMA]]</f>
        <v>-9.3677666309379501E-2</v>
      </c>
      <c r="V572">
        <v>0.835354112992438</v>
      </c>
      <c r="W572">
        <v>51.61</v>
      </c>
      <c r="X572">
        <v>52.6</v>
      </c>
      <c r="Y572">
        <v>50.89</v>
      </c>
      <c r="Z572">
        <v>53</v>
      </c>
      <c r="AA572">
        <v>46.75</v>
      </c>
      <c r="AB572">
        <v>53</v>
      </c>
      <c r="AC572" s="1">
        <f>(Table2[[#This Row],[Close Price]]/Table2[[#This Row],[Day Low]])-1</f>
        <v>1.0463088548730903E-2</v>
      </c>
      <c r="AD572" s="1">
        <f>(Table2[[#This Row],[Day High]]/Table2[[#This Row],[Close Price]])-1</f>
        <v>8.6289549376799002E-3</v>
      </c>
      <c r="AE572" s="1">
        <f>(Table2[[#This Row],[Close Price]]/Table2[[#This Row],[Current Week Low]])-1</f>
        <v>2.4759284731774356E-2</v>
      </c>
      <c r="AF572" s="1">
        <f>(Table2[[#This Row],[Current Week High]]/Table2[[#This Row],[Close Price]])-1</f>
        <v>1.6299137104506256E-2</v>
      </c>
      <c r="AG572" s="1">
        <f>(Table2[[#This Row],[Close Price]]/Table2[[#This Row],[Current Month Low]])-1</f>
        <v>0.1155080213903743</v>
      </c>
      <c r="AH572" s="1">
        <f>(Table2[[#This Row],[Current Month High]]/Table2[[#This Row],[Close Price]])-1</f>
        <v>1.6299137104506256E-2</v>
      </c>
      <c r="AI572">
        <v>91.045062320230102</v>
      </c>
      <c r="AJ572">
        <v>29.807093963907899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-0.17</v>
      </c>
      <c r="AM572" t="s">
        <v>3182</v>
      </c>
      <c r="AN572">
        <v>11.34</v>
      </c>
      <c r="AO572" t="s">
        <v>3183</v>
      </c>
      <c r="AP572">
        <v>1.7237031816491E-2</v>
      </c>
      <c r="AQ572">
        <f>(Table2[[#This Row],[Sharpe Ratio]]-AVERAGE(Table2[Sharpe Ratio]))/_xlfn.STDEV.P(Table2[Sharpe Ratio])</f>
        <v>-0.4658917393016852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410</v>
      </c>
      <c r="AT572">
        <f>_xlfn.RANK.AVG(Table2[[#This Row],[6M Return vs Nifty Z-Score]],Table2[6M Return vs Nifty Z-Score])</f>
        <v>660</v>
      </c>
      <c r="AU572">
        <f>_xlfn.RANK.AVG(Table2[[#This Row],[Sharpe Ratio Z-Score]],Table2[Sharpe Ratio Z-Score])</f>
        <v>459</v>
      </c>
      <c r="AV572">
        <f>(Table2[[#This Row],[Rank 1Y]]+Table2[[#This Row],[Rank 6M]]+Table2[[#This Row],[Rank Sharpe]])/3</f>
        <v>509.66666666666669</v>
      </c>
    </row>
    <row r="573" spans="1:48" x14ac:dyDescent="0.3">
      <c r="A573" t="s">
        <v>789</v>
      </c>
      <c r="B573" t="s">
        <v>790</v>
      </c>
      <c r="C573" t="s">
        <v>3148</v>
      </c>
      <c r="D573" t="s">
        <v>501</v>
      </c>
      <c r="E573">
        <v>20024.021874800001</v>
      </c>
      <c r="F573">
        <v>166</v>
      </c>
      <c r="G573">
        <v>-30.0510667827897</v>
      </c>
      <c r="H573">
        <f>(Table2[[#This Row],[1Y Return vs Nifty]]-AVERAGE(Table2[1Y Return vs Nifty]))/_xlfn.STDEV.P(Table2[1Y Return vs Nifty])</f>
        <v>-0.86984730644088448</v>
      </c>
      <c r="I573">
        <v>1.10265556416382</v>
      </c>
      <c r="J573">
        <f>(Table2[[#This Row],[1M Return vs Nifty]]-AVERAGE(Table2[1M Return vs Nifty]))/_xlfn.STDEV.P(Table2[1M Return vs Nifty])</f>
        <v>-3.2784526635119403E-2</v>
      </c>
      <c r="K573">
        <v>3.28479264951046</v>
      </c>
      <c r="L573">
        <f>(Table2[[#This Row],[6M Return vs Nifty]]-AVERAGE(Table2[6M Return vs Nifty]))/_xlfn.STDEV.P(Table2[6M Return vs Nifty])</f>
        <v>-3.2452204527939912E-2</v>
      </c>
      <c r="M573">
        <v>0.21059976844634801</v>
      </c>
      <c r="N573">
        <f>(Table2[[#This Row],[1W Return vs Nifty]]-AVERAGE(Table2[1W Return vs Nifty]))/_xlfn.STDEV.P(Table2[1W Return vs Nifty])</f>
        <v>0.12344982299928121</v>
      </c>
      <c r="O573">
        <v>168.38</v>
      </c>
      <c r="P573">
        <v>173.225948679813</v>
      </c>
      <c r="Q573">
        <v>174.367627063924</v>
      </c>
      <c r="R573">
        <v>46.153024711597702</v>
      </c>
      <c r="S573" s="1">
        <f>(Table2[[#This Row],[Close Price]]-Table2[[#This Row],[20D EMA]])/Table2[[#This Row],[20D EMA]]</f>
        <v>-1.4134695331987145E-2</v>
      </c>
      <c r="T573" s="1">
        <f>(Table2[[#This Row],[Close Price]]-Table2[[#This Row],[50D EMA]])/Table2[[#This Row],[50D EMA]]</f>
        <v>-4.1714008408574421E-2</v>
      </c>
      <c r="U573" s="1">
        <f>(Table2[[#This Row],[Close Price]]-Table2[[#This Row],[200D EMA]])/Table2[[#This Row],[200D EMA]]</f>
        <v>-4.7988420814239749E-2</v>
      </c>
      <c r="V573">
        <v>0.50739642981459099</v>
      </c>
      <c r="W573">
        <v>164.71</v>
      </c>
      <c r="X573">
        <v>166.69</v>
      </c>
      <c r="Y573">
        <v>164.71</v>
      </c>
      <c r="Z573">
        <v>171.49</v>
      </c>
      <c r="AA573">
        <v>158.5</v>
      </c>
      <c r="AB573">
        <v>180.7</v>
      </c>
      <c r="AC573" s="1">
        <f>(Table2[[#This Row],[Close Price]]/Table2[[#This Row],[Day Low]])-1</f>
        <v>7.8319470584662376E-3</v>
      </c>
      <c r="AD573" s="1">
        <f>(Table2[[#This Row],[Day High]]/Table2[[#This Row],[Close Price]])-1</f>
        <v>4.1566265060239971E-3</v>
      </c>
      <c r="AE573" s="1">
        <f>(Table2[[#This Row],[Close Price]]/Table2[[#This Row],[Current Week Low]])-1</f>
        <v>7.8319470584662376E-3</v>
      </c>
      <c r="AF573" s="1">
        <f>(Table2[[#This Row],[Current Week High]]/Table2[[#This Row],[Close Price]])-1</f>
        <v>3.3072289156626633E-2</v>
      </c>
      <c r="AG573" s="1">
        <f>(Table2[[#This Row],[Close Price]]/Table2[[#This Row],[Current Month Low]])-1</f>
        <v>4.7318611987381631E-2</v>
      </c>
      <c r="AH573" s="1">
        <f>(Table2[[#This Row],[Current Month High]]/Table2[[#This Row],[Close Price]])-1</f>
        <v>8.8554216867469782E-2</v>
      </c>
      <c r="AI573">
        <v>34.180722891566198</v>
      </c>
      <c r="AJ573">
        <v>16.695957820738101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-0.02</v>
      </c>
      <c r="AM573" t="s">
        <v>3182</v>
      </c>
      <c r="AN573">
        <v>-3.48</v>
      </c>
      <c r="AO573" t="s">
        <v>3182</v>
      </c>
      <c r="AP573">
        <v>-1.5273072471130999E-2</v>
      </c>
      <c r="AQ573">
        <f>(Table2[[#This Row],[Sharpe Ratio]]-AVERAGE(Table2[Sharpe Ratio]))/_xlfn.STDEV.P(Table2[Sharpe Ratio])</f>
        <v>-0.84200535527372833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624</v>
      </c>
      <c r="AT573">
        <f>_xlfn.RANK.AVG(Table2[[#This Row],[6M Return vs Nifty Z-Score]],Table2[6M Return vs Nifty Z-Score])</f>
        <v>313</v>
      </c>
      <c r="AU573">
        <f>_xlfn.RANK.AVG(Table2[[#This Row],[Sharpe Ratio Z-Score]],Table2[Sharpe Ratio Z-Score])</f>
        <v>594</v>
      </c>
      <c r="AV573">
        <f>(Table2[[#This Row],[Rank 1Y]]+Table2[[#This Row],[Rank 6M]]+Table2[[#This Row],[Rank Sharpe]])/3</f>
        <v>510.33333333333331</v>
      </c>
    </row>
    <row r="574" spans="1:48" x14ac:dyDescent="0.3">
      <c r="A574" t="s">
        <v>1270</v>
      </c>
      <c r="B574" t="s">
        <v>1271</v>
      </c>
      <c r="C574" t="s">
        <v>3149</v>
      </c>
      <c r="D574" t="s">
        <v>134</v>
      </c>
      <c r="E574">
        <v>9171.1442427120001</v>
      </c>
      <c r="F574">
        <v>170.32</v>
      </c>
      <c r="G574">
        <v>-44.017983770677802</v>
      </c>
      <c r="H574">
        <f>(Table2[[#This Row],[1Y Return vs Nifty]]-AVERAGE(Table2[1Y Return vs Nifty]))/_xlfn.STDEV.P(Table2[1Y Return vs Nifty])</f>
        <v>-1.1446560489999105</v>
      </c>
      <c r="I574">
        <v>1.0159566257844499</v>
      </c>
      <c r="J574">
        <f>(Table2[[#This Row],[1M Return vs Nifty]]-AVERAGE(Table2[1M Return vs Nifty]))/_xlfn.STDEV.P(Table2[1M Return vs Nifty])</f>
        <v>-4.0830862447778803E-2</v>
      </c>
      <c r="K574">
        <v>-25.962172956240199</v>
      </c>
      <c r="L574">
        <f>(Table2[[#This Row],[6M Return vs Nifty]]-AVERAGE(Table2[6M Return vs Nifty]))/_xlfn.STDEV.P(Table2[6M Return vs Nifty])</f>
        <v>-0.98121148886589094</v>
      </c>
      <c r="M574">
        <v>1.6127303762749201</v>
      </c>
      <c r="N574">
        <f>(Table2[[#This Row],[1W Return vs Nifty]]-AVERAGE(Table2[1W Return vs Nifty]))/_xlfn.STDEV.P(Table2[1W Return vs Nifty])</f>
        <v>0.46247602677326533</v>
      </c>
      <c r="O574">
        <v>164.26</v>
      </c>
      <c r="P574">
        <v>173.02836729585499</v>
      </c>
      <c r="Q574">
        <v>188.20074771427201</v>
      </c>
      <c r="R574">
        <v>63.151136131088499</v>
      </c>
      <c r="S574" s="1">
        <f>(Table2[[#This Row],[Close Price]]-Table2[[#This Row],[20D EMA]])/Table2[[#This Row],[20D EMA]]</f>
        <v>3.6892731036162196E-2</v>
      </c>
      <c r="T574" s="1">
        <f>(Table2[[#This Row],[Close Price]]-Table2[[#This Row],[50D EMA]])/Table2[[#This Row],[50D EMA]]</f>
        <v>-1.5652735665152861E-2</v>
      </c>
      <c r="U574" s="1">
        <f>(Table2[[#This Row],[Close Price]]-Table2[[#This Row],[200D EMA]])/Table2[[#This Row],[200D EMA]]</f>
        <v>-9.5008909005073264E-2</v>
      </c>
      <c r="V574">
        <v>0.93119130445893195</v>
      </c>
      <c r="W574">
        <v>161</v>
      </c>
      <c r="X574">
        <v>172.4</v>
      </c>
      <c r="Y574">
        <v>159.5</v>
      </c>
      <c r="Z574">
        <v>172.4</v>
      </c>
      <c r="AA574">
        <v>150.91</v>
      </c>
      <c r="AB574">
        <v>179.4</v>
      </c>
      <c r="AC574" s="1">
        <f>(Table2[[#This Row],[Close Price]]/Table2[[#This Row],[Day Low]])-1</f>
        <v>5.7888198757763965E-2</v>
      </c>
      <c r="AD574" s="1">
        <f>(Table2[[#This Row],[Day High]]/Table2[[#This Row],[Close Price]])-1</f>
        <v>1.2212306247064486E-2</v>
      </c>
      <c r="AE574" s="1">
        <f>(Table2[[#This Row],[Close Price]]/Table2[[#This Row],[Current Week Low]])-1</f>
        <v>6.7836990595611324E-2</v>
      </c>
      <c r="AF574" s="1">
        <f>(Table2[[#This Row],[Current Week High]]/Table2[[#This Row],[Close Price]])-1</f>
        <v>1.2212306247064486E-2</v>
      </c>
      <c r="AG574" s="1">
        <f>(Table2[[#This Row],[Close Price]]/Table2[[#This Row],[Current Month Low]])-1</f>
        <v>0.12861970711019821</v>
      </c>
      <c r="AH574" s="1">
        <f>(Table2[[#This Row],[Current Month High]]/Table2[[#This Row],[Close Price]])-1</f>
        <v>5.3311413809300268E-2</v>
      </c>
      <c r="AI574">
        <v>67.273367778299601</v>
      </c>
      <c r="AJ574">
        <v>12.861970711019801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3182</v>
      </c>
      <c r="AN574">
        <v>-1.31</v>
      </c>
      <c r="AO574" t="s">
        <v>3182</v>
      </c>
      <c r="AP574">
        <v>0.118141497971871</v>
      </c>
      <c r="AQ574">
        <f>(Table2[[#This Row],[Sharpe Ratio]]-AVERAGE(Table2[Sharpe Ratio]))/_xlfn.STDEV.P(Table2[Sharpe Ratio])</f>
        <v>0.70148512598503765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692</v>
      </c>
      <c r="AT574">
        <f>_xlfn.RANK.AVG(Table2[[#This Row],[6M Return vs Nifty Z-Score]],Table2[6M Return vs Nifty Z-Score])</f>
        <v>670</v>
      </c>
      <c r="AU574">
        <f>_xlfn.RANK.AVG(Table2[[#This Row],[Sharpe Ratio Z-Score]],Table2[Sharpe Ratio Z-Score])</f>
        <v>169</v>
      </c>
      <c r="AV574">
        <f>(Table2[[#This Row],[Rank 1Y]]+Table2[[#This Row],[Rank 6M]]+Table2[[#This Row],[Rank Sharpe]])/3</f>
        <v>510.33333333333331</v>
      </c>
    </row>
    <row r="575" spans="1:48" x14ac:dyDescent="0.3">
      <c r="A575" t="s">
        <v>991</v>
      </c>
      <c r="B575" t="s">
        <v>992</v>
      </c>
      <c r="C575" t="s">
        <v>3154</v>
      </c>
      <c r="D575" t="s">
        <v>993</v>
      </c>
      <c r="E575">
        <v>14868.42888032</v>
      </c>
      <c r="F575">
        <v>1514.2</v>
      </c>
      <c r="G575">
        <v>-33.831794806200797</v>
      </c>
      <c r="H575">
        <f>(Table2[[#This Row],[1Y Return vs Nifty]]-AVERAGE(Table2[1Y Return vs Nifty]))/_xlfn.STDEV.P(Table2[1Y Return vs Nifty])</f>
        <v>-0.94423574269866861</v>
      </c>
      <c r="I575">
        <v>-1.83118722506368</v>
      </c>
      <c r="J575">
        <f>(Table2[[#This Row],[1M Return vs Nifty]]-AVERAGE(Table2[1M Return vs Nifty]))/_xlfn.STDEV.P(Table2[1M Return vs Nifty])</f>
        <v>-0.30506795645495843</v>
      </c>
      <c r="K575">
        <v>7.1840286352967597</v>
      </c>
      <c r="L575">
        <f>(Table2[[#This Row],[6M Return vs Nifty]]-AVERAGE(Table2[6M Return vs Nifty]))/_xlfn.STDEV.P(Table2[6M Return vs Nifty])</f>
        <v>9.4037373680200625E-2</v>
      </c>
      <c r="M575">
        <v>-2.5152251279765001</v>
      </c>
      <c r="N575">
        <f>(Table2[[#This Row],[1W Return vs Nifty]]-AVERAGE(Table2[1W Return vs Nifty]))/_xlfn.STDEV.P(Table2[1W Return vs Nifty])</f>
        <v>-0.53563718474959843</v>
      </c>
      <c r="O575">
        <v>1494.95</v>
      </c>
      <c r="P575">
        <v>1525.8028605328</v>
      </c>
      <c r="Q575">
        <v>1509.6677525324401</v>
      </c>
      <c r="R575">
        <v>60.155264140584798</v>
      </c>
      <c r="S575" s="1">
        <f>(Table2[[#This Row],[Close Price]]-Table2[[#This Row],[20D EMA]])/Table2[[#This Row],[20D EMA]]</f>
        <v>1.2876684838957824E-2</v>
      </c>
      <c r="T575" s="1">
        <f>(Table2[[#This Row],[Close Price]]-Table2[[#This Row],[50D EMA]])/Table2[[#This Row],[50D EMA]]</f>
        <v>-7.6044296631796087E-3</v>
      </c>
      <c r="U575" s="1">
        <f>(Table2[[#This Row],[Close Price]]-Table2[[#This Row],[200D EMA]])/Table2[[#This Row],[200D EMA]]</f>
        <v>3.0021489562568936E-3</v>
      </c>
      <c r="V575">
        <v>1.0281451670858901</v>
      </c>
      <c r="W575">
        <v>1462.75</v>
      </c>
      <c r="X575">
        <v>1521.6</v>
      </c>
      <c r="Y575">
        <v>1462.35</v>
      </c>
      <c r="Z575">
        <v>1521.6</v>
      </c>
      <c r="AA575">
        <v>1431.9</v>
      </c>
      <c r="AB575">
        <v>1588</v>
      </c>
      <c r="AC575" s="1">
        <f>(Table2[[#This Row],[Close Price]]/Table2[[#This Row],[Day Low]])-1</f>
        <v>3.51734746197232E-2</v>
      </c>
      <c r="AD575" s="1">
        <f>(Table2[[#This Row],[Day High]]/Table2[[#This Row],[Close Price]])-1</f>
        <v>4.8870690793818561E-3</v>
      </c>
      <c r="AE575" s="1">
        <f>(Table2[[#This Row],[Close Price]]/Table2[[#This Row],[Current Week Low]])-1</f>
        <v>3.5456628030225312E-2</v>
      </c>
      <c r="AF575" s="1">
        <f>(Table2[[#This Row],[Current Week High]]/Table2[[#This Row],[Close Price]])-1</f>
        <v>4.8870690793818561E-3</v>
      </c>
      <c r="AG575" s="1">
        <f>(Table2[[#This Row],[Close Price]]/Table2[[#This Row],[Current Month Low]])-1</f>
        <v>5.7476080731894585E-2</v>
      </c>
      <c r="AH575" s="1">
        <f>(Table2[[#This Row],[Current Month High]]/Table2[[#This Row],[Close Price]])-1</f>
        <v>4.8738607845727033E-2</v>
      </c>
      <c r="AI575">
        <v>20.8823140932505</v>
      </c>
      <c r="AJ575">
        <v>25.743232021258901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0.01</v>
      </c>
      <c r="AM575" t="s">
        <v>3183</v>
      </c>
      <c r="AN575">
        <v>0.62</v>
      </c>
      <c r="AO575" t="s">
        <v>3183</v>
      </c>
      <c r="AP575">
        <v>-3.0050664184290001E-2</v>
      </c>
      <c r="AQ575">
        <f>(Table2[[#This Row],[Sharpe Ratio]]-AVERAGE(Table2[Sharpe Ratio]))/_xlfn.STDEV.P(Table2[Sharpe Ratio])</f>
        <v>-1.0129692317787606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640</v>
      </c>
      <c r="AT575">
        <f>_xlfn.RANK.AVG(Table2[[#This Row],[6M Return vs Nifty Z-Score]],Table2[6M Return vs Nifty Z-Score])</f>
        <v>270</v>
      </c>
      <c r="AU575">
        <f>_xlfn.RANK.AVG(Table2[[#This Row],[Sharpe Ratio Z-Score]],Table2[Sharpe Ratio Z-Score])</f>
        <v>622</v>
      </c>
      <c r="AV575">
        <f>(Table2[[#This Row],[Rank 1Y]]+Table2[[#This Row],[Rank 6M]]+Table2[[#This Row],[Rank Sharpe]])/3</f>
        <v>510.66666666666669</v>
      </c>
    </row>
    <row r="576" spans="1:48" x14ac:dyDescent="0.3">
      <c r="A576" t="s">
        <v>1415</v>
      </c>
      <c r="B576" t="s">
        <v>1416</v>
      </c>
      <c r="C576" t="s">
        <v>3149</v>
      </c>
      <c r="D576" t="s">
        <v>134</v>
      </c>
      <c r="E576">
        <v>7585.2571403800002</v>
      </c>
      <c r="F576">
        <v>489.1</v>
      </c>
      <c r="G576">
        <v>-28.8011968516292</v>
      </c>
      <c r="H576">
        <f>(Table2[[#This Row],[1Y Return vs Nifty]]-AVERAGE(Table2[1Y Return vs Nifty]))/_xlfn.STDEV.P(Table2[1Y Return vs Nifty])</f>
        <v>-0.84525525191357487</v>
      </c>
      <c r="I576">
        <v>-1.8277049501509799</v>
      </c>
      <c r="J576">
        <f>(Table2[[#This Row],[1M Return vs Nifty]]-AVERAGE(Table2[1M Return vs Nifty]))/_xlfn.STDEV.P(Table2[1M Return vs Nifty])</f>
        <v>-0.30474477425845925</v>
      </c>
      <c r="K576">
        <v>-22.673659764985899</v>
      </c>
      <c r="L576">
        <f>(Table2[[#This Row],[6M Return vs Nifty]]-AVERAGE(Table2[6M Return vs Nifty]))/_xlfn.STDEV.P(Table2[6M Return vs Nifty])</f>
        <v>-0.87453350168841526</v>
      </c>
      <c r="M576">
        <v>-0.91243724260061099</v>
      </c>
      <c r="N576">
        <f>(Table2[[#This Row],[1W Return vs Nifty]]-AVERAGE(Table2[1W Return vs Nifty]))/_xlfn.STDEV.P(Table2[1W Return vs Nifty])</f>
        <v>-0.14809333598115693</v>
      </c>
      <c r="O576">
        <v>485.61</v>
      </c>
      <c r="P576">
        <v>507.07216141047201</v>
      </c>
      <c r="Q576">
        <v>546.08208187294997</v>
      </c>
      <c r="R576">
        <v>56.323130940694497</v>
      </c>
      <c r="S576" s="1">
        <f>(Table2[[#This Row],[Close Price]]-Table2[[#This Row],[20D EMA]])/Table2[[#This Row],[20D EMA]]</f>
        <v>7.1868371738638189E-3</v>
      </c>
      <c r="T576" s="1">
        <f>(Table2[[#This Row],[Close Price]]-Table2[[#This Row],[50D EMA]])/Table2[[#This Row],[50D EMA]]</f>
        <v>-3.5443005509276267E-2</v>
      </c>
      <c r="U576" s="1">
        <f>(Table2[[#This Row],[Close Price]]-Table2[[#This Row],[200D EMA]])/Table2[[#This Row],[200D EMA]]</f>
        <v>-0.10434710048993559</v>
      </c>
      <c r="V576">
        <v>0.67539912578879802</v>
      </c>
      <c r="W576">
        <v>476.1</v>
      </c>
      <c r="X576">
        <v>494</v>
      </c>
      <c r="Y576">
        <v>468.5</v>
      </c>
      <c r="Z576">
        <v>494</v>
      </c>
      <c r="AA576">
        <v>453.1</v>
      </c>
      <c r="AB576">
        <v>530.29999999999995</v>
      </c>
      <c r="AC576" s="1">
        <f>(Table2[[#This Row],[Close Price]]/Table2[[#This Row],[Day Low]])-1</f>
        <v>2.730518798571735E-2</v>
      </c>
      <c r="AD576" s="1">
        <f>(Table2[[#This Row],[Day High]]/Table2[[#This Row],[Close Price]])-1</f>
        <v>1.0018401144959999E-2</v>
      </c>
      <c r="AE576" s="1">
        <f>(Table2[[#This Row],[Close Price]]/Table2[[#This Row],[Current Week Low]])-1</f>
        <v>4.3970117395944586E-2</v>
      </c>
      <c r="AF576" s="1">
        <f>(Table2[[#This Row],[Current Week High]]/Table2[[#This Row],[Close Price]])-1</f>
        <v>1.0018401144959999E-2</v>
      </c>
      <c r="AG576" s="1">
        <f>(Table2[[#This Row],[Close Price]]/Table2[[#This Row],[Current Month Low]])-1</f>
        <v>7.9452659457073471E-2</v>
      </c>
      <c r="AH576" s="1">
        <f>(Table2[[#This Row],[Current Month High]]/Table2[[#This Row],[Close Price]])-1</f>
        <v>8.4236352484154509E-2</v>
      </c>
      <c r="AI576">
        <v>38.785524432631298</v>
      </c>
      <c r="AJ576">
        <v>7.94526594570734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-0.11</v>
      </c>
      <c r="AM576" t="s">
        <v>3182</v>
      </c>
      <c r="AN576">
        <v>-5.14</v>
      </c>
      <c r="AO576" t="s">
        <v>3182</v>
      </c>
      <c r="AP576">
        <v>7.4839602322077994E-2</v>
      </c>
      <c r="AQ576">
        <f>(Table2[[#This Row],[Sharpe Ratio]]-AVERAGE(Table2[Sharpe Ratio]))/_xlfn.STDEV.P(Table2[Sharpe Ratio])</f>
        <v>0.20051987508337626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611</v>
      </c>
      <c r="AT576">
        <f>_xlfn.RANK.AVG(Table2[[#This Row],[6M Return vs Nifty Z-Score]],Table2[6M Return vs Nifty Z-Score])</f>
        <v>628</v>
      </c>
      <c r="AU576">
        <f>_xlfn.RANK.AVG(Table2[[#This Row],[Sharpe Ratio Z-Score]],Table2[Sharpe Ratio Z-Score])</f>
        <v>297</v>
      </c>
      <c r="AV576">
        <f>(Table2[[#This Row],[Rank 1Y]]+Table2[[#This Row],[Rank 6M]]+Table2[[#This Row],[Rank Sharpe]])/3</f>
        <v>512</v>
      </c>
    </row>
    <row r="577" spans="1:48" x14ac:dyDescent="0.3">
      <c r="A577" t="s">
        <v>720</v>
      </c>
      <c r="B577" t="s">
        <v>721</v>
      </c>
      <c r="C577" t="s">
        <v>3141</v>
      </c>
      <c r="D577" t="s">
        <v>214</v>
      </c>
      <c r="E577">
        <v>24171.066401100001</v>
      </c>
      <c r="F577">
        <v>1150.3</v>
      </c>
      <c r="G577">
        <v>-28.531564128488299</v>
      </c>
      <c r="H577">
        <f>(Table2[[#This Row],[1Y Return vs Nifty]]-AVERAGE(Table2[1Y Return vs Nifty]))/_xlfn.STDEV.P(Table2[1Y Return vs Nifty])</f>
        <v>-0.83995004177569166</v>
      </c>
      <c r="I577">
        <v>-16.8495027030743</v>
      </c>
      <c r="J577">
        <f>(Table2[[#This Row],[1M Return vs Nifty]]-AVERAGE(Table2[1M Return vs Nifty]))/_xlfn.STDEV.P(Table2[1M Return vs Nifty])</f>
        <v>-1.6988844429701848</v>
      </c>
      <c r="K577">
        <v>-5.97115498849102</v>
      </c>
      <c r="L577">
        <f>(Table2[[#This Row],[6M Return vs Nifty]]-AVERAGE(Table2[6M Return vs Nifty]))/_xlfn.STDEV.P(Table2[6M Return vs Nifty])</f>
        <v>-0.33271125961340642</v>
      </c>
      <c r="M577">
        <v>-6.6828918327635796</v>
      </c>
      <c r="N577">
        <f>(Table2[[#This Row],[1W Return vs Nifty]]-AVERAGE(Table2[1W Return vs Nifty]))/_xlfn.STDEV.P(Table2[1W Return vs Nifty])</f>
        <v>-1.5433523103093878</v>
      </c>
      <c r="O577">
        <v>1231.1300000000001</v>
      </c>
      <c r="P577">
        <v>1300.7195406667699</v>
      </c>
      <c r="Q577">
        <v>1285.43698915965</v>
      </c>
      <c r="R577">
        <v>25.3623880011347</v>
      </c>
      <c r="S577" s="1">
        <f>(Table2[[#This Row],[Close Price]]-Table2[[#This Row],[20D EMA]])/Table2[[#This Row],[20D EMA]]</f>
        <v>-6.5655129840065746E-2</v>
      </c>
      <c r="T577" s="1">
        <f>(Table2[[#This Row],[Close Price]]-Table2[[#This Row],[50D EMA]])/Table2[[#This Row],[50D EMA]]</f>
        <v>-0.11564333122085833</v>
      </c>
      <c r="U577" s="1">
        <f>(Table2[[#This Row],[Close Price]]-Table2[[#This Row],[200D EMA]])/Table2[[#This Row],[200D EMA]]</f>
        <v>-0.10512922087919331</v>
      </c>
      <c r="V577">
        <v>0.80992764341668699</v>
      </c>
      <c r="W577">
        <v>1140.3499999999999</v>
      </c>
      <c r="X577">
        <v>1156.9000000000001</v>
      </c>
      <c r="Y577">
        <v>1126.55</v>
      </c>
      <c r="Z577">
        <v>1190.3499999999999</v>
      </c>
      <c r="AA577">
        <v>1126.55</v>
      </c>
      <c r="AB577">
        <v>1399.9</v>
      </c>
      <c r="AC577" s="1">
        <f>(Table2[[#This Row],[Close Price]]/Table2[[#This Row],[Day Low]])-1</f>
        <v>8.7253913272240524E-3</v>
      </c>
      <c r="AD577" s="1">
        <f>(Table2[[#This Row],[Day High]]/Table2[[#This Row],[Close Price]])-1</f>
        <v>5.7376336607841694E-3</v>
      </c>
      <c r="AE577" s="1">
        <f>(Table2[[#This Row],[Close Price]]/Table2[[#This Row],[Current Week Low]])-1</f>
        <v>2.1082064710842729E-2</v>
      </c>
      <c r="AF577" s="1">
        <f>(Table2[[#This Row],[Current Week High]]/Table2[[#This Row],[Close Price]])-1</f>
        <v>3.48170042597582E-2</v>
      </c>
      <c r="AG577" s="1">
        <f>(Table2[[#This Row],[Close Price]]/Table2[[#This Row],[Current Month Low]])-1</f>
        <v>2.1082064710842729E-2</v>
      </c>
      <c r="AH577" s="1">
        <f>(Table2[[#This Row],[Current Month High]]/Table2[[#This Row],[Close Price]])-1</f>
        <v>0.21698687298965491</v>
      </c>
      <c r="AI577">
        <v>30.9180213857254</v>
      </c>
      <c r="AJ577">
        <v>14.680225312795899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3182</v>
      </c>
      <c r="AN577">
        <v>-12.79</v>
      </c>
      <c r="AO577" t="s">
        <v>3182</v>
      </c>
      <c r="AP577">
        <v>4.944074121859E-3</v>
      </c>
      <c r="AQ577">
        <f>(Table2[[#This Row],[Sharpe Ratio]]-AVERAGE(Table2[Sharpe Ratio]))/_xlfn.STDEV.P(Table2[Sharpe Ratio])</f>
        <v>-0.60811056236709682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608</v>
      </c>
      <c r="AT577">
        <f>_xlfn.RANK.AVG(Table2[[#This Row],[6M Return vs Nifty Z-Score]],Table2[6M Return vs Nifty Z-Score])</f>
        <v>434</v>
      </c>
      <c r="AU577">
        <f>_xlfn.RANK.AVG(Table2[[#This Row],[Sharpe Ratio Z-Score]],Table2[Sharpe Ratio Z-Score])</f>
        <v>498</v>
      </c>
      <c r="AV577">
        <f>(Table2[[#This Row],[Rank 1Y]]+Table2[[#This Row],[Rank 6M]]+Table2[[#This Row],[Rank Sharpe]])/3</f>
        <v>513.33333333333337</v>
      </c>
    </row>
    <row r="578" spans="1:48" x14ac:dyDescent="0.3">
      <c r="A578" t="s">
        <v>1438</v>
      </c>
      <c r="B578" t="s">
        <v>1439</v>
      </c>
      <c r="C578" t="s">
        <v>3148</v>
      </c>
      <c r="D578" t="s">
        <v>222</v>
      </c>
      <c r="E578">
        <v>7326.57582271499</v>
      </c>
      <c r="F578">
        <v>363.45</v>
      </c>
      <c r="G578">
        <v>-29.321392761653399</v>
      </c>
      <c r="H578">
        <f>(Table2[[#This Row],[1Y Return vs Nifty]]-AVERAGE(Table2[1Y Return vs Nifty]))/_xlfn.STDEV.P(Table2[1Y Return vs Nifty])</f>
        <v>-0.85549046588685662</v>
      </c>
      <c r="I578">
        <v>-2.6043415970993098</v>
      </c>
      <c r="J578">
        <f>(Table2[[#This Row],[1M Return vs Nifty]]-AVERAGE(Table2[1M Return vs Nifty]))/_xlfn.STDEV.P(Table2[1M Return vs Nifty])</f>
        <v>-0.37682269565606458</v>
      </c>
      <c r="K578">
        <v>-15.9800446334733</v>
      </c>
      <c r="L578">
        <f>(Table2[[#This Row],[6M Return vs Nifty]]-AVERAGE(Table2[6M Return vs Nifty]))/_xlfn.STDEV.P(Table2[6M Return vs Nifty])</f>
        <v>-0.65739543726784888</v>
      </c>
      <c r="M578">
        <v>-3.62258164334136</v>
      </c>
      <c r="N578">
        <f>(Table2[[#This Row],[1W Return vs Nifty]]-AVERAGE(Table2[1W Return vs Nifty]))/_xlfn.STDEV.P(Table2[1W Return vs Nifty])</f>
        <v>-0.80338890026912446</v>
      </c>
      <c r="O578">
        <v>362.92</v>
      </c>
      <c r="P578">
        <v>378.13133791687</v>
      </c>
      <c r="Q578">
        <v>397.39928076495897</v>
      </c>
      <c r="R578">
        <v>56.0375806292503</v>
      </c>
      <c r="S578" s="1">
        <f>(Table2[[#This Row],[Close Price]]-Table2[[#This Row],[20D EMA]])/Table2[[#This Row],[20D EMA]]</f>
        <v>1.4603769425768011E-3</v>
      </c>
      <c r="T578" s="1">
        <f>(Table2[[#This Row],[Close Price]]-Table2[[#This Row],[50D EMA]])/Table2[[#This Row],[50D EMA]]</f>
        <v>-3.8826028008547696E-2</v>
      </c>
      <c r="U578" s="1">
        <f>(Table2[[#This Row],[Close Price]]-Table2[[#This Row],[200D EMA]])/Table2[[#This Row],[200D EMA]]</f>
        <v>-8.5428641691574228E-2</v>
      </c>
      <c r="V578">
        <v>0.53734059262765499</v>
      </c>
      <c r="W578">
        <v>354.05</v>
      </c>
      <c r="X578">
        <v>364.4</v>
      </c>
      <c r="Y578">
        <v>347</v>
      </c>
      <c r="Z578">
        <v>364.4</v>
      </c>
      <c r="AA578">
        <v>347</v>
      </c>
      <c r="AB578">
        <v>383.5</v>
      </c>
      <c r="AC578" s="1">
        <f>(Table2[[#This Row],[Close Price]]/Table2[[#This Row],[Day Low]])-1</f>
        <v>2.6549922327354869E-2</v>
      </c>
      <c r="AD578" s="1">
        <f>(Table2[[#This Row],[Day High]]/Table2[[#This Row],[Close Price]])-1</f>
        <v>2.6138395927912672E-3</v>
      </c>
      <c r="AE578" s="1">
        <f>(Table2[[#This Row],[Close Price]]/Table2[[#This Row],[Current Week Low]])-1</f>
        <v>4.7406340057636775E-2</v>
      </c>
      <c r="AF578" s="1">
        <f>(Table2[[#This Row],[Current Week High]]/Table2[[#This Row],[Close Price]])-1</f>
        <v>2.6138395927912672E-3</v>
      </c>
      <c r="AG578" s="1">
        <f>(Table2[[#This Row],[Close Price]]/Table2[[#This Row],[Current Month Low]])-1</f>
        <v>4.7406340057636775E-2</v>
      </c>
      <c r="AH578" s="1">
        <f>(Table2[[#This Row],[Current Month High]]/Table2[[#This Row],[Close Price]])-1</f>
        <v>5.5165772458384943E-2</v>
      </c>
      <c r="AI578">
        <v>38.946209932590399</v>
      </c>
      <c r="AJ578">
        <v>4.7406340057636696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-0.17</v>
      </c>
      <c r="AM578" t="s">
        <v>3182</v>
      </c>
      <c r="AN578">
        <v>-4.1500000000000004</v>
      </c>
      <c r="AO578" t="s">
        <v>3182</v>
      </c>
      <c r="AP578">
        <v>5.4151478662482003E-2</v>
      </c>
      <c r="AQ578">
        <f>(Table2[[#This Row],[Sharpe Ratio]]-AVERAGE(Table2[Sharpe Ratio]))/_xlfn.STDEV.P(Table2[Sharpe Ratio])</f>
        <v>-3.8823712634674261E-2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617</v>
      </c>
      <c r="AT578">
        <f>_xlfn.RANK.AVG(Table2[[#This Row],[6M Return vs Nifty Z-Score]],Table2[6M Return vs Nifty Z-Score])</f>
        <v>554</v>
      </c>
      <c r="AU578">
        <f>_xlfn.RANK.AVG(Table2[[#This Row],[Sharpe Ratio Z-Score]],Table2[Sharpe Ratio Z-Score])</f>
        <v>369</v>
      </c>
      <c r="AV578">
        <f>(Table2[[#This Row],[Rank 1Y]]+Table2[[#This Row],[Rank 6M]]+Table2[[#This Row],[Rank Sharpe]])/3</f>
        <v>513.33333333333337</v>
      </c>
    </row>
    <row r="579" spans="1:48" x14ac:dyDescent="0.3">
      <c r="A579" t="s">
        <v>1893</v>
      </c>
      <c r="B579" t="s">
        <v>1894</v>
      </c>
      <c r="C579" t="s">
        <v>3144</v>
      </c>
      <c r="D579" t="s">
        <v>117</v>
      </c>
      <c r="E579">
        <v>3928.4578102199998</v>
      </c>
      <c r="F579">
        <v>99.94</v>
      </c>
      <c r="G579">
        <v>-32.095796389792902</v>
      </c>
      <c r="H579">
        <f>(Table2[[#This Row],[1Y Return vs Nifty]]-AVERAGE(Table2[1Y Return vs Nifty]))/_xlfn.STDEV.P(Table2[1Y Return vs Nifty])</f>
        <v>-0.91007877432037732</v>
      </c>
      <c r="I579">
        <v>-48.959828217495698</v>
      </c>
      <c r="J579">
        <f>(Table2[[#This Row],[1M Return vs Nifty]]-AVERAGE(Table2[1M Return vs Nifty]))/_xlfn.STDEV.P(Table2[1M Return vs Nifty])</f>
        <v>-4.6789723998986004</v>
      </c>
      <c r="K579">
        <v>-14.854614778450401</v>
      </c>
      <c r="L579">
        <f>(Table2[[#This Row],[6M Return vs Nifty]]-AVERAGE(Table2[6M Return vs Nifty]))/_xlfn.STDEV.P(Table2[6M Return vs Nifty])</f>
        <v>-0.62088696530472187</v>
      </c>
      <c r="M579">
        <v>-4.3584396099021197E-3</v>
      </c>
      <c r="N579">
        <f>(Table2[[#This Row],[1W Return vs Nifty]]-AVERAGE(Table2[1W Return vs Nifty]))/_xlfn.STDEV.P(Table2[1W Return vs Nifty])</f>
        <v>7.1474304570060279E-2</v>
      </c>
      <c r="O579">
        <v>111.73</v>
      </c>
      <c r="P579">
        <v>103.022888033972</v>
      </c>
      <c r="Q579">
        <v>107.415736993197</v>
      </c>
      <c r="R579">
        <v>58.074466349602602</v>
      </c>
      <c r="S579" s="1">
        <f>(Table2[[#This Row],[Close Price]]-Table2[[#This Row],[20D EMA]])/Table2[[#This Row],[20D EMA]]</f>
        <v>-0.10552224111697849</v>
      </c>
      <c r="T579" s="1">
        <f>(Table2[[#This Row],[Close Price]]-Table2[[#This Row],[50D EMA]])/Table2[[#This Row],[50D EMA]]</f>
        <v>-2.9924302189581493E-2</v>
      </c>
      <c r="U579" s="1">
        <f>(Table2[[#This Row],[Close Price]]-Table2[[#This Row],[200D EMA]])/Table2[[#This Row],[200D EMA]]</f>
        <v>-6.9596291962978077E-2</v>
      </c>
      <c r="V579">
        <v>0.39016522241313101</v>
      </c>
      <c r="W579">
        <v>99.94</v>
      </c>
      <c r="X579">
        <v>100.89</v>
      </c>
      <c r="Y579">
        <v>96.81</v>
      </c>
      <c r="Z579">
        <v>100.95</v>
      </c>
      <c r="AA579">
        <v>96.5</v>
      </c>
      <c r="AB579">
        <v>100.95</v>
      </c>
      <c r="AC579" s="1">
        <f>(Table2[[#This Row],[Close Price]]/Table2[[#This Row],[Day Low]])-1</f>
        <v>0</v>
      </c>
      <c r="AD579" s="1">
        <f>(Table2[[#This Row],[Day High]]/Table2[[#This Row],[Close Price]])-1</f>
        <v>9.5057034220533687E-3</v>
      </c>
      <c r="AE579" s="1">
        <f>(Table2[[#This Row],[Close Price]]/Table2[[#This Row],[Current Week Low]])-1</f>
        <v>3.2331370726164543E-2</v>
      </c>
      <c r="AF579" s="1">
        <f>(Table2[[#This Row],[Current Week High]]/Table2[[#This Row],[Close Price]])-1</f>
        <v>1.0106063638182894E-2</v>
      </c>
      <c r="AG579" s="1">
        <f>(Table2[[#This Row],[Close Price]]/Table2[[#This Row],[Current Month Low]])-1</f>
        <v>3.5647668393782306E-2</v>
      </c>
      <c r="AH579" s="1">
        <f>(Table2[[#This Row],[Current Month High]]/Table2[[#This Row],[Close Price]])-1</f>
        <v>1.0106063638182894E-2</v>
      </c>
      <c r="AI579">
        <v>39.083450070041998</v>
      </c>
      <c r="AJ579">
        <v>19.760335530257599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-0.13</v>
      </c>
      <c r="AM579" t="s">
        <v>3182</v>
      </c>
      <c r="AN579">
        <v>-3.11</v>
      </c>
      <c r="AO579" t="s">
        <v>3182</v>
      </c>
      <c r="AP579">
        <v>5.3514933582874999E-2</v>
      </c>
      <c r="AQ579">
        <f>(Table2[[#This Row],[Sharpe Ratio]]-AVERAGE(Table2[Sharpe Ratio]))/_xlfn.STDEV.P(Table2[Sharpe Ratio])</f>
        <v>-4.6187985277483266E-2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633</v>
      </c>
      <c r="AT579">
        <f>_xlfn.RANK.AVG(Table2[[#This Row],[6M Return vs Nifty Z-Score]],Table2[6M Return vs Nifty Z-Score])</f>
        <v>542</v>
      </c>
      <c r="AU579">
        <f>_xlfn.RANK.AVG(Table2[[#This Row],[Sharpe Ratio Z-Score]],Table2[Sharpe Ratio Z-Score])</f>
        <v>370</v>
      </c>
      <c r="AV579">
        <f>(Table2[[#This Row],[Rank 1Y]]+Table2[[#This Row],[Rank 6M]]+Table2[[#This Row],[Rank Sharpe]])/3</f>
        <v>515</v>
      </c>
    </row>
    <row r="580" spans="1:48" x14ac:dyDescent="0.3">
      <c r="A580" t="s">
        <v>1324</v>
      </c>
      <c r="B580" t="s">
        <v>1325</v>
      </c>
      <c r="C580" t="s">
        <v>3140</v>
      </c>
      <c r="D580" t="s">
        <v>51</v>
      </c>
      <c r="E580">
        <v>8642.7172290300005</v>
      </c>
      <c r="F580">
        <v>5206.6499999999996</v>
      </c>
      <c r="G580">
        <v>-20.096492807169099</v>
      </c>
      <c r="H580">
        <f>(Table2[[#This Row],[1Y Return vs Nifty]]-AVERAGE(Table2[1Y Return vs Nifty]))/_xlfn.STDEV.P(Table2[1Y Return vs Nifty])</f>
        <v>-0.67398418508608782</v>
      </c>
      <c r="I580">
        <v>5.4216091665029902</v>
      </c>
      <c r="J580">
        <f>(Table2[[#This Row],[1M Return vs Nifty]]-AVERAGE(Table2[1M Return vs Nifty]))/_xlfn.STDEV.P(Table2[1M Return vs Nifty])</f>
        <v>0.36804795982108274</v>
      </c>
      <c r="K580">
        <v>2.3092274422891301</v>
      </c>
      <c r="L580">
        <f>(Table2[[#This Row],[6M Return vs Nifty]]-AVERAGE(Table2[6M Return vs Nifty]))/_xlfn.STDEV.P(Table2[6M Return vs Nifty])</f>
        <v>-6.4099130239998164E-2</v>
      </c>
      <c r="M580">
        <v>-0.20794921652187101</v>
      </c>
      <c r="N580">
        <f>(Table2[[#This Row],[1W Return vs Nifty]]-AVERAGE(Table2[1W Return vs Nifty]))/_xlfn.STDEV.P(Table2[1W Return vs Nifty])</f>
        <v>2.224735821108045E-2</v>
      </c>
      <c r="O580">
        <v>5242.46</v>
      </c>
      <c r="P580">
        <v>5245.7308690857899</v>
      </c>
      <c r="Q580">
        <v>5135.6467966606297</v>
      </c>
      <c r="R580">
        <v>47.609130573484798</v>
      </c>
      <c r="S580" s="1">
        <f>(Table2[[#This Row],[Close Price]]-Table2[[#This Row],[20D EMA]])/Table2[[#This Row],[20D EMA]]</f>
        <v>-6.8307626572258829E-3</v>
      </c>
      <c r="T580" s="1">
        <f>(Table2[[#This Row],[Close Price]]-Table2[[#This Row],[50D EMA]])/Table2[[#This Row],[50D EMA]]</f>
        <v>-7.4500331910091208E-3</v>
      </c>
      <c r="U580" s="1">
        <f>(Table2[[#This Row],[Close Price]]-Table2[[#This Row],[200D EMA]])/Table2[[#This Row],[200D EMA]]</f>
        <v>1.382556202765709E-2</v>
      </c>
      <c r="V580">
        <v>1.88382662389182</v>
      </c>
      <c r="W580">
        <v>5145</v>
      </c>
      <c r="X580">
        <v>5300</v>
      </c>
      <c r="Y580">
        <v>5106.1000000000004</v>
      </c>
      <c r="Z580">
        <v>5332.45</v>
      </c>
      <c r="AA580">
        <v>5042.6000000000004</v>
      </c>
      <c r="AB580">
        <v>5833.3</v>
      </c>
      <c r="AC580" s="1">
        <f>(Table2[[#This Row],[Close Price]]/Table2[[#This Row],[Day Low]])-1</f>
        <v>1.1982507288629707E-2</v>
      </c>
      <c r="AD580" s="1">
        <f>(Table2[[#This Row],[Day High]]/Table2[[#This Row],[Close Price]])-1</f>
        <v>1.7928994651071228E-2</v>
      </c>
      <c r="AE580" s="1">
        <f>(Table2[[#This Row],[Close Price]]/Table2[[#This Row],[Current Week Low]])-1</f>
        <v>1.9692132939033602E-2</v>
      </c>
      <c r="AF580" s="1">
        <f>(Table2[[#This Row],[Current Week High]]/Table2[[#This Row],[Close Price]])-1</f>
        <v>2.4161408967378284E-2</v>
      </c>
      <c r="AG580" s="1">
        <f>(Table2[[#This Row],[Close Price]]/Table2[[#This Row],[Current Month Low]])-1</f>
        <v>3.2532820370443583E-2</v>
      </c>
      <c r="AH580" s="1">
        <f>(Table2[[#This Row],[Current Month High]]/Table2[[#This Row],[Close Price]])-1</f>
        <v>0.12035569896190457</v>
      </c>
      <c r="AI580">
        <v>12.035569896190401</v>
      </c>
      <c r="AJ580">
        <v>12.2957802676558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0.05</v>
      </c>
      <c r="AM580" t="s">
        <v>3183</v>
      </c>
      <c r="AN580">
        <v>-8.33</v>
      </c>
      <c r="AO580" t="s">
        <v>3182</v>
      </c>
      <c r="AP580">
        <v>-5.5640827101448999E-2</v>
      </c>
      <c r="AQ580">
        <f>(Table2[[#This Row],[Sharpe Ratio]]-AVERAGE(Table2[Sharpe Ratio]))/_xlfn.STDEV.P(Table2[Sharpe Ratio])</f>
        <v>-1.3090251479005353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547</v>
      </c>
      <c r="AT580">
        <f>_xlfn.RANK.AVG(Table2[[#This Row],[6M Return vs Nifty Z-Score]],Table2[6M Return vs Nifty Z-Score])</f>
        <v>327</v>
      </c>
      <c r="AU580">
        <f>_xlfn.RANK.AVG(Table2[[#This Row],[Sharpe Ratio Z-Score]],Table2[Sharpe Ratio Z-Score])</f>
        <v>672</v>
      </c>
      <c r="AV580">
        <f>(Table2[[#This Row],[Rank 1Y]]+Table2[[#This Row],[Rank 6M]]+Table2[[#This Row],[Rank Sharpe]])/3</f>
        <v>515.33333333333337</v>
      </c>
    </row>
    <row r="581" spans="1:48" x14ac:dyDescent="0.3">
      <c r="A581" t="s">
        <v>954</v>
      </c>
      <c r="B581" t="s">
        <v>955</v>
      </c>
      <c r="C581" t="s">
        <v>3136</v>
      </c>
      <c r="D581" t="s">
        <v>567</v>
      </c>
      <c r="E581">
        <v>15809.3754993</v>
      </c>
      <c r="F581">
        <v>316.35000000000002</v>
      </c>
      <c r="G581">
        <v>-13.572810384166999</v>
      </c>
      <c r="H581">
        <f>(Table2[[#This Row],[1Y Return vs Nifty]]-AVERAGE(Table2[1Y Return vs Nifty]))/_xlfn.STDEV.P(Table2[1Y Return vs Nifty])</f>
        <v>-0.54562622569717734</v>
      </c>
      <c r="I581">
        <v>-9.9851849743743397</v>
      </c>
      <c r="J581">
        <f>(Table2[[#This Row],[1M Return vs Nifty]]-AVERAGE(Table2[1M Return vs Nifty]))/_xlfn.STDEV.P(Table2[1M Return vs Nifty])</f>
        <v>-1.0618223681356698</v>
      </c>
      <c r="K581">
        <v>-5.6113704249290501</v>
      </c>
      <c r="L581">
        <f>(Table2[[#This Row],[6M Return vs Nifty]]-AVERAGE(Table2[6M Return vs Nifty]))/_xlfn.STDEV.P(Table2[6M Return vs Nifty])</f>
        <v>-0.32103999943406741</v>
      </c>
      <c r="M581">
        <v>-4.8505932860258101</v>
      </c>
      <c r="N581">
        <f>(Table2[[#This Row],[1W Return vs Nifty]]-AVERAGE(Table2[1W Return vs Nifty]))/_xlfn.STDEV.P(Table2[1W Return vs Nifty])</f>
        <v>-1.1003142530751056</v>
      </c>
      <c r="O581">
        <v>327.78</v>
      </c>
      <c r="P581">
        <v>337.01977283564401</v>
      </c>
      <c r="Q581">
        <v>329.40671599371598</v>
      </c>
      <c r="R581">
        <v>38.004346485315303</v>
      </c>
      <c r="S581" s="1">
        <f>(Table2[[#This Row],[Close Price]]-Table2[[#This Row],[20D EMA]])/Table2[[#This Row],[20D EMA]]</f>
        <v>-3.4870950027457291E-2</v>
      </c>
      <c r="T581" s="1">
        <f>(Table2[[#This Row],[Close Price]]-Table2[[#This Row],[50D EMA]])/Table2[[#This Row],[50D EMA]]</f>
        <v>-6.1331039012135664E-2</v>
      </c>
      <c r="U581" s="1">
        <f>(Table2[[#This Row],[Close Price]]-Table2[[#This Row],[200D EMA]])/Table2[[#This Row],[200D EMA]]</f>
        <v>-3.9637066762066367E-2</v>
      </c>
      <c r="V581">
        <v>0.77073969981983803</v>
      </c>
      <c r="W581">
        <v>311.2</v>
      </c>
      <c r="X581">
        <v>317.5</v>
      </c>
      <c r="Y581">
        <v>308.14999999999998</v>
      </c>
      <c r="Z581">
        <v>323.85000000000002</v>
      </c>
      <c r="AA581">
        <v>308.14999999999998</v>
      </c>
      <c r="AB581">
        <v>359.45</v>
      </c>
      <c r="AC581" s="1">
        <f>(Table2[[#This Row],[Close Price]]/Table2[[#This Row],[Day Low]])-1</f>
        <v>1.6548843187660811E-2</v>
      </c>
      <c r="AD581" s="1">
        <f>(Table2[[#This Row],[Day High]]/Table2[[#This Row],[Close Price]])-1</f>
        <v>3.6352141615298983E-3</v>
      </c>
      <c r="AE581" s="1">
        <f>(Table2[[#This Row],[Close Price]]/Table2[[#This Row],[Current Week Low]])-1</f>
        <v>2.6610417004705678E-2</v>
      </c>
      <c r="AF581" s="1">
        <f>(Table2[[#This Row],[Current Week High]]/Table2[[#This Row],[Close Price]])-1</f>
        <v>2.3707918444760612E-2</v>
      </c>
      <c r="AG581" s="1">
        <f>(Table2[[#This Row],[Close Price]]/Table2[[#This Row],[Current Month Low]])-1</f>
        <v>2.6610417004705678E-2</v>
      </c>
      <c r="AH581" s="1">
        <f>(Table2[[#This Row],[Current Month High]]/Table2[[#This Row],[Close Price]])-1</f>
        <v>0.13624150466255713</v>
      </c>
      <c r="AI581">
        <v>26.963805911174301</v>
      </c>
      <c r="AJ581">
        <v>11.8042056900512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-0.06</v>
      </c>
      <c r="AM581" t="s">
        <v>3182</v>
      </c>
      <c r="AN581">
        <v>-8.02</v>
      </c>
      <c r="AO581" t="s">
        <v>3182</v>
      </c>
      <c r="AP581">
        <v>-2.7037222122808999E-2</v>
      </c>
      <c r="AQ581">
        <f>(Table2[[#This Row],[Sharpe Ratio]]-AVERAGE(Table2[Sharpe Ratio]))/_xlfn.STDEV.P(Table2[Sharpe Ratio])</f>
        <v>-0.97810632945650022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504</v>
      </c>
      <c r="AT581">
        <f>_xlfn.RANK.AVG(Table2[[#This Row],[6M Return vs Nifty Z-Score]],Table2[6M Return vs Nifty Z-Score])</f>
        <v>428</v>
      </c>
      <c r="AU581">
        <f>_xlfn.RANK.AVG(Table2[[#This Row],[Sharpe Ratio Z-Score]],Table2[Sharpe Ratio Z-Score])</f>
        <v>618</v>
      </c>
      <c r="AV581">
        <f>(Table2[[#This Row],[Rank 1Y]]+Table2[[#This Row],[Rank 6M]]+Table2[[#This Row],[Rank Sharpe]])/3</f>
        <v>516.66666666666663</v>
      </c>
    </row>
    <row r="582" spans="1:48" x14ac:dyDescent="0.3">
      <c r="A582" t="s">
        <v>1148</v>
      </c>
      <c r="B582" t="s">
        <v>1149</v>
      </c>
      <c r="C582" t="s">
        <v>3136</v>
      </c>
      <c r="D582" t="s">
        <v>24</v>
      </c>
      <c r="E582">
        <v>10732.124284398</v>
      </c>
      <c r="F582">
        <v>97.46</v>
      </c>
      <c r="G582">
        <v>-34.711194430750098</v>
      </c>
      <c r="H582">
        <f>(Table2[[#This Row],[1Y Return vs Nifty]]-AVERAGE(Table2[1Y Return vs Nifty]))/_xlfn.STDEV.P(Table2[1Y Return vs Nifty])</f>
        <v>-0.96153853795683775</v>
      </c>
      <c r="I582">
        <v>-1.30742536922798</v>
      </c>
      <c r="J582">
        <f>(Table2[[#This Row],[1M Return vs Nifty]]-AVERAGE(Table2[1M Return vs Nifty]))/_xlfn.STDEV.P(Table2[1M Return vs Nifty])</f>
        <v>-0.25645878249397086</v>
      </c>
      <c r="K582">
        <v>-31.655226125827902</v>
      </c>
      <c r="L582">
        <f>(Table2[[#This Row],[6M Return vs Nifty]]-AVERAGE(Table2[6M Return vs Nifty]))/_xlfn.STDEV.P(Table2[6M Return vs Nifty])</f>
        <v>-1.1658917433471934</v>
      </c>
      <c r="M582">
        <v>-1.2634356033003999</v>
      </c>
      <c r="N582">
        <f>(Table2[[#This Row],[1W Return vs Nifty]]-AVERAGE(Table2[1W Return vs Nifty]))/_xlfn.STDEV.P(Table2[1W Return vs Nifty])</f>
        <v>-0.23296249231690533</v>
      </c>
      <c r="O582">
        <v>97.69</v>
      </c>
      <c r="P582">
        <v>100.39917974305099</v>
      </c>
      <c r="Q582">
        <v>108.89967735256801</v>
      </c>
      <c r="R582">
        <v>51.080591868027497</v>
      </c>
      <c r="S582" s="1">
        <f>(Table2[[#This Row],[Close Price]]-Table2[[#This Row],[20D EMA]])/Table2[[#This Row],[20D EMA]]</f>
        <v>-2.3543863240864365E-3</v>
      </c>
      <c r="T582" s="1">
        <f>(Table2[[#This Row],[Close Price]]-Table2[[#This Row],[50D EMA]])/Table2[[#This Row],[50D EMA]]</f>
        <v>-2.9274937808985747E-2</v>
      </c>
      <c r="U582" s="1">
        <f>(Table2[[#This Row],[Close Price]]-Table2[[#This Row],[200D EMA]])/Table2[[#This Row],[200D EMA]]</f>
        <v>-0.10504785349851405</v>
      </c>
      <c r="V582">
        <v>0.92052531966272999</v>
      </c>
      <c r="W582">
        <v>96.65</v>
      </c>
      <c r="X582">
        <v>97.91</v>
      </c>
      <c r="Y582">
        <v>96.51</v>
      </c>
      <c r="Z582">
        <v>98.66</v>
      </c>
      <c r="AA582">
        <v>91.55</v>
      </c>
      <c r="AB582">
        <v>108.75</v>
      </c>
      <c r="AC582" s="1">
        <f>(Table2[[#This Row],[Close Price]]/Table2[[#This Row],[Day Low]])-1</f>
        <v>8.3807553026382653E-3</v>
      </c>
      <c r="AD582" s="1">
        <f>(Table2[[#This Row],[Day High]]/Table2[[#This Row],[Close Price]])-1</f>
        <v>4.6172788836444933E-3</v>
      </c>
      <c r="AE582" s="1">
        <f>(Table2[[#This Row],[Close Price]]/Table2[[#This Row],[Current Week Low]])-1</f>
        <v>9.8435395295823902E-3</v>
      </c>
      <c r="AF582" s="1">
        <f>(Table2[[#This Row],[Current Week High]]/Table2[[#This Row],[Close Price]])-1</f>
        <v>1.2312743689718797E-2</v>
      </c>
      <c r="AG582" s="1">
        <f>(Table2[[#This Row],[Close Price]]/Table2[[#This Row],[Current Month Low]])-1</f>
        <v>6.4554888039322744E-2</v>
      </c>
      <c r="AH582" s="1">
        <f>(Table2[[#This Row],[Current Month High]]/Table2[[#This Row],[Close Price]])-1</f>
        <v>0.11584239688077158</v>
      </c>
      <c r="AI582">
        <v>56.474451056843797</v>
      </c>
      <c r="AJ582">
        <v>10.6117353308364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-0.12</v>
      </c>
      <c r="AM582" t="s">
        <v>3182</v>
      </c>
      <c r="AN582">
        <v>-8.02</v>
      </c>
      <c r="AO582" t="s">
        <v>3182</v>
      </c>
      <c r="AP582">
        <v>0.105540405456967</v>
      </c>
      <c r="AQ582">
        <f>(Table2[[#This Row],[Sharpe Ratio]]-AVERAGE(Table2[Sharpe Ratio]))/_xlfn.STDEV.P(Table2[Sharpe Ratio])</f>
        <v>0.55570145119125047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643</v>
      </c>
      <c r="AT582">
        <f>_xlfn.RANK.AVG(Table2[[#This Row],[6M Return vs Nifty Z-Score]],Table2[6M Return vs Nifty Z-Score])</f>
        <v>698</v>
      </c>
      <c r="AU582">
        <f>_xlfn.RANK.AVG(Table2[[#This Row],[Sharpe Ratio Z-Score]],Table2[Sharpe Ratio Z-Score])</f>
        <v>211</v>
      </c>
      <c r="AV582">
        <f>(Table2[[#This Row],[Rank 1Y]]+Table2[[#This Row],[Rank 6M]]+Table2[[#This Row],[Rank Sharpe]])/3</f>
        <v>517.33333333333337</v>
      </c>
    </row>
    <row r="583" spans="1:48" x14ac:dyDescent="0.3">
      <c r="A583" t="s">
        <v>65</v>
      </c>
      <c r="B583" t="s">
        <v>66</v>
      </c>
      <c r="C583" t="s">
        <v>3141</v>
      </c>
      <c r="D583" t="s">
        <v>57</v>
      </c>
      <c r="E583">
        <v>347677.37041928997</v>
      </c>
      <c r="F583">
        <v>11058.35</v>
      </c>
      <c r="G583">
        <v>-18.776647190145098</v>
      </c>
      <c r="H583">
        <f>(Table2[[#This Row],[1Y Return vs Nifty]]-AVERAGE(Table2[1Y Return vs Nifty]))/_xlfn.STDEV.P(Table2[1Y Return vs Nifty])</f>
        <v>-0.64801531058780448</v>
      </c>
      <c r="I583">
        <v>-5.6634023706828804</v>
      </c>
      <c r="J583">
        <f>(Table2[[#This Row],[1M Return vs Nifty]]-AVERAGE(Table2[1M Return vs Nifty]))/_xlfn.STDEV.P(Table2[1M Return vs Nifty])</f>
        <v>-0.66072732835043624</v>
      </c>
      <c r="K583">
        <v>-20.170805290275901</v>
      </c>
      <c r="L583">
        <f>(Table2[[#This Row],[6M Return vs Nifty]]-AVERAGE(Table2[6M Return vs Nifty]))/_xlfn.STDEV.P(Table2[6M Return vs Nifty])</f>
        <v>-0.79334195340140279</v>
      </c>
      <c r="M583">
        <v>-3.3257210338648102</v>
      </c>
      <c r="N583">
        <f>(Table2[[#This Row],[1W Return vs Nifty]]-AVERAGE(Table2[1W Return vs Nifty]))/_xlfn.STDEV.P(Table2[1W Return vs Nifty])</f>
        <v>-0.73160990555997341</v>
      </c>
      <c r="O583">
        <v>11224.82</v>
      </c>
      <c r="P583">
        <v>11670.514986042601</v>
      </c>
      <c r="Q583">
        <v>11819.0758321349</v>
      </c>
      <c r="R583">
        <v>46.026515321430097</v>
      </c>
      <c r="S583" s="1">
        <f>(Table2[[#This Row],[Close Price]]-Table2[[#This Row],[20D EMA]])/Table2[[#This Row],[20D EMA]]</f>
        <v>-1.483052734921356E-2</v>
      </c>
      <c r="T583" s="1">
        <f>(Table2[[#This Row],[Close Price]]-Table2[[#This Row],[50D EMA]])/Table2[[#This Row],[50D EMA]]</f>
        <v>-5.2453982259970673E-2</v>
      </c>
      <c r="U583" s="1">
        <f>(Table2[[#This Row],[Close Price]]-Table2[[#This Row],[200D EMA]])/Table2[[#This Row],[200D EMA]]</f>
        <v>-6.4364239889768832E-2</v>
      </c>
      <c r="V583">
        <v>0.87057121591490505</v>
      </c>
      <c r="W583">
        <v>10870</v>
      </c>
      <c r="X583">
        <v>11116.9</v>
      </c>
      <c r="Y583">
        <v>10870</v>
      </c>
      <c r="Z583">
        <v>11247.95</v>
      </c>
      <c r="AA583">
        <v>10770</v>
      </c>
      <c r="AB583">
        <v>11518.15</v>
      </c>
      <c r="AC583" s="1">
        <f>(Table2[[#This Row],[Close Price]]/Table2[[#This Row],[Day Low]])-1</f>
        <v>1.7327506899724066E-2</v>
      </c>
      <c r="AD583" s="1">
        <f>(Table2[[#This Row],[Day High]]/Table2[[#This Row],[Close Price]])-1</f>
        <v>5.2946416056645074E-3</v>
      </c>
      <c r="AE583" s="1">
        <f>(Table2[[#This Row],[Close Price]]/Table2[[#This Row],[Current Week Low]])-1</f>
        <v>1.7327506899724066E-2</v>
      </c>
      <c r="AF583" s="1">
        <f>(Table2[[#This Row],[Current Week High]]/Table2[[#This Row],[Close Price]])-1</f>
        <v>1.7145415003142483E-2</v>
      </c>
      <c r="AG583" s="1">
        <f>(Table2[[#This Row],[Close Price]]/Table2[[#This Row],[Current Month Low]])-1</f>
        <v>2.6773444753946274E-2</v>
      </c>
      <c r="AH583" s="1">
        <f>(Table2[[#This Row],[Current Month High]]/Table2[[#This Row],[Close Price]])-1</f>
        <v>4.1579439970700793E-2</v>
      </c>
      <c r="AI583">
        <v>23.707424706217399</v>
      </c>
      <c r="AJ583">
        <v>13.562820598398901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-0.01</v>
      </c>
      <c r="AM583" t="s">
        <v>3182</v>
      </c>
      <c r="AN583">
        <v>-2.14</v>
      </c>
      <c r="AO583" t="s">
        <v>3182</v>
      </c>
      <c r="AP583">
        <v>3.3911194568365999E-2</v>
      </c>
      <c r="AQ583">
        <f>(Table2[[#This Row],[Sharpe Ratio]]-AVERAGE(Table2[Sharpe Ratio]))/_xlfn.STDEV.P(Table2[Sharpe Ratio])</f>
        <v>-0.27298618629483606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534</v>
      </c>
      <c r="AT583">
        <f>_xlfn.RANK.AVG(Table2[[#This Row],[6M Return vs Nifty Z-Score]],Table2[6M Return vs Nifty Z-Score])</f>
        <v>605</v>
      </c>
      <c r="AU583">
        <f>_xlfn.RANK.AVG(Table2[[#This Row],[Sharpe Ratio Z-Score]],Table2[Sharpe Ratio Z-Score])</f>
        <v>418</v>
      </c>
      <c r="AV583">
        <f>(Table2[[#This Row],[Rank 1Y]]+Table2[[#This Row],[Rank 6M]]+Table2[[#This Row],[Rank Sharpe]])/3</f>
        <v>519</v>
      </c>
    </row>
    <row r="584" spans="1:48" x14ac:dyDescent="0.3">
      <c r="A584" t="s">
        <v>1934</v>
      </c>
      <c r="B584" t="s">
        <v>1935</v>
      </c>
      <c r="C584" t="s">
        <v>3144</v>
      </c>
      <c r="D584" t="s">
        <v>530</v>
      </c>
      <c r="E584">
        <v>3675.1951588649999</v>
      </c>
      <c r="F584">
        <v>329.95</v>
      </c>
      <c r="G584">
        <v>-33.770445681640098</v>
      </c>
      <c r="H584">
        <f>(Table2[[#This Row],[1Y Return vs Nifty]]-AVERAGE(Table2[1Y Return vs Nifty]))/_xlfn.STDEV.P(Table2[1Y Return vs Nifty])</f>
        <v>-0.94302865628208554</v>
      </c>
      <c r="I584">
        <v>9.4644902096063408</v>
      </c>
      <c r="J584">
        <f>(Table2[[#This Row],[1M Return vs Nifty]]-AVERAGE(Table2[1M Return vs Nifty]))/_xlfn.STDEV.P(Table2[1M Return vs Nifty])</f>
        <v>0.74325876553015036</v>
      </c>
      <c r="K584">
        <v>-5.9777133994367402</v>
      </c>
      <c r="L584">
        <f>(Table2[[#This Row],[6M Return vs Nifty]]-AVERAGE(Table2[6M Return vs Nifty]))/_xlfn.STDEV.P(Table2[6M Return vs Nifty])</f>
        <v>-0.33292401171080804</v>
      </c>
      <c r="M584">
        <v>-8.4700855353195104E-2</v>
      </c>
      <c r="N584">
        <f>(Table2[[#This Row],[1W Return vs Nifty]]-AVERAGE(Table2[1W Return vs Nifty]))/_xlfn.STDEV.P(Table2[1W Return vs Nifty])</f>
        <v>5.2048022838957805E-2</v>
      </c>
      <c r="O584">
        <v>336.16</v>
      </c>
      <c r="P584">
        <v>327.96602680934001</v>
      </c>
      <c r="Q584">
        <v>329.90160379839301</v>
      </c>
      <c r="R584">
        <v>56.502738682768801</v>
      </c>
      <c r="S584" s="1">
        <f>(Table2[[#This Row],[Close Price]]-Table2[[#This Row],[20D EMA]])/Table2[[#This Row],[20D EMA]]</f>
        <v>-1.8473346025702154E-2</v>
      </c>
      <c r="T584" s="1">
        <f>(Table2[[#This Row],[Close Price]]-Table2[[#This Row],[50D EMA]])/Table2[[#This Row],[50D EMA]]</f>
        <v>6.0493253217759205E-3</v>
      </c>
      <c r="U584" s="1">
        <f>(Table2[[#This Row],[Close Price]]-Table2[[#This Row],[200D EMA]])/Table2[[#This Row],[200D EMA]]</f>
        <v>1.4669889764025608E-4</v>
      </c>
      <c r="V584">
        <v>1.18669982315037</v>
      </c>
      <c r="W584">
        <v>330.5</v>
      </c>
      <c r="X584">
        <v>337.05</v>
      </c>
      <c r="Y584">
        <v>322.64999999999998</v>
      </c>
      <c r="Z584">
        <v>333.5</v>
      </c>
      <c r="AA584">
        <v>320.55</v>
      </c>
      <c r="AB584">
        <v>333.5</v>
      </c>
      <c r="AC584" s="1">
        <f>(Table2[[#This Row],[Close Price]]/Table2[[#This Row],[Day Low]])-1</f>
        <v>-1.6641452344932084E-3</v>
      </c>
      <c r="AD584" s="1">
        <f>(Table2[[#This Row],[Day High]]/Table2[[#This Row],[Close Price]])-1</f>
        <v>2.1518411880588006E-2</v>
      </c>
      <c r="AE584" s="1">
        <f>(Table2[[#This Row],[Close Price]]/Table2[[#This Row],[Current Week Low]])-1</f>
        <v>2.262513559584689E-2</v>
      </c>
      <c r="AF584" s="1">
        <f>(Table2[[#This Row],[Current Week High]]/Table2[[#This Row],[Close Price]])-1</f>
        <v>1.0759205940294114E-2</v>
      </c>
      <c r="AG584" s="1">
        <f>(Table2[[#This Row],[Close Price]]/Table2[[#This Row],[Current Month Low]])-1</f>
        <v>2.9324598346591735E-2</v>
      </c>
      <c r="AH584" s="1">
        <f>(Table2[[#This Row],[Current Month High]]/Table2[[#This Row],[Close Price]])-1</f>
        <v>1.0759205940294114E-2</v>
      </c>
      <c r="AI584">
        <v>36.9601454765873</v>
      </c>
      <c r="AJ584">
        <v>40.225244368890699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0.03</v>
      </c>
      <c r="AM584" t="s">
        <v>3183</v>
      </c>
      <c r="AN584">
        <v>-3.3</v>
      </c>
      <c r="AO584" t="s">
        <v>3182</v>
      </c>
      <c r="AP584">
        <v>8.0336003533910006E-3</v>
      </c>
      <c r="AQ584">
        <f>(Table2[[#This Row],[Sharpe Ratio]]-AVERAGE(Table2[Sharpe Ratio]))/_xlfn.STDEV.P(Table2[Sharpe Ratio])</f>
        <v>-0.57236743240659382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639</v>
      </c>
      <c r="AT584">
        <f>_xlfn.RANK.AVG(Table2[[#This Row],[6M Return vs Nifty Z-Score]],Table2[6M Return vs Nifty Z-Score])</f>
        <v>435</v>
      </c>
      <c r="AU584">
        <f>_xlfn.RANK.AVG(Table2[[#This Row],[Sharpe Ratio Z-Score]],Table2[Sharpe Ratio Z-Score])</f>
        <v>491</v>
      </c>
      <c r="AV584">
        <f>(Table2[[#This Row],[Rank 1Y]]+Table2[[#This Row],[Rank 6M]]+Table2[[#This Row],[Rank Sharpe]])/3</f>
        <v>521.66666666666663</v>
      </c>
    </row>
    <row r="585" spans="1:48" x14ac:dyDescent="0.3">
      <c r="A585" t="s">
        <v>1037</v>
      </c>
      <c r="B585" t="s">
        <v>1038</v>
      </c>
      <c r="C585" t="s">
        <v>3136</v>
      </c>
      <c r="D585" t="s">
        <v>567</v>
      </c>
      <c r="E585">
        <v>13230.4657026</v>
      </c>
      <c r="F585">
        <v>1671.7</v>
      </c>
      <c r="G585">
        <v>-8.0236374430266597</v>
      </c>
      <c r="H585">
        <f>(Table2[[#This Row],[1Y Return vs Nifty]]-AVERAGE(Table2[1Y Return vs Nifty]))/_xlfn.STDEV.P(Table2[1Y Return vs Nifty])</f>
        <v>-0.43644241372780918</v>
      </c>
      <c r="I585">
        <v>-1.8866558834153799</v>
      </c>
      <c r="J585">
        <f>(Table2[[#This Row],[1M Return vs Nifty]]-AVERAGE(Table2[1M Return vs Nifty]))/_xlfn.STDEV.P(Table2[1M Return vs Nifty])</f>
        <v>-0.31021587937671879</v>
      </c>
      <c r="K585">
        <v>-4.0451304734670801</v>
      </c>
      <c r="L585">
        <f>(Table2[[#This Row],[6M Return vs Nifty]]-AVERAGE(Table2[6M Return vs Nifty]))/_xlfn.STDEV.P(Table2[6M Return vs Nifty])</f>
        <v>-0.27023183302522852</v>
      </c>
      <c r="M585">
        <v>-2.70685364803124</v>
      </c>
      <c r="N585">
        <f>(Table2[[#This Row],[1W Return vs Nifty]]-AVERAGE(Table2[1W Return vs Nifty]))/_xlfn.STDEV.P(Table2[1W Return vs Nifty])</f>
        <v>-0.58197173398934254</v>
      </c>
      <c r="O585">
        <v>1667.21</v>
      </c>
      <c r="P585">
        <v>1699.6580828799199</v>
      </c>
      <c r="Q585">
        <v>1679.6585803391999</v>
      </c>
      <c r="R585">
        <v>59.807414103072603</v>
      </c>
      <c r="S585" s="1">
        <f>(Table2[[#This Row],[Close Price]]-Table2[[#This Row],[20D EMA]])/Table2[[#This Row],[20D EMA]]</f>
        <v>2.6931220422142434E-3</v>
      </c>
      <c r="T585" s="1">
        <f>(Table2[[#This Row],[Close Price]]-Table2[[#This Row],[50D EMA]])/Table2[[#This Row],[50D EMA]]</f>
        <v>-1.644923950383442E-2</v>
      </c>
      <c r="U585" s="1">
        <f>(Table2[[#This Row],[Close Price]]-Table2[[#This Row],[200D EMA]])/Table2[[#This Row],[200D EMA]]</f>
        <v>-4.7382131299520984E-3</v>
      </c>
      <c r="V585">
        <v>0.50969636772842897</v>
      </c>
      <c r="W585">
        <v>1656</v>
      </c>
      <c r="X585">
        <v>1678.8</v>
      </c>
      <c r="Y585">
        <v>1647.6</v>
      </c>
      <c r="Z585">
        <v>1678.8</v>
      </c>
      <c r="AA585">
        <v>1622.05</v>
      </c>
      <c r="AB585">
        <v>1730</v>
      </c>
      <c r="AC585" s="1">
        <f>(Table2[[#This Row],[Close Price]]/Table2[[#This Row],[Day Low]])-1</f>
        <v>9.4806763285024687E-3</v>
      </c>
      <c r="AD585" s="1">
        <f>(Table2[[#This Row],[Day High]]/Table2[[#This Row],[Close Price]])-1</f>
        <v>4.2471735359215224E-3</v>
      </c>
      <c r="AE585" s="1">
        <f>(Table2[[#This Row],[Close Price]]/Table2[[#This Row],[Current Week Low]])-1</f>
        <v>1.4627336732216722E-2</v>
      </c>
      <c r="AF585" s="1">
        <f>(Table2[[#This Row],[Current Week High]]/Table2[[#This Row],[Close Price]])-1</f>
        <v>4.2471735359215224E-3</v>
      </c>
      <c r="AG585" s="1">
        <f>(Table2[[#This Row],[Close Price]]/Table2[[#This Row],[Current Month Low]])-1</f>
        <v>3.0609414013131664E-2</v>
      </c>
      <c r="AH585" s="1">
        <f>(Table2[[#This Row],[Current Month High]]/Table2[[#This Row],[Close Price]])-1</f>
        <v>3.487467847101744E-2</v>
      </c>
      <c r="AI585">
        <v>18.379493928336402</v>
      </c>
      <c r="AJ585">
        <v>27.903596021423098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-0.13</v>
      </c>
      <c r="AM585" t="s">
        <v>3182</v>
      </c>
      <c r="AN585">
        <v>-2</v>
      </c>
      <c r="AO585" t="s">
        <v>3182</v>
      </c>
      <c r="AP585">
        <v>-0.10190676926805101</v>
      </c>
      <c r="AQ585">
        <f>(Table2[[#This Row],[Sharpe Ratio]]-AVERAGE(Table2[Sharpe Ratio]))/_xlfn.STDEV.P(Table2[Sharpe Ratio])</f>
        <v>-1.8442818376571262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459</v>
      </c>
      <c r="AT585">
        <f>_xlfn.RANK.AVG(Table2[[#This Row],[6M Return vs Nifty Z-Score]],Table2[6M Return vs Nifty Z-Score])</f>
        <v>399</v>
      </c>
      <c r="AU585">
        <f>_xlfn.RANK.AVG(Table2[[#This Row],[Sharpe Ratio Z-Score]],Table2[Sharpe Ratio Z-Score])</f>
        <v>712</v>
      </c>
      <c r="AV585">
        <f>(Table2[[#This Row],[Rank 1Y]]+Table2[[#This Row],[Rank 6M]]+Table2[[#This Row],[Rank Sharpe]])/3</f>
        <v>523.33333333333337</v>
      </c>
    </row>
    <row r="586" spans="1:48" x14ac:dyDescent="0.3">
      <c r="A586" t="s">
        <v>473</v>
      </c>
      <c r="B586" t="s">
        <v>474</v>
      </c>
      <c r="C586" t="s">
        <v>3151</v>
      </c>
      <c r="D586" t="s">
        <v>411</v>
      </c>
      <c r="E586">
        <v>46291.849732720002</v>
      </c>
      <c r="F586">
        <v>548.20000000000005</v>
      </c>
      <c r="G586">
        <v>-21.252251978395901</v>
      </c>
      <c r="H586">
        <f>(Table2[[#This Row],[1Y Return vs Nifty]]-AVERAGE(Table2[1Y Return vs Nifty]))/_xlfn.STDEV.P(Table2[1Y Return vs Nifty])</f>
        <v>-0.69672454538330497</v>
      </c>
      <c r="I586">
        <v>10.183461557350499</v>
      </c>
      <c r="J586">
        <f>(Table2[[#This Row],[1M Return vs Nifty]]-AVERAGE(Table2[1M Return vs Nifty]))/_xlfn.STDEV.P(Table2[1M Return vs Nifty])</f>
        <v>0.80998489864974998</v>
      </c>
      <c r="K586">
        <v>2.9817804109332098</v>
      </c>
      <c r="L586">
        <f>(Table2[[#This Row],[6M Return vs Nifty]]-AVERAGE(Table2[6M Return vs Nifty]))/_xlfn.STDEV.P(Table2[6M Return vs Nifty])</f>
        <v>-4.2281794321749701E-2</v>
      </c>
      <c r="M586">
        <v>1.65940129950583</v>
      </c>
      <c r="N586">
        <f>(Table2[[#This Row],[1W Return vs Nifty]]-AVERAGE(Table2[1W Return vs Nifty]))/_xlfn.STDEV.P(Table2[1W Return vs Nifty])</f>
        <v>0.47376075719799116</v>
      </c>
      <c r="O586">
        <v>531.73</v>
      </c>
      <c r="P586">
        <v>537.64126330535498</v>
      </c>
      <c r="Q586">
        <v>537.36599382586803</v>
      </c>
      <c r="R586">
        <v>64.6170549034819</v>
      </c>
      <c r="S586" s="1">
        <f>(Table2[[#This Row],[Close Price]]-Table2[[#This Row],[20D EMA]])/Table2[[#This Row],[20D EMA]]</f>
        <v>3.0974366689861445E-2</v>
      </c>
      <c r="T586" s="1">
        <f>(Table2[[#This Row],[Close Price]]-Table2[[#This Row],[50D EMA]])/Table2[[#This Row],[50D EMA]]</f>
        <v>1.9638999859741414E-2</v>
      </c>
      <c r="U586" s="1">
        <f>(Table2[[#This Row],[Close Price]]-Table2[[#This Row],[200D EMA]])/Table2[[#This Row],[200D EMA]]</f>
        <v>2.0161317051340513E-2</v>
      </c>
      <c r="V586">
        <v>1.61021647394723</v>
      </c>
      <c r="W586">
        <v>539</v>
      </c>
      <c r="X586">
        <v>554.29999999999995</v>
      </c>
      <c r="Y586">
        <v>539</v>
      </c>
      <c r="Z586">
        <v>558.75</v>
      </c>
      <c r="AA586">
        <v>483.75</v>
      </c>
      <c r="AB586">
        <v>558.75</v>
      </c>
      <c r="AC586" s="1">
        <f>(Table2[[#This Row],[Close Price]]/Table2[[#This Row],[Day Low]])-1</f>
        <v>1.7068645640074376E-2</v>
      </c>
      <c r="AD586" s="1">
        <f>(Table2[[#This Row],[Day High]]/Table2[[#This Row],[Close Price]])-1</f>
        <v>1.1127325793505838E-2</v>
      </c>
      <c r="AE586" s="1">
        <f>(Table2[[#This Row],[Close Price]]/Table2[[#This Row],[Current Week Low]])-1</f>
        <v>1.7068645640074376E-2</v>
      </c>
      <c r="AF586" s="1">
        <f>(Table2[[#This Row],[Current Week High]]/Table2[[#This Row],[Close Price]])-1</f>
        <v>1.9244801167457082E-2</v>
      </c>
      <c r="AG586" s="1">
        <f>(Table2[[#This Row],[Close Price]]/Table2[[#This Row],[Current Month Low]])-1</f>
        <v>0.13322997416020677</v>
      </c>
      <c r="AH586" s="1">
        <f>(Table2[[#This Row],[Current Month High]]/Table2[[#This Row],[Close Price]])-1</f>
        <v>1.9244801167457082E-2</v>
      </c>
      <c r="AI586">
        <v>9.3932823120487896</v>
      </c>
      <c r="AJ586">
        <v>27.5866618219878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0.03</v>
      </c>
      <c r="AM586" t="s">
        <v>3183</v>
      </c>
      <c r="AN586">
        <v>0.77</v>
      </c>
      <c r="AO586" t="s">
        <v>3183</v>
      </c>
      <c r="AP586">
        <v>-9.3191195530078999E-2</v>
      </c>
      <c r="AQ586">
        <f>(Table2[[#This Row],[Sharpe Ratio]]-AVERAGE(Table2[Sharpe Ratio]))/_xlfn.STDEV.P(Table2[Sharpe Ratio])</f>
        <v>-1.7434502338930089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554</v>
      </c>
      <c r="AT586">
        <f>_xlfn.RANK.AVG(Table2[[#This Row],[6M Return vs Nifty Z-Score]],Table2[6M Return vs Nifty Z-Score])</f>
        <v>316</v>
      </c>
      <c r="AU586">
        <f>_xlfn.RANK.AVG(Table2[[#This Row],[Sharpe Ratio Z-Score]],Table2[Sharpe Ratio Z-Score])</f>
        <v>707</v>
      </c>
      <c r="AV586">
        <f>(Table2[[#This Row],[Rank 1Y]]+Table2[[#This Row],[Rank 6M]]+Table2[[#This Row],[Rank Sharpe]])/3</f>
        <v>525.66666666666663</v>
      </c>
    </row>
    <row r="587" spans="1:48" x14ac:dyDescent="0.3">
      <c r="A587" t="s">
        <v>1509</v>
      </c>
      <c r="B587" t="s">
        <v>1510</v>
      </c>
      <c r="C587" t="s">
        <v>3145</v>
      </c>
      <c r="D587" t="s">
        <v>1511</v>
      </c>
      <c r="E587">
        <v>6717.2022660800003</v>
      </c>
      <c r="F587">
        <v>251.95</v>
      </c>
      <c r="G587">
        <v>-43.875722278891502</v>
      </c>
      <c r="H587">
        <f>(Table2[[#This Row],[1Y Return vs Nifty]]-AVERAGE(Table2[1Y Return vs Nifty]))/_xlfn.STDEV.P(Table2[1Y Return vs Nifty])</f>
        <v>-1.1418569558495562</v>
      </c>
      <c r="I587">
        <v>-5.1816045538702804</v>
      </c>
      <c r="J587">
        <f>(Table2[[#This Row],[1M Return vs Nifty]]-AVERAGE(Table2[1M Return vs Nifty]))/_xlfn.STDEV.P(Table2[1M Return vs Nifty])</f>
        <v>-0.61601274360065583</v>
      </c>
      <c r="K587">
        <v>-23.2473744967802</v>
      </c>
      <c r="L587">
        <f>(Table2[[#This Row],[6M Return vs Nifty]]-AVERAGE(Table2[6M Return vs Nifty]))/_xlfn.STDEV.P(Table2[6M Return vs Nifty])</f>
        <v>-0.8931445667024307</v>
      </c>
      <c r="M587">
        <v>-4.6999869012370503</v>
      </c>
      <c r="N587">
        <f>(Table2[[#This Row],[1W Return vs Nifty]]-AVERAGE(Table2[1W Return vs Nifty]))/_xlfn.STDEV.P(Table2[1W Return vs Nifty])</f>
        <v>-1.0638985934967649</v>
      </c>
      <c r="O587">
        <v>289.88</v>
      </c>
      <c r="P587">
        <v>267.62870868373801</v>
      </c>
      <c r="Q587">
        <v>278.09889181982101</v>
      </c>
      <c r="R587">
        <v>31.396989202357499</v>
      </c>
      <c r="S587" s="1">
        <f>(Table2[[#This Row],[Close Price]]-Table2[[#This Row],[20D EMA]])/Table2[[#This Row],[20D EMA]]</f>
        <v>-0.13084724713674625</v>
      </c>
      <c r="T587" s="1">
        <f>(Table2[[#This Row],[Close Price]]-Table2[[#This Row],[50D EMA]])/Table2[[#This Row],[50D EMA]]</f>
        <v>-5.8583807248667984E-2</v>
      </c>
      <c r="U587" s="1">
        <f>(Table2[[#This Row],[Close Price]]-Table2[[#This Row],[200D EMA]])/Table2[[#This Row],[200D EMA]]</f>
        <v>-9.4027313984274219E-2</v>
      </c>
      <c r="V587">
        <v>0.75823229785058799</v>
      </c>
      <c r="W587">
        <v>250.55</v>
      </c>
      <c r="X587">
        <v>255.35</v>
      </c>
      <c r="Y587">
        <v>251.15</v>
      </c>
      <c r="Z587">
        <v>254.6</v>
      </c>
      <c r="AA587">
        <v>251.1</v>
      </c>
      <c r="AB587">
        <v>264.25</v>
      </c>
      <c r="AC587" s="1">
        <f>(Table2[[#This Row],[Close Price]]/Table2[[#This Row],[Day Low]])-1</f>
        <v>5.587707044502066E-3</v>
      </c>
      <c r="AD587" s="1">
        <f>(Table2[[#This Row],[Day High]]/Table2[[#This Row],[Close Price]])-1</f>
        <v>1.3494741020043666E-2</v>
      </c>
      <c r="AE587" s="1">
        <f>(Table2[[#This Row],[Close Price]]/Table2[[#This Row],[Current Week Low]])-1</f>
        <v>3.1853474019509775E-3</v>
      </c>
      <c r="AF587" s="1">
        <f>(Table2[[#This Row],[Current Week High]]/Table2[[#This Row],[Close Price]])-1</f>
        <v>1.0517959912681007E-2</v>
      </c>
      <c r="AG587" s="1">
        <f>(Table2[[#This Row],[Close Price]]/Table2[[#This Row],[Current Month Low]])-1</f>
        <v>3.3851055356430848E-3</v>
      </c>
      <c r="AH587" s="1">
        <f>(Table2[[#This Row],[Current Month High]]/Table2[[#This Row],[Close Price]])-1</f>
        <v>4.8819210160746307E-2</v>
      </c>
      <c r="AI587">
        <v>34.729112919229998</v>
      </c>
      <c r="AJ587">
        <v>1.1847389558232899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-0.04</v>
      </c>
      <c r="AM587" t="s">
        <v>3182</v>
      </c>
      <c r="AN587">
        <v>-7</v>
      </c>
      <c r="AO587" t="s">
        <v>3182</v>
      </c>
      <c r="AP587">
        <v>8.6874498283844998E-2</v>
      </c>
      <c r="AQ587">
        <f>(Table2[[#This Row],[Sharpe Ratio]]-AVERAGE(Table2[Sharpe Ratio]))/_xlfn.STDEV.P(Table2[Sharpe Ratio])</f>
        <v>0.33975314846758242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691</v>
      </c>
      <c r="AT587">
        <f>_xlfn.RANK.AVG(Table2[[#This Row],[6M Return vs Nifty Z-Score]],Table2[6M Return vs Nifty Z-Score])</f>
        <v>633</v>
      </c>
      <c r="AU587">
        <f>_xlfn.RANK.AVG(Table2[[#This Row],[Sharpe Ratio Z-Score]],Table2[Sharpe Ratio Z-Score])</f>
        <v>261</v>
      </c>
      <c r="AV587">
        <f>(Table2[[#This Row],[Rank 1Y]]+Table2[[#This Row],[Rank 6M]]+Table2[[#This Row],[Rank Sharpe]])/3</f>
        <v>528.33333333333337</v>
      </c>
    </row>
    <row r="588" spans="1:48" x14ac:dyDescent="0.3">
      <c r="A588" t="s">
        <v>648</v>
      </c>
      <c r="B588" t="s">
        <v>649</v>
      </c>
      <c r="C588" t="s">
        <v>3136</v>
      </c>
      <c r="D588" t="s">
        <v>54</v>
      </c>
      <c r="E588">
        <v>28027.456564975</v>
      </c>
      <c r="F588">
        <v>362.65</v>
      </c>
      <c r="G588">
        <v>-22.715771375027799</v>
      </c>
      <c r="H588">
        <f>(Table2[[#This Row],[1Y Return vs Nifty]]-AVERAGE(Table2[1Y Return vs Nifty]))/_xlfn.STDEV.P(Table2[1Y Return vs Nifty])</f>
        <v>-0.7255203007706913</v>
      </c>
      <c r="I588">
        <v>27.0333119174608</v>
      </c>
      <c r="J588">
        <f>(Table2[[#This Row],[1M Return vs Nifty]]-AVERAGE(Table2[1M Return vs Nifty]))/_xlfn.STDEV.P(Table2[1M Return vs Nifty])</f>
        <v>2.3737820676214096</v>
      </c>
      <c r="K588">
        <v>-25.094550958563801</v>
      </c>
      <c r="L588">
        <f>(Table2[[#This Row],[6M Return vs Nifty]]-AVERAGE(Table2[6M Return vs Nifty]))/_xlfn.STDEV.P(Table2[6M Return vs Nifty])</f>
        <v>-0.95306619554939487</v>
      </c>
      <c r="M588">
        <v>-1.5667646147669101</v>
      </c>
      <c r="N588">
        <f>(Table2[[#This Row],[1W Return vs Nifty]]-AVERAGE(Table2[1W Return vs Nifty]))/_xlfn.STDEV.P(Table2[1W Return vs Nifty])</f>
        <v>-0.30630550521301869</v>
      </c>
      <c r="O588">
        <v>362.45</v>
      </c>
      <c r="P588">
        <v>371.07702270301297</v>
      </c>
      <c r="Q588">
        <v>398.70926917009899</v>
      </c>
      <c r="R588">
        <v>52.329929399063602</v>
      </c>
      <c r="S588" s="1">
        <f>(Table2[[#This Row],[Close Price]]-Table2[[#This Row],[20D EMA]])/Table2[[#This Row],[20D EMA]]</f>
        <v>5.5180024831008037E-4</v>
      </c>
      <c r="T588" s="1">
        <f>(Table2[[#This Row],[Close Price]]-Table2[[#This Row],[50D EMA]])/Table2[[#This Row],[50D EMA]]</f>
        <v>-2.2709632198804883E-2</v>
      </c>
      <c r="U588" s="1">
        <f>(Table2[[#This Row],[Close Price]]-Table2[[#This Row],[200D EMA]])/Table2[[#This Row],[200D EMA]]</f>
        <v>-9.0440007189086097E-2</v>
      </c>
      <c r="V588">
        <v>0.40389749472353098</v>
      </c>
      <c r="W588">
        <v>361</v>
      </c>
      <c r="X588">
        <v>365.6</v>
      </c>
      <c r="Y588">
        <v>355.65</v>
      </c>
      <c r="Z588">
        <v>367</v>
      </c>
      <c r="AA588">
        <v>340.05</v>
      </c>
      <c r="AB588">
        <v>383.7</v>
      </c>
      <c r="AC588" s="1">
        <f>(Table2[[#This Row],[Close Price]]/Table2[[#This Row],[Day Low]])-1</f>
        <v>4.5706371191134298E-3</v>
      </c>
      <c r="AD588" s="1">
        <f>(Table2[[#This Row],[Day High]]/Table2[[#This Row],[Close Price]])-1</f>
        <v>8.1345650075832499E-3</v>
      </c>
      <c r="AE588" s="1">
        <f>(Table2[[#This Row],[Close Price]]/Table2[[#This Row],[Current Week Low]])-1</f>
        <v>1.9682271896527492E-2</v>
      </c>
      <c r="AF588" s="1">
        <f>(Table2[[#This Row],[Current Week High]]/Table2[[#This Row],[Close Price]])-1</f>
        <v>1.1995036536605497E-2</v>
      </c>
      <c r="AG588" s="1">
        <f>(Table2[[#This Row],[Close Price]]/Table2[[#This Row],[Current Month Low]])-1</f>
        <v>6.64608145860901E-2</v>
      </c>
      <c r="AH588" s="1">
        <f>(Table2[[#This Row],[Current Month High]]/Table2[[#This Row],[Close Price]])-1</f>
        <v>5.8044946918516471E-2</v>
      </c>
      <c r="AI588">
        <v>43.306218116641404</v>
      </c>
      <c r="AJ588">
        <v>34.2899463062395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-0.08</v>
      </c>
      <c r="AM588" t="s">
        <v>3182</v>
      </c>
      <c r="AN588">
        <v>-3.56</v>
      </c>
      <c r="AO588" t="s">
        <v>3182</v>
      </c>
      <c r="AP588">
        <v>5.6766036622512998E-2</v>
      </c>
      <c r="AQ588">
        <f>(Table2[[#This Row],[Sharpe Ratio]]-AVERAGE(Table2[Sharpe Ratio]))/_xlfn.STDEV.P(Table2[Sharpe Ratio])</f>
        <v>-8.575552253036911E-3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569</v>
      </c>
      <c r="AT588">
        <f>_xlfn.RANK.AVG(Table2[[#This Row],[6M Return vs Nifty Z-Score]],Table2[6M Return vs Nifty Z-Score])</f>
        <v>664</v>
      </c>
      <c r="AU588">
        <f>_xlfn.RANK.AVG(Table2[[#This Row],[Sharpe Ratio Z-Score]],Table2[Sharpe Ratio Z-Score])</f>
        <v>356</v>
      </c>
      <c r="AV588">
        <f>(Table2[[#This Row],[Rank 1Y]]+Table2[[#This Row],[Rank 6M]]+Table2[[#This Row],[Rank Sharpe]])/3</f>
        <v>529.66666666666663</v>
      </c>
    </row>
    <row r="589" spans="1:48" x14ac:dyDescent="0.3">
      <c r="A589" t="s">
        <v>2165</v>
      </c>
      <c r="B589" t="s">
        <v>2166</v>
      </c>
      <c r="C589" t="s">
        <v>3144</v>
      </c>
      <c r="D589" t="s">
        <v>391</v>
      </c>
      <c r="E589">
        <v>2770.8648800000001</v>
      </c>
      <c r="F589">
        <v>320.05</v>
      </c>
      <c r="G589">
        <v>-41.438430402138899</v>
      </c>
      <c r="H589">
        <f>(Table2[[#This Row],[1Y Return vs Nifty]]-AVERAGE(Table2[1Y Return vs Nifty]))/_xlfn.STDEV.P(Table2[1Y Return vs Nifty])</f>
        <v>-1.0939015540611341</v>
      </c>
      <c r="I589">
        <v>-20.992230199583702</v>
      </c>
      <c r="J589">
        <f>(Table2[[#This Row],[1M Return vs Nifty]]-AVERAGE(Table2[1M Return vs Nifty]))/_xlfn.STDEV.P(Table2[1M Return vs Nifty])</f>
        <v>-2.0833617761457446</v>
      </c>
      <c r="K589">
        <v>-49.350423024467197</v>
      </c>
      <c r="L589">
        <f>(Table2[[#This Row],[6M Return vs Nifty]]-AVERAGE(Table2[6M Return vs Nifty]))/_xlfn.STDEV.P(Table2[6M Return vs Nifty])</f>
        <v>-1.7399165010632938</v>
      </c>
      <c r="M589">
        <v>-3.13667496937201</v>
      </c>
      <c r="N589">
        <f>(Table2[[#This Row],[1W Return vs Nifty]]-AVERAGE(Table2[1W Return vs Nifty]))/_xlfn.STDEV.P(Table2[1W Return vs Nifty])</f>
        <v>-0.6858997775408282</v>
      </c>
      <c r="O589">
        <v>495.08</v>
      </c>
      <c r="P589">
        <v>390.69999099019702</v>
      </c>
      <c r="Q589">
        <v>447.08656142416299</v>
      </c>
      <c r="R589">
        <v>31.735920153603701</v>
      </c>
      <c r="S589" s="1">
        <f>(Table2[[#This Row],[Close Price]]-Table2[[#This Row],[20D EMA]])/Table2[[#This Row],[20D EMA]]</f>
        <v>-0.35353882200856424</v>
      </c>
      <c r="T589" s="1">
        <f>(Table2[[#This Row],[Close Price]]-Table2[[#This Row],[50D EMA]])/Table2[[#This Row],[50D EMA]]</f>
        <v>-0.18082926188746618</v>
      </c>
      <c r="U589" s="1">
        <f>(Table2[[#This Row],[Close Price]]-Table2[[#This Row],[200D EMA]])/Table2[[#This Row],[200D EMA]]</f>
        <v>-0.28414309976013796</v>
      </c>
      <c r="V589">
        <v>1.25375462322402</v>
      </c>
      <c r="W589">
        <v>323.25</v>
      </c>
      <c r="X589">
        <v>345.55</v>
      </c>
      <c r="Y589">
        <v>308.64999999999998</v>
      </c>
      <c r="Z589">
        <v>333</v>
      </c>
      <c r="AA589">
        <v>308.64999999999998</v>
      </c>
      <c r="AB589">
        <v>333</v>
      </c>
      <c r="AC589" s="1">
        <f>(Table2[[#This Row],[Close Price]]/Table2[[#This Row],[Day Low]])-1</f>
        <v>-9.8994586233565052E-3</v>
      </c>
      <c r="AD589" s="1">
        <f>(Table2[[#This Row],[Day High]]/Table2[[#This Row],[Close Price]])-1</f>
        <v>7.9675050773316602E-2</v>
      </c>
      <c r="AE589" s="1">
        <f>(Table2[[#This Row],[Close Price]]/Table2[[#This Row],[Current Week Low]])-1</f>
        <v>3.6935039688968274E-2</v>
      </c>
      <c r="AF589" s="1">
        <f>(Table2[[#This Row],[Current Week High]]/Table2[[#This Row],[Close Price]])-1</f>
        <v>4.0462427745664664E-2</v>
      </c>
      <c r="AG589" s="1">
        <f>(Table2[[#This Row],[Close Price]]/Table2[[#This Row],[Current Month Low]])-1</f>
        <v>3.6935039688968274E-2</v>
      </c>
      <c r="AH589" s="1">
        <f>(Table2[[#This Row],[Current Month High]]/Table2[[#This Row],[Close Price]])-1</f>
        <v>4.0462427745664664E-2</v>
      </c>
      <c r="AI589">
        <v>133.54944539915601</v>
      </c>
      <c r="AJ589">
        <v>5.9768211920529799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-0.17</v>
      </c>
      <c r="AM589" t="s">
        <v>3182</v>
      </c>
      <c r="AN589">
        <v>-22.48</v>
      </c>
      <c r="AO589" t="s">
        <v>3182</v>
      </c>
      <c r="AP589">
        <v>0.114282749480977</v>
      </c>
      <c r="AQ589">
        <f>(Table2[[#This Row],[Sharpe Ratio]]-AVERAGE(Table2[Sharpe Ratio]))/_xlfn.STDEV.P(Table2[Sharpe Ratio])</f>
        <v>0.65684276386904183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680</v>
      </c>
      <c r="AT589">
        <f>_xlfn.RANK.AVG(Table2[[#This Row],[6M Return vs Nifty Z-Score]],Table2[6M Return vs Nifty Z-Score])</f>
        <v>730</v>
      </c>
      <c r="AU589">
        <f>_xlfn.RANK.AVG(Table2[[#This Row],[Sharpe Ratio Z-Score]],Table2[Sharpe Ratio Z-Score])</f>
        <v>179</v>
      </c>
      <c r="AV589">
        <f>(Table2[[#This Row],[Rank 1Y]]+Table2[[#This Row],[Rank 6M]]+Table2[[#This Row],[Rank Sharpe]])/3</f>
        <v>529.66666666666663</v>
      </c>
    </row>
    <row r="590" spans="1:48" x14ac:dyDescent="0.3">
      <c r="A590" t="s">
        <v>901</v>
      </c>
      <c r="B590" t="s">
        <v>902</v>
      </c>
      <c r="C590" t="s">
        <v>3135</v>
      </c>
      <c r="D590" t="s">
        <v>21</v>
      </c>
      <c r="E590">
        <v>16614.023568229899</v>
      </c>
      <c r="F590">
        <v>600.65</v>
      </c>
      <c r="G590">
        <v>-25.788472553382601</v>
      </c>
      <c r="H590">
        <f>(Table2[[#This Row],[1Y Return vs Nifty]]-AVERAGE(Table2[1Y Return vs Nifty]))/_xlfn.STDEV.P(Table2[1Y Return vs Nifty])</f>
        <v>-0.78597781962152824</v>
      </c>
      <c r="I590">
        <v>2.8613929386277501</v>
      </c>
      <c r="J590">
        <f>(Table2[[#This Row],[1M Return vs Nifty]]-AVERAGE(Table2[1M Return vs Nifty]))/_xlfn.STDEV.P(Table2[1M Return vs Nifty])</f>
        <v>0.1304399809048597</v>
      </c>
      <c r="K590">
        <v>-12.584625410789201</v>
      </c>
      <c r="L590">
        <f>(Table2[[#This Row],[6M Return vs Nifty]]-AVERAGE(Table2[6M Return vs Nifty]))/_xlfn.STDEV.P(Table2[6M Return vs Nifty])</f>
        <v>-0.54724946331738633</v>
      </c>
      <c r="M590">
        <v>4.3169361005542699</v>
      </c>
      <c r="N590">
        <f>(Table2[[#This Row],[1W Return vs Nifty]]-AVERAGE(Table2[1W Return vs Nifty]))/_xlfn.STDEV.P(Table2[1W Return vs Nifty])</f>
        <v>1.1163356571154872</v>
      </c>
      <c r="O590">
        <v>570.98</v>
      </c>
      <c r="P590">
        <v>586.43569251301301</v>
      </c>
      <c r="Q590">
        <v>622.09989812378296</v>
      </c>
      <c r="R590">
        <v>70.772171510521304</v>
      </c>
      <c r="S590" s="1">
        <f>(Table2[[#This Row],[Close Price]]-Table2[[#This Row],[20D EMA]])/Table2[[#This Row],[20D EMA]]</f>
        <v>5.1963291183579036E-2</v>
      </c>
      <c r="T590" s="1">
        <f>(Table2[[#This Row],[Close Price]]-Table2[[#This Row],[50D EMA]])/Table2[[#This Row],[50D EMA]]</f>
        <v>2.4238476048542276E-2</v>
      </c>
      <c r="U590" s="1">
        <f>(Table2[[#This Row],[Close Price]]-Table2[[#This Row],[200D EMA]])/Table2[[#This Row],[200D EMA]]</f>
        <v>-3.4479829025008089E-2</v>
      </c>
      <c r="V590">
        <v>0.62635413575451704</v>
      </c>
      <c r="W590">
        <v>594</v>
      </c>
      <c r="X590">
        <v>604</v>
      </c>
      <c r="Y590">
        <v>565.25</v>
      </c>
      <c r="Z590">
        <v>604</v>
      </c>
      <c r="AA590">
        <v>536.29999999999995</v>
      </c>
      <c r="AB590">
        <v>604</v>
      </c>
      <c r="AC590" s="1">
        <f>(Table2[[#This Row],[Close Price]]/Table2[[#This Row],[Day Low]])-1</f>
        <v>1.1195286195286203E-2</v>
      </c>
      <c r="AD590" s="1">
        <f>(Table2[[#This Row],[Day High]]/Table2[[#This Row],[Close Price]])-1</f>
        <v>5.5772912677931608E-3</v>
      </c>
      <c r="AE590" s="1">
        <f>(Table2[[#This Row],[Close Price]]/Table2[[#This Row],[Current Week Low]])-1</f>
        <v>6.2627156125608208E-2</v>
      </c>
      <c r="AF590" s="1">
        <f>(Table2[[#This Row],[Current Week High]]/Table2[[#This Row],[Close Price]])-1</f>
        <v>5.5772912677931608E-3</v>
      </c>
      <c r="AG590" s="1">
        <f>(Table2[[#This Row],[Close Price]]/Table2[[#This Row],[Current Month Low]])-1</f>
        <v>0.11998881223195967</v>
      </c>
      <c r="AH590" s="1">
        <f>(Table2[[#This Row],[Current Month High]]/Table2[[#This Row],[Close Price]])-1</f>
        <v>5.5772912677931608E-3</v>
      </c>
      <c r="AI590">
        <v>43.486223258137002</v>
      </c>
      <c r="AJ590">
        <v>11.9988812231959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-0.12</v>
      </c>
      <c r="AM590" t="s">
        <v>3182</v>
      </c>
      <c r="AN590">
        <v>4.83</v>
      </c>
      <c r="AO590" t="s">
        <v>3183</v>
      </c>
      <c r="AP590">
        <v>9.6792088105379995E-3</v>
      </c>
      <c r="AQ590">
        <f>(Table2[[#This Row],[Sharpe Ratio]]-AVERAGE(Table2[Sharpe Ratio]))/_xlfn.STDEV.P(Table2[Sharpe Ratio])</f>
        <v>-0.55332917458324415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591</v>
      </c>
      <c r="AT590">
        <f>_xlfn.RANK.AVG(Table2[[#This Row],[6M Return vs Nifty Z-Score]],Table2[6M Return vs Nifty Z-Score])</f>
        <v>513</v>
      </c>
      <c r="AU590">
        <f>_xlfn.RANK.AVG(Table2[[#This Row],[Sharpe Ratio Z-Score]],Table2[Sharpe Ratio Z-Score])</f>
        <v>487</v>
      </c>
      <c r="AV590">
        <f>(Table2[[#This Row],[Rank 1Y]]+Table2[[#This Row],[Rank 6M]]+Table2[[#This Row],[Rank Sharpe]])/3</f>
        <v>530.33333333333337</v>
      </c>
    </row>
    <row r="591" spans="1:48" x14ac:dyDescent="0.3">
      <c r="A591" t="s">
        <v>144</v>
      </c>
      <c r="B591" t="s">
        <v>145</v>
      </c>
      <c r="C591" t="s">
        <v>3146</v>
      </c>
      <c r="D591" t="s">
        <v>117</v>
      </c>
      <c r="E591">
        <v>180424.48136207199</v>
      </c>
      <c r="F591">
        <v>144.53</v>
      </c>
      <c r="G591">
        <v>-8.6956094256299199</v>
      </c>
      <c r="H591">
        <f>(Table2[[#This Row],[1Y Return vs Nifty]]-AVERAGE(Table2[1Y Return vs Nifty]))/_xlfn.STDEV.P(Table2[1Y Return vs Nifty])</f>
        <v>-0.4496639268029019</v>
      </c>
      <c r="I591">
        <v>-1.6062457407756201</v>
      </c>
      <c r="J591">
        <f>(Table2[[#This Row],[1M Return vs Nifty]]-AVERAGE(Table2[1M Return vs Nifty]))/_xlfn.STDEV.P(Table2[1M Return vs Nifty])</f>
        <v>-0.28419163715263979</v>
      </c>
      <c r="K591">
        <v>-23.500655520553</v>
      </c>
      <c r="L591">
        <f>(Table2[[#This Row],[6M Return vs Nifty]]-AVERAGE(Table2[6M Return vs Nifty]))/_xlfn.STDEV.P(Table2[6M Return vs Nifty])</f>
        <v>-0.90136089676861086</v>
      </c>
      <c r="M591">
        <v>6.1577338285299099E-3</v>
      </c>
      <c r="N591">
        <f>(Table2[[#This Row],[1W Return vs Nifty]]-AVERAGE(Table2[1W Return vs Nifty]))/_xlfn.STDEV.P(Table2[1W Return vs Nifty])</f>
        <v>7.4017047977239583E-2</v>
      </c>
      <c r="O591">
        <v>145.43</v>
      </c>
      <c r="P591">
        <v>150.039774122404</v>
      </c>
      <c r="Q591">
        <v>152.16998311701099</v>
      </c>
      <c r="R591">
        <v>51.575106338511901</v>
      </c>
      <c r="S591" s="1">
        <f>(Table2[[#This Row],[Close Price]]-Table2[[#This Row],[20D EMA]])/Table2[[#This Row],[20D EMA]]</f>
        <v>-6.1885443168535077E-3</v>
      </c>
      <c r="T591" s="1">
        <f>(Table2[[#This Row],[Close Price]]-Table2[[#This Row],[50D EMA]])/Table2[[#This Row],[50D EMA]]</f>
        <v>-3.6722090223283502E-2</v>
      </c>
      <c r="U591" s="1">
        <f>(Table2[[#This Row],[Close Price]]-Table2[[#This Row],[200D EMA]])/Table2[[#This Row],[200D EMA]]</f>
        <v>-5.0206899945150325E-2</v>
      </c>
      <c r="V591">
        <v>0.96693382493625502</v>
      </c>
      <c r="W591">
        <v>142.9</v>
      </c>
      <c r="X591">
        <v>144.9</v>
      </c>
      <c r="Y591">
        <v>142.84</v>
      </c>
      <c r="Z591">
        <v>146.15</v>
      </c>
      <c r="AA591">
        <v>137.25</v>
      </c>
      <c r="AB591">
        <v>156.91999999999999</v>
      </c>
      <c r="AC591" s="1">
        <f>(Table2[[#This Row],[Close Price]]/Table2[[#This Row],[Day Low]])-1</f>
        <v>1.1406578026591951E-2</v>
      </c>
      <c r="AD591" s="1">
        <f>(Table2[[#This Row],[Day High]]/Table2[[#This Row],[Close Price]])-1</f>
        <v>2.5600221407320323E-3</v>
      </c>
      <c r="AE591" s="1">
        <f>(Table2[[#This Row],[Close Price]]/Table2[[#This Row],[Current Week Low]])-1</f>
        <v>1.1831419770372387E-2</v>
      </c>
      <c r="AF591" s="1">
        <f>(Table2[[#This Row],[Current Week High]]/Table2[[#This Row],[Close Price]])-1</f>
        <v>1.120874558915097E-2</v>
      </c>
      <c r="AG591" s="1">
        <f>(Table2[[#This Row],[Close Price]]/Table2[[#This Row],[Current Month Low]])-1</f>
        <v>5.3041894353369701E-2</v>
      </c>
      <c r="AH591" s="1">
        <f>(Table2[[#This Row],[Current Month High]]/Table2[[#This Row],[Close Price]])-1</f>
        <v>8.5726146820729099E-2</v>
      </c>
      <c r="AI591">
        <v>27.724347886251898</v>
      </c>
      <c r="AJ591">
        <v>14.7063492063492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-0.03</v>
      </c>
      <c r="AM591" t="s">
        <v>3182</v>
      </c>
      <c r="AN591">
        <v>-4.25</v>
      </c>
      <c r="AO591" t="s">
        <v>3182</v>
      </c>
      <c r="AP591">
        <v>8.3954953391749999E-3</v>
      </c>
      <c r="AQ591">
        <f>(Table2[[#This Row],[Sharpe Ratio]]-AVERAGE(Table2[Sharpe Ratio]))/_xlfn.STDEV.P(Table2[Sharpe Ratio])</f>
        <v>-0.5681806223459076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468</v>
      </c>
      <c r="AT591">
        <f>_xlfn.RANK.AVG(Table2[[#This Row],[6M Return vs Nifty Z-Score]],Table2[6M Return vs Nifty Z-Score])</f>
        <v>635</v>
      </c>
      <c r="AU591">
        <f>_xlfn.RANK.AVG(Table2[[#This Row],[Sharpe Ratio Z-Score]],Table2[Sharpe Ratio Z-Score])</f>
        <v>489</v>
      </c>
      <c r="AV591">
        <f>(Table2[[#This Row],[Rank 1Y]]+Table2[[#This Row],[Rank 6M]]+Table2[[#This Row],[Rank Sharpe]])/3</f>
        <v>530.66666666666663</v>
      </c>
    </row>
    <row r="592" spans="1:48" x14ac:dyDescent="0.3">
      <c r="A592" t="s">
        <v>1687</v>
      </c>
      <c r="B592" t="s">
        <v>1688</v>
      </c>
      <c r="C592" t="s">
        <v>3144</v>
      </c>
      <c r="D592" t="s">
        <v>263</v>
      </c>
      <c r="E592">
        <v>5198.5164281999996</v>
      </c>
      <c r="F592">
        <v>655.5</v>
      </c>
      <c r="G592">
        <v>-23.730595820110199</v>
      </c>
      <c r="H592">
        <f>(Table2[[#This Row],[1Y Return vs Nifty]]-AVERAGE(Table2[1Y Return vs Nifty]))/_xlfn.STDEV.P(Table2[1Y Return vs Nifty])</f>
        <v>-0.74548767294832352</v>
      </c>
      <c r="I592">
        <v>0.87880429910951496</v>
      </c>
      <c r="J592">
        <f>(Table2[[#This Row],[1M Return vs Nifty]]-AVERAGE(Table2[1M Return vs Nifty]))/_xlfn.STDEV.P(Table2[1M Return vs Nifty])</f>
        <v>-5.3559665112987487E-2</v>
      </c>
      <c r="K592">
        <v>-10.240960211456301</v>
      </c>
      <c r="L592">
        <f>(Table2[[#This Row],[6M Return vs Nifty]]-AVERAGE(Table2[6M Return vs Nifty]))/_xlfn.STDEV.P(Table2[6M Return vs Nifty])</f>
        <v>-0.47122194828486502</v>
      </c>
      <c r="M592">
        <v>-3.80702182234617</v>
      </c>
      <c r="N592">
        <f>(Table2[[#This Row],[1W Return vs Nifty]]-AVERAGE(Table2[1W Return vs Nifty]))/_xlfn.STDEV.P(Table2[1W Return vs Nifty])</f>
        <v>-0.84798535466664515</v>
      </c>
      <c r="O592">
        <v>708.01</v>
      </c>
      <c r="P592">
        <v>663.81957015049397</v>
      </c>
      <c r="Q592">
        <v>687.44110995792005</v>
      </c>
      <c r="R592">
        <v>62.034576801912301</v>
      </c>
      <c r="S592" s="1">
        <f>(Table2[[#This Row],[Close Price]]-Table2[[#This Row],[20D EMA]])/Table2[[#This Row],[20D EMA]]</f>
        <v>-7.4165619129673302E-2</v>
      </c>
      <c r="T592" s="1">
        <f>(Table2[[#This Row],[Close Price]]-Table2[[#This Row],[50D EMA]])/Table2[[#This Row],[50D EMA]]</f>
        <v>-1.2532878698661822E-2</v>
      </c>
      <c r="U592" s="1">
        <f>(Table2[[#This Row],[Close Price]]-Table2[[#This Row],[200D EMA]])/Table2[[#This Row],[200D EMA]]</f>
        <v>-4.6463776307872018E-2</v>
      </c>
      <c r="V592">
        <v>0.57630098508472805</v>
      </c>
      <c r="W592">
        <v>661.6</v>
      </c>
      <c r="X592">
        <v>705.1</v>
      </c>
      <c r="Y592">
        <v>631.1</v>
      </c>
      <c r="Z592">
        <v>660.3</v>
      </c>
      <c r="AA592">
        <v>625.95000000000005</v>
      </c>
      <c r="AB592">
        <v>660.3</v>
      </c>
      <c r="AC592" s="1">
        <f>(Table2[[#This Row],[Close Price]]/Table2[[#This Row],[Day Low]])-1</f>
        <v>-9.2200725513905679E-3</v>
      </c>
      <c r="AD592" s="1">
        <f>(Table2[[#This Row],[Day High]]/Table2[[#This Row],[Close Price]])-1</f>
        <v>7.5667429443173173E-2</v>
      </c>
      <c r="AE592" s="1">
        <f>(Table2[[#This Row],[Close Price]]/Table2[[#This Row],[Current Week Low]])-1</f>
        <v>3.8662652511487927E-2</v>
      </c>
      <c r="AF592" s="1">
        <f>(Table2[[#This Row],[Current Week High]]/Table2[[#This Row],[Close Price]])-1</f>
        <v>7.3226544622424505E-3</v>
      </c>
      <c r="AG592" s="1">
        <f>(Table2[[#This Row],[Close Price]]/Table2[[#This Row],[Current Month Low]])-1</f>
        <v>4.7208243469925693E-2</v>
      </c>
      <c r="AH592" s="1">
        <f>(Table2[[#This Row],[Current Month High]]/Table2[[#This Row],[Close Price]])-1</f>
        <v>7.3226544622424505E-3</v>
      </c>
      <c r="AI592">
        <v>34.828375286041101</v>
      </c>
      <c r="AJ592">
        <v>12.900447812607601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-0.03</v>
      </c>
      <c r="AM592" t="s">
        <v>3182</v>
      </c>
      <c r="AN592">
        <v>-0.65</v>
      </c>
      <c r="AO592" t="s">
        <v>3182</v>
      </c>
      <c r="AQ592">
        <f>(Table2[[#This Row],[Sharpe Ratio]]-AVERAGE(Table2[Sharpe Ratio]))/_xlfn.STDEV.P(Table2[Sharpe Ratio])</f>
        <v>-0.66530919757154305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574</v>
      </c>
      <c r="AT592">
        <f>_xlfn.RANK.AVG(Table2[[#This Row],[6M Return vs Nifty Z-Score]],Table2[6M Return vs Nifty Z-Score])</f>
        <v>485</v>
      </c>
      <c r="AU592">
        <f>_xlfn.RANK.AVG(Table2[[#This Row],[Sharpe Ratio Z-Score]],Table2[Sharpe Ratio Z-Score])</f>
        <v>534</v>
      </c>
      <c r="AV592">
        <f>(Table2[[#This Row],[Rank 1Y]]+Table2[[#This Row],[Rank 6M]]+Table2[[#This Row],[Rank Sharpe]])/3</f>
        <v>531</v>
      </c>
    </row>
    <row r="593" spans="1:48" x14ac:dyDescent="0.3">
      <c r="A593" t="s">
        <v>198</v>
      </c>
      <c r="B593" t="s">
        <v>199</v>
      </c>
      <c r="C593" t="s">
        <v>3143</v>
      </c>
      <c r="D593" t="s">
        <v>69</v>
      </c>
      <c r="E593">
        <v>126850.859117</v>
      </c>
      <c r="F593">
        <v>515</v>
      </c>
      <c r="G593">
        <v>-8.1388970069038802</v>
      </c>
      <c r="H593">
        <f>(Table2[[#This Row],[1Y Return vs Nifty]]-AVERAGE(Table2[1Y Return vs Nifty]))/_xlfn.STDEV.P(Table2[1Y Return vs Nifty])</f>
        <v>-0.43871022528883358</v>
      </c>
      <c r="I593">
        <v>-11.0559390212478</v>
      </c>
      <c r="J593">
        <f>(Table2[[#This Row],[1M Return vs Nifty]]-AVERAGE(Table2[1M Return vs Nifty]))/_xlfn.STDEV.P(Table2[1M Return vs Nifty])</f>
        <v>-1.1611966718463826</v>
      </c>
      <c r="K593">
        <v>-27.79859590545</v>
      </c>
      <c r="L593">
        <f>(Table2[[#This Row],[6M Return vs Nifty]]-AVERAGE(Table2[6M Return vs Nifty]))/_xlfn.STDEV.P(Table2[6M Return vs Nifty])</f>
        <v>-1.0407842782800343</v>
      </c>
      <c r="M593">
        <v>-3.3981567332360001</v>
      </c>
      <c r="N593">
        <f>(Table2[[#This Row],[1W Return vs Nifty]]-AVERAGE(Table2[1W Return vs Nifty]))/_xlfn.STDEV.P(Table2[1W Return vs Nifty])</f>
        <v>-0.74912439389537855</v>
      </c>
      <c r="O593">
        <v>539.98</v>
      </c>
      <c r="P593">
        <v>570.65634812626297</v>
      </c>
      <c r="Q593">
        <v>588.302062272424</v>
      </c>
      <c r="R593">
        <v>41.386599148335101</v>
      </c>
      <c r="S593" s="1">
        <f>(Table2[[#This Row],[Close Price]]-Table2[[#This Row],[20D EMA]])/Table2[[#This Row],[20D EMA]]</f>
        <v>-4.6260972628615907E-2</v>
      </c>
      <c r="T593" s="1">
        <f>(Table2[[#This Row],[Close Price]]-Table2[[#This Row],[50D EMA]])/Table2[[#This Row],[50D EMA]]</f>
        <v>-9.7530410918952037E-2</v>
      </c>
      <c r="U593" s="1">
        <f>(Table2[[#This Row],[Close Price]]-Table2[[#This Row],[200D EMA]])/Table2[[#This Row],[200D EMA]]</f>
        <v>-0.12459936310486727</v>
      </c>
      <c r="V593">
        <v>2.38271711179015</v>
      </c>
      <c r="W593">
        <v>489.05</v>
      </c>
      <c r="X593">
        <v>523.5</v>
      </c>
      <c r="Y593">
        <v>489.05</v>
      </c>
      <c r="Z593">
        <v>523.5</v>
      </c>
      <c r="AA593">
        <v>453.05</v>
      </c>
      <c r="AB593">
        <v>585.5</v>
      </c>
      <c r="AC593" s="1">
        <f>(Table2[[#This Row],[Close Price]]/Table2[[#This Row],[Day Low]])-1</f>
        <v>5.3062059094162173E-2</v>
      </c>
      <c r="AD593" s="1">
        <f>(Table2[[#This Row],[Day High]]/Table2[[#This Row],[Close Price]])-1</f>
        <v>1.650485436893212E-2</v>
      </c>
      <c r="AE593" s="1">
        <f>(Table2[[#This Row],[Close Price]]/Table2[[#This Row],[Current Week Low]])-1</f>
        <v>5.3062059094162173E-2</v>
      </c>
      <c r="AF593" s="1">
        <f>(Table2[[#This Row],[Current Week High]]/Table2[[#This Row],[Close Price]])-1</f>
        <v>1.650485436893212E-2</v>
      </c>
      <c r="AG593" s="1">
        <f>(Table2[[#This Row],[Close Price]]/Table2[[#This Row],[Current Month Low]])-1</f>
        <v>0.13673987418607214</v>
      </c>
      <c r="AH593" s="1">
        <f>(Table2[[#This Row],[Current Month High]]/Table2[[#This Row],[Close Price]])-1</f>
        <v>0.13689320388349513</v>
      </c>
      <c r="AI593">
        <v>37.271844660194098</v>
      </c>
      <c r="AJ593">
        <v>23.427201917315699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-0.13</v>
      </c>
      <c r="AM593" t="s">
        <v>3182</v>
      </c>
      <c r="AN593">
        <v>-9.76</v>
      </c>
      <c r="AO593" t="s">
        <v>3182</v>
      </c>
      <c r="AP593">
        <v>2.0505285306010999E-2</v>
      </c>
      <c r="AQ593">
        <f>(Table2[[#This Row],[Sharpe Ratio]]-AVERAGE(Table2[Sharpe Ratio]))/_xlfn.STDEV.P(Table2[Sharpe Ratio])</f>
        <v>-0.42808089049660653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461</v>
      </c>
      <c r="AT593">
        <f>_xlfn.RANK.AVG(Table2[[#This Row],[6M Return vs Nifty Z-Score]],Table2[6M Return vs Nifty Z-Score])</f>
        <v>681</v>
      </c>
      <c r="AU593">
        <f>_xlfn.RANK.AVG(Table2[[#This Row],[Sharpe Ratio Z-Score]],Table2[Sharpe Ratio Z-Score])</f>
        <v>452</v>
      </c>
      <c r="AV593">
        <f>(Table2[[#This Row],[Rank 1Y]]+Table2[[#This Row],[Rank 6M]]+Table2[[#This Row],[Rank Sharpe]])/3</f>
        <v>531.33333333333337</v>
      </c>
    </row>
    <row r="594" spans="1:48" x14ac:dyDescent="0.3">
      <c r="A594" t="s">
        <v>511</v>
      </c>
      <c r="B594" t="s">
        <v>512</v>
      </c>
      <c r="C594" t="s">
        <v>3144</v>
      </c>
      <c r="D594" t="s">
        <v>468</v>
      </c>
      <c r="E594">
        <v>41156.892841200002</v>
      </c>
      <c r="F594">
        <v>1483</v>
      </c>
      <c r="G594">
        <v>-33.450241028353403</v>
      </c>
      <c r="H594">
        <f>(Table2[[#This Row],[1Y Return vs Nifty]]-AVERAGE(Table2[1Y Return vs Nifty]))/_xlfn.STDEV.P(Table2[1Y Return vs Nifty])</f>
        <v>-0.9367284084745291</v>
      </c>
      <c r="I594">
        <v>0.65745107862295704</v>
      </c>
      <c r="J594">
        <f>(Table2[[#This Row],[1M Return vs Nifty]]-AVERAGE(Table2[1M Return vs Nifty]))/_xlfn.STDEV.P(Table2[1M Return vs Nifty])</f>
        <v>-7.4102965625560874E-2</v>
      </c>
      <c r="K594">
        <v>-16.810161032359701</v>
      </c>
      <c r="L594">
        <f>(Table2[[#This Row],[6M Return vs Nifty]]-AVERAGE(Table2[6M Return vs Nifty]))/_xlfn.STDEV.P(Table2[6M Return vs Nifty])</f>
        <v>-0.68432406470705931</v>
      </c>
      <c r="M594">
        <v>-1.95209858089967</v>
      </c>
      <c r="N594">
        <f>(Table2[[#This Row],[1W Return vs Nifty]]-AVERAGE(Table2[1W Return vs Nifty]))/_xlfn.STDEV.P(Table2[1W Return vs Nifty])</f>
        <v>-0.39947679110733153</v>
      </c>
      <c r="O594">
        <v>1487.75</v>
      </c>
      <c r="P594">
        <v>1497.92903411459</v>
      </c>
      <c r="Q594">
        <v>1505.3135812421301</v>
      </c>
      <c r="R594">
        <v>51.077592266706901</v>
      </c>
      <c r="S594" s="1">
        <f>(Table2[[#This Row],[Close Price]]-Table2[[#This Row],[20D EMA]])/Table2[[#This Row],[20D EMA]]</f>
        <v>-3.1927407158460763E-3</v>
      </c>
      <c r="T594" s="1">
        <f>(Table2[[#This Row],[Close Price]]-Table2[[#This Row],[50D EMA]])/Table2[[#This Row],[50D EMA]]</f>
        <v>-9.9664495277070071E-3</v>
      </c>
      <c r="U594" s="1">
        <f>(Table2[[#This Row],[Close Price]]-Table2[[#This Row],[200D EMA]])/Table2[[#This Row],[200D EMA]]</f>
        <v>-1.4823211269852329E-2</v>
      </c>
      <c r="V594">
        <v>1.1454891765833199</v>
      </c>
      <c r="W594">
        <v>1465.1</v>
      </c>
      <c r="X594">
        <v>1499.75</v>
      </c>
      <c r="Y594">
        <v>1435.05</v>
      </c>
      <c r="Z594">
        <v>1519</v>
      </c>
      <c r="AA594">
        <v>1400</v>
      </c>
      <c r="AB594">
        <v>1556.7</v>
      </c>
      <c r="AC594" s="1">
        <f>(Table2[[#This Row],[Close Price]]/Table2[[#This Row],[Day Low]])-1</f>
        <v>1.2217596068527792E-2</v>
      </c>
      <c r="AD594" s="1">
        <f>(Table2[[#This Row],[Day High]]/Table2[[#This Row],[Close Price]])-1</f>
        <v>1.129467296021569E-2</v>
      </c>
      <c r="AE594" s="1">
        <f>(Table2[[#This Row],[Close Price]]/Table2[[#This Row],[Current Week Low]])-1</f>
        <v>3.3413469913940341E-2</v>
      </c>
      <c r="AF594" s="1">
        <f>(Table2[[#This Row],[Current Week High]]/Table2[[#This Row],[Close Price]])-1</f>
        <v>2.4275118004045915E-2</v>
      </c>
      <c r="AG594" s="1">
        <f>(Table2[[#This Row],[Close Price]]/Table2[[#This Row],[Current Month Low]])-1</f>
        <v>5.9285714285714386E-2</v>
      </c>
      <c r="AH594" s="1">
        <f>(Table2[[#This Row],[Current Month High]]/Table2[[#This Row],[Close Price]])-1</f>
        <v>4.9696561024949348E-2</v>
      </c>
      <c r="AI594">
        <v>19.622387053270302</v>
      </c>
      <c r="AJ594">
        <v>13.639846743294999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0.08</v>
      </c>
      <c r="AM594" t="s">
        <v>3183</v>
      </c>
      <c r="AN594">
        <v>-2.72</v>
      </c>
      <c r="AO594" t="s">
        <v>3182</v>
      </c>
      <c r="AP594">
        <v>4.2988051688421999E-2</v>
      </c>
      <c r="AQ594">
        <f>(Table2[[#This Row],[Sharpe Ratio]]-AVERAGE(Table2[Sharpe Ratio]))/_xlfn.STDEV.P(Table2[Sharpe Ratio])</f>
        <v>-0.16797484819261785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638</v>
      </c>
      <c r="AT594">
        <f>_xlfn.RANK.AVG(Table2[[#This Row],[6M Return vs Nifty Z-Score]],Table2[6M Return vs Nifty Z-Score])</f>
        <v>563</v>
      </c>
      <c r="AU594">
        <f>_xlfn.RANK.AVG(Table2[[#This Row],[Sharpe Ratio Z-Score]],Table2[Sharpe Ratio Z-Score])</f>
        <v>393</v>
      </c>
      <c r="AV594">
        <f>(Table2[[#This Row],[Rank 1Y]]+Table2[[#This Row],[Rank 6M]]+Table2[[#This Row],[Rank Sharpe]])/3</f>
        <v>531.33333333333337</v>
      </c>
    </row>
    <row r="595" spans="1:48" x14ac:dyDescent="0.3">
      <c r="A595" t="s">
        <v>1712</v>
      </c>
      <c r="B595" t="s">
        <v>1713</v>
      </c>
      <c r="C595" t="s">
        <v>3145</v>
      </c>
      <c r="D595" t="s">
        <v>271</v>
      </c>
      <c r="E595">
        <v>4994.2555978930004</v>
      </c>
      <c r="F595">
        <v>234.07</v>
      </c>
      <c r="G595">
        <v>-14.692358121368301</v>
      </c>
      <c r="H595">
        <f>(Table2[[#This Row],[1Y Return vs Nifty]]-AVERAGE(Table2[1Y Return vs Nifty]))/_xlfn.STDEV.P(Table2[1Y Return vs Nifty])</f>
        <v>-0.56765410100866454</v>
      </c>
      <c r="I595">
        <v>9.9796818401726899</v>
      </c>
      <c r="J595">
        <f>(Table2[[#This Row],[1M Return vs Nifty]]-AVERAGE(Table2[1M Return vs Nifty]))/_xlfn.STDEV.P(Table2[1M Return vs Nifty])</f>
        <v>0.79107255592824355</v>
      </c>
      <c r="K595">
        <v>-1.05429005605465</v>
      </c>
      <c r="L595">
        <f>(Table2[[#This Row],[6M Return vs Nifty]]-AVERAGE(Table2[6M Return vs Nifty]))/_xlfn.STDEV.P(Table2[6M Return vs Nifty])</f>
        <v>-0.17321022564742597</v>
      </c>
      <c r="M595">
        <v>2.3303011502416</v>
      </c>
      <c r="N595">
        <f>(Table2[[#This Row],[1W Return vs Nifty]]-AVERAGE(Table2[1W Return vs Nifty]))/_xlfn.STDEV.P(Table2[1W Return vs Nifty])</f>
        <v>0.63598004564197441</v>
      </c>
      <c r="O595">
        <v>234.26</v>
      </c>
      <c r="P595">
        <v>238.68071559198901</v>
      </c>
      <c r="Q595">
        <v>240.587149459752</v>
      </c>
      <c r="R595">
        <v>52.7582065929397</v>
      </c>
      <c r="S595" s="1">
        <f>(Table2[[#This Row],[Close Price]]-Table2[[#This Row],[20D EMA]])/Table2[[#This Row],[20D EMA]]</f>
        <v>-8.1106462904464158E-4</v>
      </c>
      <c r="T595" s="1">
        <f>(Table2[[#This Row],[Close Price]]-Table2[[#This Row],[50D EMA]])/Table2[[#This Row],[50D EMA]]</f>
        <v>-1.9317503638923112E-2</v>
      </c>
      <c r="U595" s="1">
        <f>(Table2[[#This Row],[Close Price]]-Table2[[#This Row],[200D EMA]])/Table2[[#This Row],[200D EMA]]</f>
        <v>-2.7088518544679228E-2</v>
      </c>
      <c r="V595">
        <v>0.44593975101189598</v>
      </c>
      <c r="W595">
        <v>232.02</v>
      </c>
      <c r="X595">
        <v>237.46</v>
      </c>
      <c r="Y595">
        <v>232.15</v>
      </c>
      <c r="Z595">
        <v>239.39</v>
      </c>
      <c r="AA595">
        <v>225.82</v>
      </c>
      <c r="AB595">
        <v>249.23</v>
      </c>
      <c r="AC595" s="1">
        <f>(Table2[[#This Row],[Close Price]]/Table2[[#This Row],[Day Low]])-1</f>
        <v>8.8354452202394906E-3</v>
      </c>
      <c r="AD595" s="1">
        <f>(Table2[[#This Row],[Day High]]/Table2[[#This Row],[Close Price]])-1</f>
        <v>1.4482847011577871E-2</v>
      </c>
      <c r="AE595" s="1">
        <f>(Table2[[#This Row],[Close Price]]/Table2[[#This Row],[Current Week Low]])-1</f>
        <v>8.270514753392133E-3</v>
      </c>
      <c r="AF595" s="1">
        <f>(Table2[[#This Row],[Current Week High]]/Table2[[#This Row],[Close Price]])-1</f>
        <v>2.2728243687785588E-2</v>
      </c>
      <c r="AG595" s="1">
        <f>(Table2[[#This Row],[Close Price]]/Table2[[#This Row],[Current Month Low]])-1</f>
        <v>3.6533522274377894E-2</v>
      </c>
      <c r="AH595" s="1">
        <f>(Table2[[#This Row],[Current Month High]]/Table2[[#This Row],[Close Price]])-1</f>
        <v>6.4766950057675077E-2</v>
      </c>
      <c r="AI595">
        <v>26.927842098517502</v>
      </c>
      <c r="AJ595">
        <v>23.846560846560799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-0.06</v>
      </c>
      <c r="AM595" t="s">
        <v>3182</v>
      </c>
      <c r="AN595">
        <v>-4.08</v>
      </c>
      <c r="AO595" t="s">
        <v>3182</v>
      </c>
      <c r="AP595">
        <v>-0.119874117674084</v>
      </c>
      <c r="AQ595">
        <f>(Table2[[#This Row],[Sharpe Ratio]]-AVERAGE(Table2[Sharpe Ratio]))/_xlfn.STDEV.P(Table2[Sharpe Ratio])</f>
        <v>-2.0521484233387834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513</v>
      </c>
      <c r="AT595">
        <f>_xlfn.RANK.AVG(Table2[[#This Row],[6M Return vs Nifty Z-Score]],Table2[6M Return vs Nifty Z-Score])</f>
        <v>360</v>
      </c>
      <c r="AU595">
        <f>_xlfn.RANK.AVG(Table2[[#This Row],[Sharpe Ratio Z-Score]],Table2[Sharpe Ratio Z-Score])</f>
        <v>727</v>
      </c>
      <c r="AV595">
        <f>(Table2[[#This Row],[Rank 1Y]]+Table2[[#This Row],[Rank 6M]]+Table2[[#This Row],[Rank Sharpe]])/3</f>
        <v>533.33333333333337</v>
      </c>
    </row>
    <row r="596" spans="1:48" x14ac:dyDescent="0.3">
      <c r="A596" t="s">
        <v>1522</v>
      </c>
      <c r="B596" t="s">
        <v>1523</v>
      </c>
      <c r="C596" t="s">
        <v>3148</v>
      </c>
      <c r="D596" t="s">
        <v>271</v>
      </c>
      <c r="E596">
        <v>6634.2229031659999</v>
      </c>
      <c r="F596">
        <v>172.43</v>
      </c>
      <c r="G596">
        <v>-47.131585943497001</v>
      </c>
      <c r="H596">
        <f>(Table2[[#This Row],[1Y Return vs Nifty]]-AVERAGE(Table2[1Y Return vs Nifty]))/_xlfn.STDEV.P(Table2[1Y Return vs Nifty])</f>
        <v>-1.2059183231784922</v>
      </c>
      <c r="I596">
        <v>-6.8486111831410597</v>
      </c>
      <c r="J596">
        <f>(Table2[[#This Row],[1M Return vs Nifty]]-AVERAGE(Table2[1M Return vs Nifty]))/_xlfn.STDEV.P(Table2[1M Return vs Nifty])</f>
        <v>-0.7707239245190346</v>
      </c>
      <c r="K596">
        <v>-23.761901513298099</v>
      </c>
      <c r="L596">
        <f>(Table2[[#This Row],[6M Return vs Nifty]]-AVERAGE(Table2[6M Return vs Nifty]))/_xlfn.STDEV.P(Table2[6M Return vs Nifty])</f>
        <v>-0.90983560708400379</v>
      </c>
      <c r="M596">
        <v>0.40656298220575199</v>
      </c>
      <c r="N596">
        <f>(Table2[[#This Row],[1W Return vs Nifty]]-AVERAGE(Table2[1W Return vs Nifty]))/_xlfn.STDEV.P(Table2[1W Return vs Nifty])</f>
        <v>0.1708324734237581</v>
      </c>
      <c r="O596">
        <v>210.86</v>
      </c>
      <c r="P596">
        <v>194.352006664578</v>
      </c>
      <c r="Q596">
        <v>201.56326849996199</v>
      </c>
      <c r="R596">
        <v>45.1223300765581</v>
      </c>
      <c r="S596" s="1">
        <f>(Table2[[#This Row],[Close Price]]-Table2[[#This Row],[20D EMA]])/Table2[[#This Row],[20D EMA]]</f>
        <v>-0.18225362799962061</v>
      </c>
      <c r="T596" s="1">
        <f>(Table2[[#This Row],[Close Price]]-Table2[[#This Row],[50D EMA]])/Table2[[#This Row],[50D EMA]]</f>
        <v>-0.1127953708366492</v>
      </c>
      <c r="U596" s="1">
        <f>(Table2[[#This Row],[Close Price]]-Table2[[#This Row],[200D EMA]])/Table2[[#This Row],[200D EMA]]</f>
        <v>-0.14453659496976989</v>
      </c>
      <c r="V596">
        <v>0.98019196952082899</v>
      </c>
      <c r="W596">
        <v>173.59</v>
      </c>
      <c r="X596">
        <v>178.81</v>
      </c>
      <c r="Y596">
        <v>170.5</v>
      </c>
      <c r="Z596">
        <v>173.69</v>
      </c>
      <c r="AA596">
        <v>167.58</v>
      </c>
      <c r="AB596">
        <v>176.7</v>
      </c>
      <c r="AC596" s="1">
        <f>(Table2[[#This Row],[Close Price]]/Table2[[#This Row],[Day Low]])-1</f>
        <v>-6.6824125813699231E-3</v>
      </c>
      <c r="AD596" s="1">
        <f>(Table2[[#This Row],[Day High]]/Table2[[#This Row],[Close Price]])-1</f>
        <v>3.7000521950936616E-2</v>
      </c>
      <c r="AE596" s="1">
        <f>(Table2[[#This Row],[Close Price]]/Table2[[#This Row],[Current Week Low]])-1</f>
        <v>1.1319648093841783E-2</v>
      </c>
      <c r="AF596" s="1">
        <f>(Table2[[#This Row],[Current Week High]]/Table2[[#This Row],[Close Price]])-1</f>
        <v>7.3073131125673818E-3</v>
      </c>
      <c r="AG596" s="1">
        <f>(Table2[[#This Row],[Close Price]]/Table2[[#This Row],[Current Month Low]])-1</f>
        <v>2.8941401121852284E-2</v>
      </c>
      <c r="AH596" s="1">
        <f>(Table2[[#This Row],[Current Month High]]/Table2[[#This Row],[Close Price]])-1</f>
        <v>2.4763672214811683E-2</v>
      </c>
      <c r="AI596">
        <v>51.945717102592297</v>
      </c>
      <c r="AJ596">
        <v>12.0621303697926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-0.16</v>
      </c>
      <c r="AM596" t="s">
        <v>3182</v>
      </c>
      <c r="AN596">
        <v>-11.37</v>
      </c>
      <c r="AO596" t="s">
        <v>3182</v>
      </c>
      <c r="AP596">
        <v>8.6239327645873998E-2</v>
      </c>
      <c r="AQ596">
        <f>(Table2[[#This Row],[Sharpe Ratio]]-AVERAGE(Table2[Sharpe Ratio]))/_xlfn.STDEV.P(Table2[Sharpe Ratio])</f>
        <v>0.33240477691844839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700</v>
      </c>
      <c r="AT596">
        <f>_xlfn.RANK.AVG(Table2[[#This Row],[6M Return vs Nifty Z-Score]],Table2[6M Return vs Nifty Z-Score])</f>
        <v>640</v>
      </c>
      <c r="AU596">
        <f>_xlfn.RANK.AVG(Table2[[#This Row],[Sharpe Ratio Z-Score]],Table2[Sharpe Ratio Z-Score])</f>
        <v>264</v>
      </c>
      <c r="AV596">
        <f>(Table2[[#This Row],[Rank 1Y]]+Table2[[#This Row],[Rank 6M]]+Table2[[#This Row],[Rank Sharpe]])/3</f>
        <v>534.66666666666663</v>
      </c>
    </row>
    <row r="597" spans="1:48" x14ac:dyDescent="0.3">
      <c r="A597" t="s">
        <v>38</v>
      </c>
      <c r="B597" t="s">
        <v>39</v>
      </c>
      <c r="C597" t="s">
        <v>3138</v>
      </c>
      <c r="D597" t="s">
        <v>40</v>
      </c>
      <c r="E597">
        <v>584319.85094677994</v>
      </c>
      <c r="F597">
        <v>2486.9</v>
      </c>
      <c r="G597">
        <v>-23.882061502084799</v>
      </c>
      <c r="H597">
        <f>(Table2[[#This Row],[1Y Return vs Nifty]]-AVERAGE(Table2[1Y Return vs Nifty]))/_xlfn.STDEV.P(Table2[1Y Return vs Nifty])</f>
        <v>-0.74846786490051886</v>
      </c>
      <c r="I597">
        <v>-2.7828525110831799</v>
      </c>
      <c r="J597">
        <f>(Table2[[#This Row],[1M Return vs Nifty]]-AVERAGE(Table2[1M Return vs Nifty]))/_xlfn.STDEV.P(Table2[1M Return vs Nifty])</f>
        <v>-0.39338989690429521</v>
      </c>
      <c r="K597">
        <v>-1.55953053182902</v>
      </c>
      <c r="L597">
        <f>(Table2[[#This Row],[6M Return vs Nifty]]-AVERAGE(Table2[6M Return vs Nifty]))/_xlfn.STDEV.P(Table2[6M Return vs Nifty])</f>
        <v>-0.18960001454641537</v>
      </c>
      <c r="M597">
        <v>-0.133095523281786</v>
      </c>
      <c r="N597">
        <f>(Table2[[#This Row],[1W Return vs Nifty]]-AVERAGE(Table2[1W Return vs Nifty]))/_xlfn.STDEV.P(Table2[1W Return vs Nifty])</f>
        <v>4.0346501982679119E-2</v>
      </c>
      <c r="O597">
        <v>2498.62</v>
      </c>
      <c r="P597">
        <v>2609.1417239214202</v>
      </c>
      <c r="Q597">
        <v>2598.7869880572098</v>
      </c>
      <c r="R597">
        <v>54.601075382745499</v>
      </c>
      <c r="S597" s="1">
        <f>(Table2[[#This Row],[Close Price]]-Table2[[#This Row],[20D EMA]])/Table2[[#This Row],[20D EMA]]</f>
        <v>-4.6905892052412131E-3</v>
      </c>
      <c r="T597" s="1">
        <f>(Table2[[#This Row],[Close Price]]-Table2[[#This Row],[50D EMA]])/Table2[[#This Row],[50D EMA]]</f>
        <v>-4.6851316201289517E-2</v>
      </c>
      <c r="U597" s="1">
        <f>(Table2[[#This Row],[Close Price]]-Table2[[#This Row],[200D EMA]])/Table2[[#This Row],[200D EMA]]</f>
        <v>-4.3053543276686056E-2</v>
      </c>
      <c r="V597">
        <v>0.99267852350576002</v>
      </c>
      <c r="W597">
        <v>2458</v>
      </c>
      <c r="X597">
        <v>2492.9499999999998</v>
      </c>
      <c r="Y597">
        <v>2457.6</v>
      </c>
      <c r="Z597">
        <v>2505.6999999999998</v>
      </c>
      <c r="AA597">
        <v>2375.75</v>
      </c>
      <c r="AB597">
        <v>2547</v>
      </c>
      <c r="AC597" s="1">
        <f>(Table2[[#This Row],[Close Price]]/Table2[[#This Row],[Day Low]])-1</f>
        <v>1.1757526444263755E-2</v>
      </c>
      <c r="AD597" s="1">
        <f>(Table2[[#This Row],[Day High]]/Table2[[#This Row],[Close Price]])-1</f>
        <v>2.4327475974104118E-3</v>
      </c>
      <c r="AE597" s="1">
        <f>(Table2[[#This Row],[Close Price]]/Table2[[#This Row],[Current Week Low]])-1</f>
        <v>1.1922200520833481E-2</v>
      </c>
      <c r="AF597" s="1">
        <f>(Table2[[#This Row],[Current Week High]]/Table2[[#This Row],[Close Price]])-1</f>
        <v>7.5596123688124184E-3</v>
      </c>
      <c r="AG597" s="1">
        <f>(Table2[[#This Row],[Close Price]]/Table2[[#This Row],[Current Month Low]])-1</f>
        <v>4.6785225718194212E-2</v>
      </c>
      <c r="AH597" s="1">
        <f>(Table2[[#This Row],[Current Month High]]/Table2[[#This Row],[Close Price]])-1</f>
        <v>2.4166633157746586E-2</v>
      </c>
      <c r="AI597">
        <v>22.0394869114158</v>
      </c>
      <c r="AJ597">
        <v>14.495522662922101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-0.05</v>
      </c>
      <c r="AM597" t="s">
        <v>3182</v>
      </c>
      <c r="AN597">
        <v>0.46</v>
      </c>
      <c r="AO597" t="s">
        <v>3183</v>
      </c>
      <c r="AP597">
        <v>-5.3324900045308002E-2</v>
      </c>
      <c r="AQ597">
        <f>(Table2[[#This Row],[Sharpe Ratio]]-AVERAGE(Table2[Sharpe Ratio]))/_xlfn.STDEV.P(Table2[Sharpe Ratio])</f>
        <v>-1.2822318872051419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575</v>
      </c>
      <c r="AT597">
        <f>_xlfn.RANK.AVG(Table2[[#This Row],[6M Return vs Nifty Z-Score]],Table2[6M Return vs Nifty Z-Score])</f>
        <v>363</v>
      </c>
      <c r="AU597">
        <f>_xlfn.RANK.AVG(Table2[[#This Row],[Sharpe Ratio Z-Score]],Table2[Sharpe Ratio Z-Score])</f>
        <v>667</v>
      </c>
      <c r="AV597">
        <f>(Table2[[#This Row],[Rank 1Y]]+Table2[[#This Row],[Rank 6M]]+Table2[[#This Row],[Rank Sharpe]])/3</f>
        <v>535</v>
      </c>
    </row>
    <row r="598" spans="1:48" x14ac:dyDescent="0.3">
      <c r="A598" t="s">
        <v>1704</v>
      </c>
      <c r="B598" t="s">
        <v>1705</v>
      </c>
      <c r="C598" t="s">
        <v>3142</v>
      </c>
      <c r="D598" t="s">
        <v>978</v>
      </c>
      <c r="E598">
        <v>5079.2067800389996</v>
      </c>
      <c r="F598">
        <v>171.59</v>
      </c>
      <c r="G598">
        <v>-13.696884970394899</v>
      </c>
      <c r="H598">
        <f>(Table2[[#This Row],[1Y Return vs Nifty]]-AVERAGE(Table2[1Y Return vs Nifty]))/_xlfn.STDEV.P(Table2[1Y Return vs Nifty])</f>
        <v>-0.54806747891393148</v>
      </c>
      <c r="I598">
        <v>-2.3043683533674599</v>
      </c>
      <c r="J598">
        <f>(Table2[[#This Row],[1M Return vs Nifty]]-AVERAGE(Table2[1M Return vs Nifty]))/_xlfn.STDEV.P(Table2[1M Return vs Nifty])</f>
        <v>-0.34898284549183778</v>
      </c>
      <c r="K598">
        <v>-30.858302503200001</v>
      </c>
      <c r="L598">
        <f>(Table2[[#This Row],[6M Return vs Nifty]]-AVERAGE(Table2[6M Return vs Nifty]))/_xlfn.STDEV.P(Table2[6M Return vs Nifty])</f>
        <v>-1.14003987563317</v>
      </c>
      <c r="M598">
        <v>-2.5751274623201001</v>
      </c>
      <c r="N598">
        <f>(Table2[[#This Row],[1W Return vs Nifty]]-AVERAGE(Table2[1W Return vs Nifty]))/_xlfn.STDEV.P(Table2[1W Return vs Nifty])</f>
        <v>-0.55012118566671819</v>
      </c>
      <c r="O598">
        <v>205.13</v>
      </c>
      <c r="P598">
        <v>185.47763824752101</v>
      </c>
      <c r="Q598">
        <v>193.93463072495399</v>
      </c>
      <c r="R598">
        <v>50.555384815278501</v>
      </c>
      <c r="S598" s="1">
        <f>(Table2[[#This Row],[Close Price]]-Table2[[#This Row],[20D EMA]])/Table2[[#This Row],[20D EMA]]</f>
        <v>-0.1635060693218934</v>
      </c>
      <c r="T598" s="1">
        <f>(Table2[[#This Row],[Close Price]]-Table2[[#This Row],[50D EMA]])/Table2[[#This Row],[50D EMA]]</f>
        <v>-7.4875000451471538E-2</v>
      </c>
      <c r="U598" s="1">
        <f>(Table2[[#This Row],[Close Price]]-Table2[[#This Row],[200D EMA]])/Table2[[#This Row],[200D EMA]]</f>
        <v>-0.11521733195059966</v>
      </c>
      <c r="V598">
        <v>0.89457776707279102</v>
      </c>
      <c r="W598">
        <v>171.9</v>
      </c>
      <c r="X598">
        <v>177</v>
      </c>
      <c r="Y598">
        <v>167.1</v>
      </c>
      <c r="Z598">
        <v>171.95</v>
      </c>
      <c r="AA598">
        <v>166.21</v>
      </c>
      <c r="AB598">
        <v>173.45</v>
      </c>
      <c r="AC598" s="1">
        <f>(Table2[[#This Row],[Close Price]]/Table2[[#This Row],[Day Low]])-1</f>
        <v>-1.8033740546830046E-3</v>
      </c>
      <c r="AD598" s="1">
        <f>(Table2[[#This Row],[Day High]]/Table2[[#This Row],[Close Price]])-1</f>
        <v>3.1528643860364802E-2</v>
      </c>
      <c r="AE598" s="1">
        <f>(Table2[[#This Row],[Close Price]]/Table2[[#This Row],[Current Week Low]])-1</f>
        <v>2.6870137642130532E-2</v>
      </c>
      <c r="AF598" s="1">
        <f>(Table2[[#This Row],[Current Week High]]/Table2[[#This Row],[Close Price]])-1</f>
        <v>2.0980243603938575E-3</v>
      </c>
      <c r="AG598" s="1">
        <f>(Table2[[#This Row],[Close Price]]/Table2[[#This Row],[Current Month Low]])-1</f>
        <v>3.2368690211178608E-2</v>
      </c>
      <c r="AH598" s="1">
        <f>(Table2[[#This Row],[Current Month High]]/Table2[[#This Row],[Close Price]])-1</f>
        <v>1.0839792528702041E-2</v>
      </c>
      <c r="AI598">
        <v>48.3769450434174</v>
      </c>
      <c r="AJ598">
        <v>11.9308545335942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</v>
      </c>
      <c r="AM598" t="s">
        <v>3182</v>
      </c>
      <c r="AN598">
        <v>-7.74</v>
      </c>
      <c r="AO598" t="s">
        <v>3182</v>
      </c>
      <c r="AP598">
        <v>3.8643283910488997E-2</v>
      </c>
      <c r="AQ598">
        <f>(Table2[[#This Row],[Sharpe Ratio]]-AVERAGE(Table2[Sharpe Ratio]))/_xlfn.STDEV.P(Table2[Sharpe Ratio])</f>
        <v>-0.21824003052054358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505</v>
      </c>
      <c r="AT598">
        <f>_xlfn.RANK.AVG(Table2[[#This Row],[6M Return vs Nifty Z-Score]],Table2[6M Return vs Nifty Z-Score])</f>
        <v>693</v>
      </c>
      <c r="AU598">
        <f>_xlfn.RANK.AVG(Table2[[#This Row],[Sharpe Ratio Z-Score]],Table2[Sharpe Ratio Z-Score])</f>
        <v>408</v>
      </c>
      <c r="AV598">
        <f>(Table2[[#This Row],[Rank 1Y]]+Table2[[#This Row],[Rank 6M]]+Table2[[#This Row],[Rank Sharpe]])/3</f>
        <v>535.33333333333337</v>
      </c>
    </row>
    <row r="599" spans="1:48" x14ac:dyDescent="0.3">
      <c r="A599" t="s">
        <v>1650</v>
      </c>
      <c r="B599" t="s">
        <v>1651</v>
      </c>
      <c r="C599" t="s">
        <v>3141</v>
      </c>
      <c r="D599" t="s">
        <v>263</v>
      </c>
      <c r="E599">
        <v>5512.9755147199903</v>
      </c>
      <c r="F599">
        <v>2024.35</v>
      </c>
      <c r="G599">
        <v>-35.158177743451901</v>
      </c>
      <c r="H599">
        <f>(Table2[[#This Row],[1Y Return vs Nifty]]-AVERAGE(Table2[1Y Return vs Nifty]))/_xlfn.STDEV.P(Table2[1Y Return vs Nifty])</f>
        <v>-0.97033324348955996</v>
      </c>
      <c r="I599">
        <v>-3.81053596962182</v>
      </c>
      <c r="J599">
        <f>(Table2[[#This Row],[1M Return vs Nifty]]-AVERAGE(Table2[1M Return vs Nifty]))/_xlfn.STDEV.P(Table2[1M Return vs Nifty])</f>
        <v>-0.48876691502110231</v>
      </c>
      <c r="K599">
        <v>-22.8155989165104</v>
      </c>
      <c r="L599">
        <f>(Table2[[#This Row],[6M Return vs Nifty]]-AVERAGE(Table2[6M Return vs Nifty]))/_xlfn.STDEV.P(Table2[6M Return vs Nifty])</f>
        <v>-0.87913794816793112</v>
      </c>
      <c r="M599">
        <v>-4.3936924819535097</v>
      </c>
      <c r="N599">
        <f>(Table2[[#This Row],[1W Return vs Nifty]]-AVERAGE(Table2[1W Return vs Nifty]))/_xlfn.STDEV.P(Table2[1W Return vs Nifty])</f>
        <v>-0.98983856397663916</v>
      </c>
      <c r="O599">
        <v>2243</v>
      </c>
      <c r="P599">
        <v>2198.8272598313001</v>
      </c>
      <c r="Q599">
        <v>2260.00648962373</v>
      </c>
      <c r="R599">
        <v>41.891725901001699</v>
      </c>
      <c r="S599" s="1">
        <f>(Table2[[#This Row],[Close Price]]-Table2[[#This Row],[20D EMA]])/Table2[[#This Row],[20D EMA]]</f>
        <v>-9.74810521622827E-2</v>
      </c>
      <c r="T599" s="1">
        <f>(Table2[[#This Row],[Close Price]]-Table2[[#This Row],[50D EMA]])/Table2[[#This Row],[50D EMA]]</f>
        <v>-7.9350144060287203E-2</v>
      </c>
      <c r="U599" s="1">
        <f>(Table2[[#This Row],[Close Price]]-Table2[[#This Row],[200D EMA]])/Table2[[#This Row],[200D EMA]]</f>
        <v>-0.10427248359935669</v>
      </c>
      <c r="V599">
        <v>0.55778535646335603</v>
      </c>
      <c r="W599">
        <v>2014.05</v>
      </c>
      <c r="X599">
        <v>2052.6999999999998</v>
      </c>
      <c r="Y599">
        <v>2020</v>
      </c>
      <c r="Z599">
        <v>2049.9</v>
      </c>
      <c r="AA599">
        <v>1991</v>
      </c>
      <c r="AB599">
        <v>2070</v>
      </c>
      <c r="AC599" s="1">
        <f>(Table2[[#This Row],[Close Price]]/Table2[[#This Row],[Day Low]])-1</f>
        <v>5.1140736327299763E-3</v>
      </c>
      <c r="AD599" s="1">
        <f>(Table2[[#This Row],[Day High]]/Table2[[#This Row],[Close Price]])-1</f>
        <v>1.4004495270086625E-2</v>
      </c>
      <c r="AE599" s="1">
        <f>(Table2[[#This Row],[Close Price]]/Table2[[#This Row],[Current Week Low]])-1</f>
        <v>2.1534653465347109E-3</v>
      </c>
      <c r="AF599" s="1">
        <f>(Table2[[#This Row],[Current Week High]]/Table2[[#This Row],[Close Price]])-1</f>
        <v>1.2621335243411469E-2</v>
      </c>
      <c r="AG599" s="1">
        <f>(Table2[[#This Row],[Close Price]]/Table2[[#This Row],[Current Month Low]])-1</f>
        <v>1.6750376695128022E-2</v>
      </c>
      <c r="AH599" s="1">
        <f>(Table2[[#This Row],[Current Month High]]/Table2[[#This Row],[Close Price]])-1</f>
        <v>2.2550448292044445E-2</v>
      </c>
      <c r="AI599">
        <v>38.019611233235302</v>
      </c>
      <c r="AJ599">
        <v>17.6947674418604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-0.12</v>
      </c>
      <c r="AM599" t="s">
        <v>3182</v>
      </c>
      <c r="AN599">
        <v>-8.82</v>
      </c>
      <c r="AO599" t="s">
        <v>3182</v>
      </c>
      <c r="AP599">
        <v>6.3174032635906999E-2</v>
      </c>
      <c r="AQ599">
        <f>(Table2[[#This Row],[Sharpe Ratio]]-AVERAGE(Table2[Sharpe Ratio]))/_xlfn.STDEV.P(Table2[Sharpe Ratio])</f>
        <v>6.5559385316194346E-2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644</v>
      </c>
      <c r="AT599">
        <f>_xlfn.RANK.AVG(Table2[[#This Row],[6M Return vs Nifty Z-Score]],Table2[6M Return vs Nifty Z-Score])</f>
        <v>631</v>
      </c>
      <c r="AU599">
        <f>_xlfn.RANK.AVG(Table2[[#This Row],[Sharpe Ratio Z-Score]],Table2[Sharpe Ratio Z-Score])</f>
        <v>332</v>
      </c>
      <c r="AV599">
        <f>(Table2[[#This Row],[Rank 1Y]]+Table2[[#This Row],[Rank 6M]]+Table2[[#This Row],[Rank Sharpe]])/3</f>
        <v>535.66666666666663</v>
      </c>
    </row>
    <row r="600" spans="1:48" x14ac:dyDescent="0.3">
      <c r="A600" t="s">
        <v>1540</v>
      </c>
      <c r="B600" t="s">
        <v>1541</v>
      </c>
      <c r="C600" t="s">
        <v>3146</v>
      </c>
      <c r="D600" t="s">
        <v>1542</v>
      </c>
      <c r="E600">
        <v>6458.6205971400004</v>
      </c>
      <c r="F600">
        <v>317.39999999999998</v>
      </c>
      <c r="G600">
        <v>-20.825497197091</v>
      </c>
      <c r="H600">
        <f>(Table2[[#This Row],[1Y Return vs Nifty]]-AVERAGE(Table2[1Y Return vs Nifty]))/_xlfn.STDEV.P(Table2[1Y Return vs Nifty])</f>
        <v>-0.68832785018327247</v>
      </c>
      <c r="I600">
        <v>-5.0151514100545098</v>
      </c>
      <c r="J600">
        <f>(Table2[[#This Row],[1M Return vs Nifty]]-AVERAGE(Table2[1M Return vs Nifty]))/_xlfn.STDEV.P(Table2[1M Return vs Nifty])</f>
        <v>-0.60056459720751298</v>
      </c>
      <c r="K600">
        <v>-41.758616849596798</v>
      </c>
      <c r="L600">
        <f>(Table2[[#This Row],[6M Return vs Nifty]]-AVERAGE(Table2[6M Return vs Nifty]))/_xlfn.STDEV.P(Table2[6M Return vs Nifty])</f>
        <v>-1.4936414963193407</v>
      </c>
      <c r="M600">
        <v>1.86328326658517</v>
      </c>
      <c r="N600">
        <f>(Table2[[#This Row],[1W Return vs Nifty]]-AVERAGE(Table2[1W Return vs Nifty]))/_xlfn.STDEV.P(Table2[1W Return vs Nifty])</f>
        <v>0.5230581114750843</v>
      </c>
      <c r="O600">
        <v>384.78</v>
      </c>
      <c r="P600">
        <v>346.41464948506598</v>
      </c>
      <c r="Q600">
        <v>372.48301186764797</v>
      </c>
      <c r="R600">
        <v>59.004004975355997</v>
      </c>
      <c r="S600" s="1">
        <f>(Table2[[#This Row],[Close Price]]-Table2[[#This Row],[20D EMA]])/Table2[[#This Row],[20D EMA]]</f>
        <v>-0.17511305161390925</v>
      </c>
      <c r="T600" s="1">
        <f>(Table2[[#This Row],[Close Price]]-Table2[[#This Row],[50D EMA]])/Table2[[#This Row],[50D EMA]]</f>
        <v>-8.375699332633689E-2</v>
      </c>
      <c r="U600" s="1">
        <f>(Table2[[#This Row],[Close Price]]-Table2[[#This Row],[200D EMA]])/Table2[[#This Row],[200D EMA]]</f>
        <v>-0.14788060156477764</v>
      </c>
      <c r="V600">
        <v>0.96039260397759396</v>
      </c>
      <c r="W600">
        <v>315.14999999999998</v>
      </c>
      <c r="X600">
        <v>331.75</v>
      </c>
      <c r="Y600">
        <v>302.05</v>
      </c>
      <c r="Z600">
        <v>319.89999999999998</v>
      </c>
      <c r="AA600">
        <v>299.45</v>
      </c>
      <c r="AB600">
        <v>319.89999999999998</v>
      </c>
      <c r="AC600" s="1">
        <f>(Table2[[#This Row],[Close Price]]/Table2[[#This Row],[Day Low]])-1</f>
        <v>7.1394574012375589E-3</v>
      </c>
      <c r="AD600" s="1">
        <f>(Table2[[#This Row],[Day High]]/Table2[[#This Row],[Close Price]])-1</f>
        <v>4.5211090107120322E-2</v>
      </c>
      <c r="AE600" s="1">
        <f>(Table2[[#This Row],[Close Price]]/Table2[[#This Row],[Current Week Low]])-1</f>
        <v>5.0819400761463296E-2</v>
      </c>
      <c r="AF600" s="1">
        <f>(Table2[[#This Row],[Current Week High]]/Table2[[#This Row],[Close Price]])-1</f>
        <v>7.8764965343414151E-3</v>
      </c>
      <c r="AG600" s="1">
        <f>(Table2[[#This Row],[Close Price]]/Table2[[#This Row],[Current Month Low]])-1</f>
        <v>5.9943229253631714E-2</v>
      </c>
      <c r="AH600" s="1">
        <f>(Table2[[#This Row],[Current Month High]]/Table2[[#This Row],[Close Price]])-1</f>
        <v>7.8764965343414151E-3</v>
      </c>
      <c r="AI600">
        <v>85.255198487712605</v>
      </c>
      <c r="AJ600">
        <v>22.3121387283236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-0.19</v>
      </c>
      <c r="AM600" t="s">
        <v>3182</v>
      </c>
      <c r="AN600">
        <v>-6.15</v>
      </c>
      <c r="AO600" t="s">
        <v>3182</v>
      </c>
      <c r="AP600">
        <v>6.0814845410146E-2</v>
      </c>
      <c r="AQ600">
        <f>(Table2[[#This Row],[Sharpe Ratio]]-AVERAGE(Table2[Sharpe Ratio]))/_xlfn.STDEV.P(Table2[Sharpe Ratio])</f>
        <v>3.8265642103753654E-2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551</v>
      </c>
      <c r="AT600">
        <f>_xlfn.RANK.AVG(Table2[[#This Row],[6M Return vs Nifty Z-Score]],Table2[6M Return vs Nifty Z-Score])</f>
        <v>724</v>
      </c>
      <c r="AU600">
        <f>_xlfn.RANK.AVG(Table2[[#This Row],[Sharpe Ratio Z-Score]],Table2[Sharpe Ratio Z-Score])</f>
        <v>343</v>
      </c>
      <c r="AV600">
        <f>(Table2[[#This Row],[Rank 1Y]]+Table2[[#This Row],[Rank 6M]]+Table2[[#This Row],[Rank Sharpe]])/3</f>
        <v>539.33333333333337</v>
      </c>
    </row>
    <row r="601" spans="1:48" x14ac:dyDescent="0.3">
      <c r="A601" t="s">
        <v>1591</v>
      </c>
      <c r="B601" t="s">
        <v>1592</v>
      </c>
      <c r="C601" t="s">
        <v>3148</v>
      </c>
      <c r="D601" t="s">
        <v>448</v>
      </c>
      <c r="E601">
        <v>5994.1870892400002</v>
      </c>
      <c r="F601">
        <v>1109.8499999999999</v>
      </c>
      <c r="G601">
        <v>-38.866297500342597</v>
      </c>
      <c r="H601">
        <f>(Table2[[#This Row],[1Y Return vs Nifty]]-AVERAGE(Table2[1Y Return vs Nifty]))/_xlfn.STDEV.P(Table2[1Y Return vs Nifty])</f>
        <v>-1.0432930619328924</v>
      </c>
      <c r="I601">
        <v>-7.8009714913708503</v>
      </c>
      <c r="J601">
        <f>(Table2[[#This Row],[1M Return vs Nifty]]-AVERAGE(Table2[1M Return vs Nifty]))/_xlfn.STDEV.P(Table2[1M Return vs Nifty])</f>
        <v>-0.85911036843526267</v>
      </c>
      <c r="K601">
        <v>5.8096559751032304</v>
      </c>
      <c r="L601">
        <f>(Table2[[#This Row],[6M Return vs Nifty]]-AVERAGE(Table2[6M Return vs Nifty]))/_xlfn.STDEV.P(Table2[6M Return vs Nifty])</f>
        <v>4.9453301640861577E-2</v>
      </c>
      <c r="M601">
        <v>-3.9415564723158698</v>
      </c>
      <c r="N601">
        <f>(Table2[[#This Row],[1W Return vs Nifty]]-AVERAGE(Table2[1W Return vs Nifty]))/_xlfn.STDEV.P(Table2[1W Return vs Nifty])</f>
        <v>-0.88051497166568116</v>
      </c>
      <c r="O601">
        <v>1137.79</v>
      </c>
      <c r="P601">
        <v>1169.14637836883</v>
      </c>
      <c r="Q601">
        <v>1157.03514865282</v>
      </c>
      <c r="R601">
        <v>47.234637057289902</v>
      </c>
      <c r="S601" s="1">
        <f>(Table2[[#This Row],[Close Price]]-Table2[[#This Row],[20D EMA]])/Table2[[#This Row],[20D EMA]]</f>
        <v>-2.4556376835795757E-2</v>
      </c>
      <c r="T601" s="1">
        <f>(Table2[[#This Row],[Close Price]]-Table2[[#This Row],[50D EMA]])/Table2[[#This Row],[50D EMA]]</f>
        <v>-5.0717668433921212E-2</v>
      </c>
      <c r="U601" s="1">
        <f>(Table2[[#This Row],[Close Price]]-Table2[[#This Row],[200D EMA]])/Table2[[#This Row],[200D EMA]]</f>
        <v>-4.0781084920159555E-2</v>
      </c>
      <c r="V601">
        <v>0.47261309053978601</v>
      </c>
      <c r="W601">
        <v>1100</v>
      </c>
      <c r="X601">
        <v>1118.9000000000001</v>
      </c>
      <c r="Y601">
        <v>1082.1500000000001</v>
      </c>
      <c r="Z601">
        <v>1115.75</v>
      </c>
      <c r="AA601">
        <v>1061.5999999999999</v>
      </c>
      <c r="AB601">
        <v>1115.75</v>
      </c>
      <c r="AC601" s="1">
        <f>(Table2[[#This Row],[Close Price]]/Table2[[#This Row],[Day Low]])-1</f>
        <v>8.9545454545454373E-3</v>
      </c>
      <c r="AD601" s="1">
        <f>(Table2[[#This Row],[Day High]]/Table2[[#This Row],[Close Price]])-1</f>
        <v>8.1542550795155044E-3</v>
      </c>
      <c r="AE601" s="1">
        <f>(Table2[[#This Row],[Close Price]]/Table2[[#This Row],[Current Week Low]])-1</f>
        <v>2.5597190777618462E-2</v>
      </c>
      <c r="AF601" s="1">
        <f>(Table2[[#This Row],[Current Week High]]/Table2[[#This Row],[Close Price]])-1</f>
        <v>5.3160336982476242E-3</v>
      </c>
      <c r="AG601" s="1">
        <f>(Table2[[#This Row],[Close Price]]/Table2[[#This Row],[Current Month Low]])-1</f>
        <v>4.5450263752826014E-2</v>
      </c>
      <c r="AH601" s="1">
        <f>(Table2[[#This Row],[Current Month High]]/Table2[[#This Row],[Close Price]])-1</f>
        <v>5.3160336982476242E-3</v>
      </c>
      <c r="AI601">
        <v>26.845970176149901</v>
      </c>
      <c r="AJ601">
        <v>18.916747026679499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0.01</v>
      </c>
      <c r="AM601" t="s">
        <v>3183</v>
      </c>
      <c r="AN601">
        <v>-7.07</v>
      </c>
      <c r="AO601" t="s">
        <v>3182</v>
      </c>
      <c r="AP601">
        <v>-5.0869931809332997E-2</v>
      </c>
      <c r="AQ601">
        <f>(Table2[[#This Row],[Sharpe Ratio]]-AVERAGE(Table2[Sharpe Ratio]))/_xlfn.STDEV.P(Table2[Sharpe Ratio])</f>
        <v>-1.253830041054171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670</v>
      </c>
      <c r="AT601">
        <f>_xlfn.RANK.AVG(Table2[[#This Row],[6M Return vs Nifty Z-Score]],Table2[6M Return vs Nifty Z-Score])</f>
        <v>286</v>
      </c>
      <c r="AU601">
        <f>_xlfn.RANK.AVG(Table2[[#This Row],[Sharpe Ratio Z-Score]],Table2[Sharpe Ratio Z-Score])</f>
        <v>665</v>
      </c>
      <c r="AV601">
        <f>(Table2[[#This Row],[Rank 1Y]]+Table2[[#This Row],[Rank 6M]]+Table2[[#This Row],[Rank Sharpe]])/3</f>
        <v>540.33333333333337</v>
      </c>
    </row>
    <row r="602" spans="1:48" x14ac:dyDescent="0.3">
      <c r="A602" t="s">
        <v>1399</v>
      </c>
      <c r="B602" t="s">
        <v>1400</v>
      </c>
      <c r="C602" t="s">
        <v>3147</v>
      </c>
      <c r="D602" t="s">
        <v>455</v>
      </c>
      <c r="E602">
        <v>7835.8470073339904</v>
      </c>
      <c r="F602">
        <v>177.82</v>
      </c>
      <c r="G602">
        <v>-36.874951592712101</v>
      </c>
      <c r="H602">
        <f>(Table2[[#This Row],[1Y Return vs Nifty]]-AVERAGE(Table2[1Y Return vs Nifty]))/_xlfn.STDEV.P(Table2[1Y Return vs Nifty])</f>
        <v>-1.0041119552254811</v>
      </c>
      <c r="I602">
        <v>0.44917162961180401</v>
      </c>
      <c r="J602">
        <f>(Table2[[#This Row],[1M Return vs Nifty]]-AVERAGE(Table2[1M Return vs Nifty]))/_xlfn.STDEV.P(Table2[1M Return vs Nifty])</f>
        <v>-9.3432918459426043E-2</v>
      </c>
      <c r="K602">
        <v>-6.0671754204063202</v>
      </c>
      <c r="L602">
        <f>(Table2[[#This Row],[6M Return vs Nifty]]-AVERAGE(Table2[6M Return vs Nifty]))/_xlfn.STDEV.P(Table2[6M Return vs Nifty])</f>
        <v>-0.33582612210867563</v>
      </c>
      <c r="M602">
        <v>-5.8054378728492404</v>
      </c>
      <c r="N602">
        <f>(Table2[[#This Row],[1W Return vs Nifty]]-AVERAGE(Table2[1W Return vs Nifty]))/_xlfn.STDEV.P(Table2[1W Return vs Nifty])</f>
        <v>-1.3311895607372175</v>
      </c>
      <c r="O602">
        <v>181.97</v>
      </c>
      <c r="P602">
        <v>186.32060613064201</v>
      </c>
      <c r="Q602">
        <v>190.64422816757099</v>
      </c>
      <c r="R602">
        <v>38.529864922392903</v>
      </c>
      <c r="S602" s="1">
        <f>(Table2[[#This Row],[Close Price]]-Table2[[#This Row],[20D EMA]])/Table2[[#This Row],[20D EMA]]</f>
        <v>-2.2805957025883419E-2</v>
      </c>
      <c r="T602" s="1">
        <f>(Table2[[#This Row],[Close Price]]-Table2[[#This Row],[50D EMA]])/Table2[[#This Row],[50D EMA]]</f>
        <v>-4.5623542705102951E-2</v>
      </c>
      <c r="U602" s="1">
        <f>(Table2[[#This Row],[Close Price]]-Table2[[#This Row],[200D EMA]])/Table2[[#This Row],[200D EMA]]</f>
        <v>-6.7267854321290302E-2</v>
      </c>
      <c r="V602">
        <v>0.32850261794993801</v>
      </c>
      <c r="W602">
        <v>177.02</v>
      </c>
      <c r="X602">
        <v>179.4</v>
      </c>
      <c r="Y602">
        <v>176</v>
      </c>
      <c r="Z602">
        <v>183.28</v>
      </c>
      <c r="AA602">
        <v>175.29</v>
      </c>
      <c r="AB602">
        <v>194.35</v>
      </c>
      <c r="AC602" s="1">
        <f>(Table2[[#This Row],[Close Price]]/Table2[[#This Row],[Day Low]])-1</f>
        <v>4.5192633600721344E-3</v>
      </c>
      <c r="AD602" s="1">
        <f>(Table2[[#This Row],[Day High]]/Table2[[#This Row],[Close Price]])-1</f>
        <v>8.8853897199416831E-3</v>
      </c>
      <c r="AE602" s="1">
        <f>(Table2[[#This Row],[Close Price]]/Table2[[#This Row],[Current Week Low]])-1</f>
        <v>1.0340909090909012E-2</v>
      </c>
      <c r="AF602" s="1">
        <f>(Table2[[#This Row],[Current Week High]]/Table2[[#This Row],[Close Price]])-1</f>
        <v>3.0705207513215704E-2</v>
      </c>
      <c r="AG602" s="1">
        <f>(Table2[[#This Row],[Close Price]]/Table2[[#This Row],[Current Month Low]])-1</f>
        <v>1.4433224941525546E-2</v>
      </c>
      <c r="AH602" s="1">
        <f>(Table2[[#This Row],[Current Month High]]/Table2[[#This Row],[Close Price]])-1</f>
        <v>9.2959172196603213E-2</v>
      </c>
      <c r="AI602">
        <v>22.3596895737262</v>
      </c>
      <c r="AJ602">
        <v>22.634482758620599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-7.0000000000000007E-2</v>
      </c>
      <c r="AM602" t="s">
        <v>3182</v>
      </c>
      <c r="AN602">
        <v>-5.6</v>
      </c>
      <c r="AO602" t="s">
        <v>3182</v>
      </c>
      <c r="AQ602">
        <f>(Table2[[#This Row],[Sharpe Ratio]]-AVERAGE(Table2[Sharpe Ratio]))/_xlfn.STDEV.P(Table2[Sharpe Ratio])</f>
        <v>-0.66530919757154305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654</v>
      </c>
      <c r="AT602">
        <f>_xlfn.RANK.AVG(Table2[[#This Row],[6M Return vs Nifty Z-Score]],Table2[6M Return vs Nifty Z-Score])</f>
        <v>436</v>
      </c>
      <c r="AU602">
        <f>_xlfn.RANK.AVG(Table2[[#This Row],[Sharpe Ratio Z-Score]],Table2[Sharpe Ratio Z-Score])</f>
        <v>534</v>
      </c>
      <c r="AV602">
        <f>(Table2[[#This Row],[Rank 1Y]]+Table2[[#This Row],[Rank 6M]]+Table2[[#This Row],[Rank Sharpe]])/3</f>
        <v>541.33333333333337</v>
      </c>
    </row>
    <row r="603" spans="1:48" x14ac:dyDescent="0.3">
      <c r="A603" t="s">
        <v>63</v>
      </c>
      <c r="B603" t="s">
        <v>64</v>
      </c>
      <c r="C603" t="s">
        <v>3136</v>
      </c>
      <c r="D603" t="s">
        <v>24</v>
      </c>
      <c r="E603">
        <v>354529.43122799997</v>
      </c>
      <c r="F603">
        <v>1783.2</v>
      </c>
      <c r="G603">
        <v>-20.282922190256201</v>
      </c>
      <c r="H603">
        <f>(Table2[[#This Row],[1Y Return vs Nifty]]-AVERAGE(Table2[1Y Return vs Nifty]))/_xlfn.STDEV.P(Table2[1Y Return vs Nifty])</f>
        <v>-0.67765231201679488</v>
      </c>
      <c r="I603">
        <v>0.49890755568938699</v>
      </c>
      <c r="J603">
        <f>(Table2[[#This Row],[1M Return vs Nifty]]-AVERAGE(Table2[1M Return vs Nifty]))/_xlfn.STDEV.P(Table2[1M Return vs Nifty])</f>
        <v>-8.8817037681016647E-2</v>
      </c>
      <c r="K603">
        <v>-1.63417734431453</v>
      </c>
      <c r="L603">
        <f>(Table2[[#This Row],[6M Return vs Nifty]]-AVERAGE(Table2[6M Return vs Nifty]))/_xlfn.STDEV.P(Table2[6M Return vs Nifty])</f>
        <v>-0.19202152580151585</v>
      </c>
      <c r="M603">
        <v>0.62335671113944902</v>
      </c>
      <c r="N603">
        <f>(Table2[[#This Row],[1W Return vs Nifty]]-AVERAGE(Table2[1W Return vs Nifty]))/_xlfn.STDEV.P(Table2[1W Return vs Nifty])</f>
        <v>0.22325180904914768</v>
      </c>
      <c r="O603">
        <v>1758.8</v>
      </c>
      <c r="P603">
        <v>1779.0543600035601</v>
      </c>
      <c r="Q603">
        <v>1782.96095907937</v>
      </c>
      <c r="R603">
        <v>64.775556048398101</v>
      </c>
      <c r="S603" s="1">
        <f>(Table2[[#This Row],[Close Price]]-Table2[[#This Row],[20D EMA]])/Table2[[#This Row],[20D EMA]]</f>
        <v>1.3873095292244765E-2</v>
      </c>
      <c r="T603" s="1">
        <f>(Table2[[#This Row],[Close Price]]-Table2[[#This Row],[50D EMA]])/Table2[[#This Row],[50D EMA]]</f>
        <v>2.3302491984739985E-3</v>
      </c>
      <c r="U603" s="1">
        <f>(Table2[[#This Row],[Close Price]]-Table2[[#This Row],[200D EMA]])/Table2[[#This Row],[200D EMA]]</f>
        <v>1.340696325473444E-4</v>
      </c>
      <c r="V603">
        <v>0.78271032769962201</v>
      </c>
      <c r="W603">
        <v>1779.1</v>
      </c>
      <c r="X603">
        <v>1805.5</v>
      </c>
      <c r="Y603">
        <v>1766.9</v>
      </c>
      <c r="Z603">
        <v>1805.5</v>
      </c>
      <c r="AA603">
        <v>1679.05</v>
      </c>
      <c r="AB603">
        <v>1805.5</v>
      </c>
      <c r="AC603" s="1">
        <f>(Table2[[#This Row],[Close Price]]/Table2[[#This Row],[Day Low]])-1</f>
        <v>2.3045360013491667E-3</v>
      </c>
      <c r="AD603" s="1">
        <f>(Table2[[#This Row],[Day High]]/Table2[[#This Row],[Close Price]])-1</f>
        <v>1.250560789591737E-2</v>
      </c>
      <c r="AE603" s="1">
        <f>(Table2[[#This Row],[Close Price]]/Table2[[#This Row],[Current Week Low]])-1</f>
        <v>9.2251966721377254E-3</v>
      </c>
      <c r="AF603" s="1">
        <f>(Table2[[#This Row],[Current Week High]]/Table2[[#This Row],[Close Price]])-1</f>
        <v>1.250560789591737E-2</v>
      </c>
      <c r="AG603" s="1">
        <f>(Table2[[#This Row],[Close Price]]/Table2[[#This Row],[Current Month Low]])-1</f>
        <v>6.2029123611566206E-2</v>
      </c>
      <c r="AH603" s="1">
        <f>(Table2[[#This Row],[Current Month High]]/Table2[[#This Row],[Close Price]])-1</f>
        <v>1.250560789591737E-2</v>
      </c>
      <c r="AI603">
        <v>8.9053387169134108</v>
      </c>
      <c r="AJ603">
        <v>15.503449169284499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-0.02</v>
      </c>
      <c r="AM603" t="s">
        <v>3182</v>
      </c>
      <c r="AN603">
        <v>2.08</v>
      </c>
      <c r="AO603" t="s">
        <v>3183</v>
      </c>
      <c r="AP603">
        <v>-0.103498773153373</v>
      </c>
      <c r="AQ603">
        <f>(Table2[[#This Row],[Sharpe Ratio]]-AVERAGE(Table2[Sharpe Ratio]))/_xlfn.STDEV.P(Table2[Sharpe Ratio])</f>
        <v>-1.8626999372317246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549</v>
      </c>
      <c r="AT603">
        <f>_xlfn.RANK.AVG(Table2[[#This Row],[6M Return vs Nifty Z-Score]],Table2[6M Return vs Nifty Z-Score])</f>
        <v>365</v>
      </c>
      <c r="AU603">
        <f>_xlfn.RANK.AVG(Table2[[#This Row],[Sharpe Ratio Z-Score]],Table2[Sharpe Ratio Z-Score])</f>
        <v>714</v>
      </c>
      <c r="AV603">
        <f>(Table2[[#This Row],[Rank 1Y]]+Table2[[#This Row],[Rank 6M]]+Table2[[#This Row],[Rank Sharpe]])/3</f>
        <v>542.66666666666663</v>
      </c>
    </row>
    <row r="604" spans="1:48" x14ac:dyDescent="0.3">
      <c r="A604" t="s">
        <v>1340</v>
      </c>
      <c r="B604" t="s">
        <v>1341</v>
      </c>
      <c r="C604" t="s">
        <v>3145</v>
      </c>
      <c r="D604" t="s">
        <v>448</v>
      </c>
      <c r="E604">
        <v>8465.6425114800004</v>
      </c>
      <c r="F604">
        <v>277.2</v>
      </c>
      <c r="G604">
        <v>-27.500587781363301</v>
      </c>
      <c r="H604">
        <f>(Table2[[#This Row],[1Y Return vs Nifty]]-AVERAGE(Table2[1Y Return vs Nifty]))/_xlfn.STDEV.P(Table2[1Y Return vs Nifty])</f>
        <v>-0.81966486976477393</v>
      </c>
      <c r="I604">
        <v>-6.7153978024546896</v>
      </c>
      <c r="J604">
        <f>(Table2[[#This Row],[1M Return vs Nifty]]-AVERAGE(Table2[1M Return vs Nifty]))/_xlfn.STDEV.P(Table2[1M Return vs Nifty])</f>
        <v>-0.75836068667808287</v>
      </c>
      <c r="K604">
        <v>-0.27546006082611002</v>
      </c>
      <c r="L604">
        <f>(Table2[[#This Row],[6M Return vs Nifty]]-AVERAGE(Table2[6M Return vs Nifty]))/_xlfn.STDEV.P(Table2[6M Return vs Nifty])</f>
        <v>-0.14794530760927335</v>
      </c>
      <c r="M604">
        <v>-0.48301108067767001</v>
      </c>
      <c r="N604">
        <f>(Table2[[#This Row],[1W Return vs Nifty]]-AVERAGE(Table2[1W Return vs Nifty]))/_xlfn.STDEV.P(Table2[1W Return vs Nifty])</f>
        <v>-4.4260839446877816E-2</v>
      </c>
      <c r="O604">
        <v>281.55</v>
      </c>
      <c r="P604">
        <v>292.97043762438898</v>
      </c>
      <c r="Q604">
        <v>290.56636366321499</v>
      </c>
      <c r="R604">
        <v>50.114802369968999</v>
      </c>
      <c r="S604" s="1">
        <f>(Table2[[#This Row],[Close Price]]-Table2[[#This Row],[20D EMA]])/Table2[[#This Row],[20D EMA]]</f>
        <v>-1.5450186467767794E-2</v>
      </c>
      <c r="T604" s="1">
        <f>(Table2[[#This Row],[Close Price]]-Table2[[#This Row],[50D EMA]])/Table2[[#This Row],[50D EMA]]</f>
        <v>-5.3829450344092138E-2</v>
      </c>
      <c r="U604" s="1">
        <f>(Table2[[#This Row],[Close Price]]-Table2[[#This Row],[200D EMA]])/Table2[[#This Row],[200D EMA]]</f>
        <v>-4.6001070098765695E-2</v>
      </c>
      <c r="V604">
        <v>0.419513567301326</v>
      </c>
      <c r="W604">
        <v>268</v>
      </c>
      <c r="X604">
        <v>278.3</v>
      </c>
      <c r="Y604">
        <v>263.75</v>
      </c>
      <c r="Z604">
        <v>278.3</v>
      </c>
      <c r="AA604">
        <v>255.25</v>
      </c>
      <c r="AB604">
        <v>323</v>
      </c>
      <c r="AC604" s="1">
        <f>(Table2[[#This Row],[Close Price]]/Table2[[#This Row],[Day Low]])-1</f>
        <v>3.4328358208955079E-2</v>
      </c>
      <c r="AD604" s="1">
        <f>(Table2[[#This Row],[Day High]]/Table2[[#This Row],[Close Price]])-1</f>
        <v>3.9682539682539542E-3</v>
      </c>
      <c r="AE604" s="1">
        <f>(Table2[[#This Row],[Close Price]]/Table2[[#This Row],[Current Week Low]])-1</f>
        <v>5.0995260663507125E-2</v>
      </c>
      <c r="AF604" s="1">
        <f>(Table2[[#This Row],[Current Week High]]/Table2[[#This Row],[Close Price]])-1</f>
        <v>3.9682539682539542E-3</v>
      </c>
      <c r="AG604" s="1">
        <f>(Table2[[#This Row],[Close Price]]/Table2[[#This Row],[Current Month Low]])-1</f>
        <v>8.5994123408423162E-2</v>
      </c>
      <c r="AH604" s="1">
        <f>(Table2[[#This Row],[Current Month High]]/Table2[[#This Row],[Close Price]])-1</f>
        <v>0.16522366522366516</v>
      </c>
      <c r="AI604">
        <v>34.163059163059103</v>
      </c>
      <c r="AJ604">
        <v>30.1408450704225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0.05</v>
      </c>
      <c r="AM604" t="s">
        <v>3183</v>
      </c>
      <c r="AN604">
        <v>-11.82</v>
      </c>
      <c r="AO604" t="s">
        <v>3182</v>
      </c>
      <c r="AP604">
        <v>-6.3665652839007006E-2</v>
      </c>
      <c r="AQ604">
        <f>(Table2[[#This Row],[Sharpe Ratio]]-AVERAGE(Table2[Sharpe Ratio]))/_xlfn.STDEV.P(Table2[Sharpe Ratio])</f>
        <v>-1.4018653983960598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601</v>
      </c>
      <c r="AT604">
        <f>_xlfn.RANK.AVG(Table2[[#This Row],[6M Return vs Nifty Z-Score]],Table2[6M Return vs Nifty Z-Score])</f>
        <v>349</v>
      </c>
      <c r="AU604">
        <f>_xlfn.RANK.AVG(Table2[[#This Row],[Sharpe Ratio Z-Score]],Table2[Sharpe Ratio Z-Score])</f>
        <v>680</v>
      </c>
      <c r="AV604">
        <f>(Table2[[#This Row],[Rank 1Y]]+Table2[[#This Row],[Rank 6M]]+Table2[[#This Row],[Rank Sharpe]])/3</f>
        <v>543.33333333333337</v>
      </c>
    </row>
    <row r="605" spans="1:48" x14ac:dyDescent="0.3">
      <c r="A605" t="s">
        <v>2188</v>
      </c>
      <c r="B605" t="s">
        <v>2189</v>
      </c>
      <c r="C605" t="s">
        <v>3141</v>
      </c>
      <c r="D605" t="s">
        <v>916</v>
      </c>
      <c r="E605">
        <v>2722.4670417000002</v>
      </c>
      <c r="F605">
        <v>658.7</v>
      </c>
      <c r="G605">
        <v>-37.196698210745602</v>
      </c>
      <c r="H605">
        <f>(Table2[[#This Row],[1Y Return vs Nifty]]-AVERAGE(Table2[1Y Return vs Nifty]))/_xlfn.STDEV.P(Table2[1Y Return vs Nifty])</f>
        <v>-1.0104425422548937</v>
      </c>
      <c r="I605">
        <v>5.1434659476643798</v>
      </c>
      <c r="J605">
        <f>(Table2[[#This Row],[1M Return vs Nifty]]-AVERAGE(Table2[1M Return vs Nifty]))/_xlfn.STDEV.P(Table2[1M Return vs Nifty])</f>
        <v>0.34223410575753627</v>
      </c>
      <c r="K605">
        <v>-7.6211378987343599</v>
      </c>
      <c r="L605">
        <f>(Table2[[#This Row],[6M Return vs Nifty]]-AVERAGE(Table2[6M Return vs Nifty]))/_xlfn.STDEV.P(Table2[6M Return vs Nifty])</f>
        <v>-0.38623601244398786</v>
      </c>
      <c r="M605">
        <v>-3.0123338955144301</v>
      </c>
      <c r="N605">
        <f>(Table2[[#This Row],[1W Return vs Nifty]]-AVERAGE(Table2[1W Return vs Nifty]))/_xlfn.STDEV.P(Table2[1W Return vs Nifty])</f>
        <v>-0.65583490198091188</v>
      </c>
      <c r="O605">
        <v>702.36</v>
      </c>
      <c r="P605">
        <v>626.66039668849396</v>
      </c>
      <c r="Q605">
        <v>662.32050757163597</v>
      </c>
      <c r="R605">
        <v>66.125455137446394</v>
      </c>
      <c r="S605" s="1">
        <f>(Table2[[#This Row],[Close Price]]-Table2[[#This Row],[20D EMA]])/Table2[[#This Row],[20D EMA]]</f>
        <v>-6.2161854319722036E-2</v>
      </c>
      <c r="T605" s="1">
        <f>(Table2[[#This Row],[Close Price]]-Table2[[#This Row],[50D EMA]])/Table2[[#This Row],[50D EMA]]</f>
        <v>5.1127538106469209E-2</v>
      </c>
      <c r="U605" s="1">
        <f>(Table2[[#This Row],[Close Price]]-Table2[[#This Row],[200D EMA]])/Table2[[#This Row],[200D EMA]]</f>
        <v>-5.4663981112563322E-3</v>
      </c>
      <c r="V605">
        <v>0.422652161814701</v>
      </c>
      <c r="W605">
        <v>653.54999999999995</v>
      </c>
      <c r="X605">
        <v>665</v>
      </c>
      <c r="Y605">
        <v>630.95000000000005</v>
      </c>
      <c r="Z605">
        <v>662</v>
      </c>
      <c r="AA605">
        <v>617</v>
      </c>
      <c r="AB605">
        <v>662</v>
      </c>
      <c r="AC605" s="1">
        <f>(Table2[[#This Row],[Close Price]]/Table2[[#This Row],[Day Low]])-1</f>
        <v>7.8800397827252233E-3</v>
      </c>
      <c r="AD605" s="1">
        <f>(Table2[[#This Row],[Day High]]/Table2[[#This Row],[Close Price]])-1</f>
        <v>9.5642933049946421E-3</v>
      </c>
      <c r="AE605" s="1">
        <f>(Table2[[#This Row],[Close Price]]/Table2[[#This Row],[Current Week Low]])-1</f>
        <v>4.3981298042634176E-2</v>
      </c>
      <c r="AF605" s="1">
        <f>(Table2[[#This Row],[Current Week High]]/Table2[[#This Row],[Close Price]])-1</f>
        <v>5.009867921663913E-3</v>
      </c>
      <c r="AG605" s="1">
        <f>(Table2[[#This Row],[Close Price]]/Table2[[#This Row],[Current Month Low]])-1</f>
        <v>6.7585089141005028E-2</v>
      </c>
      <c r="AH605" s="1">
        <f>(Table2[[#This Row],[Current Month High]]/Table2[[#This Row],[Close Price]])-1</f>
        <v>5.009867921663913E-3</v>
      </c>
      <c r="AI605">
        <v>37.391832397145798</v>
      </c>
      <c r="AJ605">
        <v>21.711012564671002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0.21</v>
      </c>
      <c r="AM605" t="s">
        <v>3183</v>
      </c>
      <c r="AN605">
        <v>3.44</v>
      </c>
      <c r="AO605" t="s">
        <v>3183</v>
      </c>
      <c r="AQ605">
        <f>(Table2[[#This Row],[Sharpe Ratio]]-AVERAGE(Table2[Sharpe Ratio]))/_xlfn.STDEV.P(Table2[Sharpe Ratio])</f>
        <v>-0.66530919757154305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659</v>
      </c>
      <c r="AT605">
        <f>_xlfn.RANK.AVG(Table2[[#This Row],[6M Return vs Nifty Z-Score]],Table2[6M Return vs Nifty Z-Score])</f>
        <v>448</v>
      </c>
      <c r="AU605">
        <f>_xlfn.RANK.AVG(Table2[[#This Row],[Sharpe Ratio Z-Score]],Table2[Sharpe Ratio Z-Score])</f>
        <v>534</v>
      </c>
      <c r="AV605">
        <f>(Table2[[#This Row],[Rank 1Y]]+Table2[[#This Row],[Rank 6M]]+Table2[[#This Row],[Rank Sharpe]])/3</f>
        <v>547</v>
      </c>
    </row>
    <row r="606" spans="1:48" x14ac:dyDescent="0.3">
      <c r="A606" t="s">
        <v>1248</v>
      </c>
      <c r="B606" t="s">
        <v>1249</v>
      </c>
      <c r="C606" t="s">
        <v>3151</v>
      </c>
      <c r="D606" t="s">
        <v>411</v>
      </c>
      <c r="E606">
        <v>9318.1331347649993</v>
      </c>
      <c r="F606">
        <v>599.54999999999995</v>
      </c>
      <c r="G606">
        <v>-36.208090689517199</v>
      </c>
      <c r="H606">
        <f>(Table2[[#This Row],[1Y Return vs Nifty]]-AVERAGE(Table2[1Y Return vs Nifty]))/_xlfn.STDEV.P(Table2[1Y Return vs Nifty])</f>
        <v>-0.99099100616938762</v>
      </c>
      <c r="I606">
        <v>-0.758744331829452</v>
      </c>
      <c r="J606">
        <f>(Table2[[#This Row],[1M Return vs Nifty]]-AVERAGE(Table2[1M Return vs Nifty]))/_xlfn.STDEV.P(Table2[1M Return vs Nifty])</f>
        <v>-0.20553691466637816</v>
      </c>
      <c r="K606">
        <v>-16.727090875933399</v>
      </c>
      <c r="L606">
        <f>(Table2[[#This Row],[6M Return vs Nifty]]-AVERAGE(Table2[6M Return vs Nifty]))/_xlfn.STDEV.P(Table2[6M Return vs Nifty])</f>
        <v>-0.68162930371122588</v>
      </c>
      <c r="M606">
        <v>1.6648766669769599</v>
      </c>
      <c r="N606">
        <f>(Table2[[#This Row],[1W Return vs Nifty]]-AVERAGE(Table2[1W Return vs Nifty]))/_xlfn.STDEV.P(Table2[1W Return vs Nifty])</f>
        <v>0.47508466599624466</v>
      </c>
      <c r="O606">
        <v>593.28</v>
      </c>
      <c r="P606">
        <v>619.26341006033397</v>
      </c>
      <c r="Q606">
        <v>652.76116179007499</v>
      </c>
      <c r="R606">
        <v>59.012945630785403</v>
      </c>
      <c r="S606" s="1">
        <f>(Table2[[#This Row],[Close Price]]-Table2[[#This Row],[20D EMA]])/Table2[[#This Row],[20D EMA]]</f>
        <v>1.056836569579285E-2</v>
      </c>
      <c r="T606" s="1">
        <f>(Table2[[#This Row],[Close Price]]-Table2[[#This Row],[50D EMA]])/Table2[[#This Row],[50D EMA]]</f>
        <v>-3.1833642582585919E-2</v>
      </c>
      <c r="U606" s="1">
        <f>(Table2[[#This Row],[Close Price]]-Table2[[#This Row],[200D EMA]])/Table2[[#This Row],[200D EMA]]</f>
        <v>-8.151704621052118E-2</v>
      </c>
      <c r="V606">
        <v>1.2527422852233301</v>
      </c>
      <c r="W606">
        <v>586.95000000000005</v>
      </c>
      <c r="X606">
        <v>604.29999999999995</v>
      </c>
      <c r="Y606">
        <v>569.04999999999995</v>
      </c>
      <c r="Z606">
        <v>604.29999999999995</v>
      </c>
      <c r="AA606">
        <v>524</v>
      </c>
      <c r="AB606">
        <v>647</v>
      </c>
      <c r="AC606" s="1">
        <f>(Table2[[#This Row],[Close Price]]/Table2[[#This Row],[Day Low]])-1</f>
        <v>2.1466905187835339E-2</v>
      </c>
      <c r="AD606" s="1">
        <f>(Table2[[#This Row],[Day High]]/Table2[[#This Row],[Close Price]])-1</f>
        <v>7.9226086231340975E-3</v>
      </c>
      <c r="AE606" s="1">
        <f>(Table2[[#This Row],[Close Price]]/Table2[[#This Row],[Current Week Low]])-1</f>
        <v>5.3598102099991163E-2</v>
      </c>
      <c r="AF606" s="1">
        <f>(Table2[[#This Row],[Current Week High]]/Table2[[#This Row],[Close Price]])-1</f>
        <v>7.9226086231340975E-3</v>
      </c>
      <c r="AG606" s="1">
        <f>(Table2[[#This Row],[Close Price]]/Table2[[#This Row],[Current Month Low]])-1</f>
        <v>0.14417938931297702</v>
      </c>
      <c r="AH606" s="1">
        <f>(Table2[[#This Row],[Current Month High]]/Table2[[#This Row],[Close Price]])-1</f>
        <v>7.9142690351096778E-2</v>
      </c>
      <c r="AI606">
        <v>35.918605620882303</v>
      </c>
      <c r="AJ606">
        <v>14.4179389312977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-0.03</v>
      </c>
      <c r="AM606" t="s">
        <v>3182</v>
      </c>
      <c r="AN606">
        <v>-5.94</v>
      </c>
      <c r="AO606" t="s">
        <v>3182</v>
      </c>
      <c r="AP606">
        <v>2.9075584177083998E-2</v>
      </c>
      <c r="AQ606">
        <f>(Table2[[#This Row],[Sharpe Ratio]]-AVERAGE(Table2[Sharpe Ratio]))/_xlfn.STDEV.P(Table2[Sharpe Ratio])</f>
        <v>-0.32892999052278904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652</v>
      </c>
      <c r="AT606">
        <f>_xlfn.RANK.AVG(Table2[[#This Row],[6M Return vs Nifty Z-Score]],Table2[6M Return vs Nifty Z-Score])</f>
        <v>561</v>
      </c>
      <c r="AU606">
        <f>_xlfn.RANK.AVG(Table2[[#This Row],[Sharpe Ratio Z-Score]],Table2[Sharpe Ratio Z-Score])</f>
        <v>431</v>
      </c>
      <c r="AV606">
        <f>(Table2[[#This Row],[Rank 1Y]]+Table2[[#This Row],[Rank 6M]]+Table2[[#This Row],[Rank Sharpe]])/3</f>
        <v>548</v>
      </c>
    </row>
    <row r="607" spans="1:48" x14ac:dyDescent="0.3">
      <c r="A607" t="s">
        <v>423</v>
      </c>
      <c r="B607" t="s">
        <v>424</v>
      </c>
      <c r="C607" t="s">
        <v>3141</v>
      </c>
      <c r="D607" t="s">
        <v>425</v>
      </c>
      <c r="E607">
        <v>52898.349285650002</v>
      </c>
      <c r="F607">
        <v>2736.35</v>
      </c>
      <c r="G607">
        <v>-17.1942960481055</v>
      </c>
      <c r="H607">
        <f>(Table2[[#This Row],[1Y Return vs Nifty]]-AVERAGE(Table2[1Y Return vs Nifty]))/_xlfn.STDEV.P(Table2[1Y Return vs Nifty])</f>
        <v>-0.61688145849948539</v>
      </c>
      <c r="I607">
        <v>-4.5788681894754202</v>
      </c>
      <c r="J607">
        <f>(Table2[[#This Row],[1M Return vs Nifty]]-AVERAGE(Table2[1M Return vs Nifty]))/_xlfn.STDEV.P(Table2[1M Return vs Nifty])</f>
        <v>-0.56007412099375553</v>
      </c>
      <c r="K607">
        <v>-16.798660189888601</v>
      </c>
      <c r="L607">
        <f>(Table2[[#This Row],[6M Return vs Nifty]]-AVERAGE(Table2[6M Return vs Nifty]))/_xlfn.STDEV.P(Table2[6M Return vs Nifty])</f>
        <v>-0.68395098220615125</v>
      </c>
      <c r="M607">
        <v>-3.2704616656529701</v>
      </c>
      <c r="N607">
        <f>(Table2[[#This Row],[1W Return vs Nifty]]-AVERAGE(Table2[1W Return vs Nifty]))/_xlfn.STDEV.P(Table2[1W Return vs Nifty])</f>
        <v>-0.71824854412673134</v>
      </c>
      <c r="O607">
        <v>2794.91</v>
      </c>
      <c r="P607">
        <v>2875.7156238551502</v>
      </c>
      <c r="Q607">
        <v>2827.0592038995701</v>
      </c>
      <c r="R607">
        <v>42.071666026544897</v>
      </c>
      <c r="S607" s="1">
        <f>(Table2[[#This Row],[Close Price]]-Table2[[#This Row],[20D EMA]])/Table2[[#This Row],[20D EMA]]</f>
        <v>-2.0952374137270951E-2</v>
      </c>
      <c r="T607" s="1">
        <f>(Table2[[#This Row],[Close Price]]-Table2[[#This Row],[50D EMA]])/Table2[[#This Row],[50D EMA]]</f>
        <v>-4.8462936564053705E-2</v>
      </c>
      <c r="U607" s="1">
        <f>(Table2[[#This Row],[Close Price]]-Table2[[#This Row],[200D EMA]])/Table2[[#This Row],[200D EMA]]</f>
        <v>-3.2086064478044296E-2</v>
      </c>
      <c r="V607">
        <v>1.0823506504182101</v>
      </c>
      <c r="W607">
        <v>2709.65</v>
      </c>
      <c r="X607">
        <v>2759.95</v>
      </c>
      <c r="Y607">
        <v>2709.65</v>
      </c>
      <c r="Z607">
        <v>2804.85</v>
      </c>
      <c r="AA607">
        <v>2644.35</v>
      </c>
      <c r="AB607">
        <v>2893.3</v>
      </c>
      <c r="AC607" s="1">
        <f>(Table2[[#This Row],[Close Price]]/Table2[[#This Row],[Day Low]])-1</f>
        <v>9.8536711383387932E-3</v>
      </c>
      <c r="AD607" s="1">
        <f>(Table2[[#This Row],[Day High]]/Table2[[#This Row],[Close Price]])-1</f>
        <v>8.6246276974801805E-3</v>
      </c>
      <c r="AE607" s="1">
        <f>(Table2[[#This Row],[Close Price]]/Table2[[#This Row],[Current Week Low]])-1</f>
        <v>9.8536711383387932E-3</v>
      </c>
      <c r="AF607" s="1">
        <f>(Table2[[#This Row],[Current Week High]]/Table2[[#This Row],[Close Price]])-1</f>
        <v>2.5033347342262591E-2</v>
      </c>
      <c r="AG607" s="1">
        <f>(Table2[[#This Row],[Close Price]]/Table2[[#This Row],[Current Month Low]])-1</f>
        <v>3.4791158507761821E-2</v>
      </c>
      <c r="AH607" s="1">
        <f>(Table2[[#This Row],[Current Month High]]/Table2[[#This Row],[Close Price]])-1</f>
        <v>5.7357428691505286E-2</v>
      </c>
      <c r="AI607">
        <v>23.339485080490402</v>
      </c>
      <c r="AJ607">
        <v>24.731060260734701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</v>
      </c>
      <c r="AM607" t="s">
        <v>3181</v>
      </c>
      <c r="AN607">
        <v>-4.54</v>
      </c>
      <c r="AO607" t="s">
        <v>3182</v>
      </c>
      <c r="AP607">
        <v>-4.9486314147E-4</v>
      </c>
      <c r="AQ607">
        <f>(Table2[[#This Row],[Sharpe Ratio]]-AVERAGE(Table2[Sharpe Ratio]))/_xlfn.STDEV.P(Table2[Sharpe Ratio])</f>
        <v>-0.67103433348322428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525</v>
      </c>
      <c r="AT607">
        <f>_xlfn.RANK.AVG(Table2[[#This Row],[6M Return vs Nifty Z-Score]],Table2[6M Return vs Nifty Z-Score])</f>
        <v>562</v>
      </c>
      <c r="AU607">
        <f>_xlfn.RANK.AVG(Table2[[#This Row],[Sharpe Ratio Z-Score]],Table2[Sharpe Ratio Z-Score])</f>
        <v>558</v>
      </c>
      <c r="AV607">
        <f>(Table2[[#This Row],[Rank 1Y]]+Table2[[#This Row],[Rank 6M]]+Table2[[#This Row],[Rank Sharpe]])/3</f>
        <v>548.33333333333337</v>
      </c>
    </row>
    <row r="608" spans="1:48" x14ac:dyDescent="0.3">
      <c r="A608" t="s">
        <v>1446</v>
      </c>
      <c r="B608" t="s">
        <v>1447</v>
      </c>
      <c r="C608" t="s">
        <v>3151</v>
      </c>
      <c r="D608" t="s">
        <v>504</v>
      </c>
      <c r="E608">
        <v>7258.4222587349996</v>
      </c>
      <c r="F608">
        <v>262.45</v>
      </c>
      <c r="G608">
        <v>-25.206165045065301</v>
      </c>
      <c r="H608">
        <f>(Table2[[#This Row],[1Y Return vs Nifty]]-AVERAGE(Table2[1Y Return vs Nifty]))/_xlfn.STDEV.P(Table2[1Y Return vs Nifty])</f>
        <v>-0.77452051703412639</v>
      </c>
      <c r="I608">
        <v>4.2643739824756697</v>
      </c>
      <c r="J608">
        <f>(Table2[[#This Row],[1M Return vs Nifty]]-AVERAGE(Table2[1M Return vs Nifty]))/_xlfn.STDEV.P(Table2[1M Return vs Nifty])</f>
        <v>0.26064753394546242</v>
      </c>
      <c r="K608">
        <v>-0.62137373429456799</v>
      </c>
      <c r="L608">
        <f>(Table2[[#This Row],[6M Return vs Nifty]]-AVERAGE(Table2[6M Return vs Nifty]))/_xlfn.STDEV.P(Table2[6M Return vs Nifty])</f>
        <v>-0.15916660193794435</v>
      </c>
      <c r="M608">
        <v>-0.56520486340659404</v>
      </c>
      <c r="N608">
        <f>(Table2[[#This Row],[1W Return vs Nifty]]-AVERAGE(Table2[1W Return vs Nifty]))/_xlfn.STDEV.P(Table2[1W Return vs Nifty])</f>
        <v>-6.4134769861652494E-2</v>
      </c>
      <c r="O608">
        <v>260.24</v>
      </c>
      <c r="P608">
        <v>267.97759851641501</v>
      </c>
      <c r="Q608">
        <v>268.57579625986898</v>
      </c>
      <c r="R608">
        <v>57.306397909264</v>
      </c>
      <c r="S608" s="1">
        <f>(Table2[[#This Row],[Close Price]]-Table2[[#This Row],[20D EMA]])/Table2[[#This Row],[20D EMA]]</f>
        <v>8.4921610820780022E-3</v>
      </c>
      <c r="T608" s="1">
        <f>(Table2[[#This Row],[Close Price]]-Table2[[#This Row],[50D EMA]])/Table2[[#This Row],[50D EMA]]</f>
        <v>-2.062709176818163E-2</v>
      </c>
      <c r="U608" s="1">
        <f>(Table2[[#This Row],[Close Price]]-Table2[[#This Row],[200D EMA]])/Table2[[#This Row],[200D EMA]]</f>
        <v>-2.2808444935007412E-2</v>
      </c>
      <c r="V608">
        <v>0.247620115054522</v>
      </c>
      <c r="W608">
        <v>257</v>
      </c>
      <c r="X608">
        <v>263.3</v>
      </c>
      <c r="Y608">
        <v>251.1</v>
      </c>
      <c r="Z608">
        <v>263.3</v>
      </c>
      <c r="AA608">
        <v>245.2</v>
      </c>
      <c r="AB608">
        <v>284</v>
      </c>
      <c r="AC608" s="1">
        <f>(Table2[[#This Row],[Close Price]]/Table2[[#This Row],[Day Low]])-1</f>
        <v>2.1206225680933777E-2</v>
      </c>
      <c r="AD608" s="1">
        <f>(Table2[[#This Row],[Day High]]/Table2[[#This Row],[Close Price]])-1</f>
        <v>3.2387121356449722E-3</v>
      </c>
      <c r="AE608" s="1">
        <f>(Table2[[#This Row],[Close Price]]/Table2[[#This Row],[Current Week Low]])-1</f>
        <v>4.5201115093588262E-2</v>
      </c>
      <c r="AF608" s="1">
        <f>(Table2[[#This Row],[Current Week High]]/Table2[[#This Row],[Close Price]])-1</f>
        <v>3.2387121356449722E-3</v>
      </c>
      <c r="AG608" s="1">
        <f>(Table2[[#This Row],[Close Price]]/Table2[[#This Row],[Current Month Low]])-1</f>
        <v>7.0350734094616563E-2</v>
      </c>
      <c r="AH608" s="1">
        <f>(Table2[[#This Row],[Current Month High]]/Table2[[#This Row],[Close Price]])-1</f>
        <v>8.2110878262526166E-2</v>
      </c>
      <c r="AI608">
        <v>24.0236235473423</v>
      </c>
      <c r="AJ608">
        <v>19.295454545454501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3182</v>
      </c>
      <c r="AN608">
        <v>-4.58</v>
      </c>
      <c r="AO608" t="s">
        <v>3182</v>
      </c>
      <c r="AP608">
        <v>-9.3045541203188004E-2</v>
      </c>
      <c r="AQ608">
        <f>(Table2[[#This Row],[Sharpe Ratio]]-AVERAGE(Table2[Sharpe Ratio]))/_xlfn.STDEV.P(Table2[Sharpe Ratio])</f>
        <v>-1.7417651400808121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586</v>
      </c>
      <c r="AT608">
        <f>_xlfn.RANK.AVG(Table2[[#This Row],[6M Return vs Nifty Z-Score]],Table2[6M Return vs Nifty Z-Score])</f>
        <v>356</v>
      </c>
      <c r="AU608">
        <f>_xlfn.RANK.AVG(Table2[[#This Row],[Sharpe Ratio Z-Score]],Table2[Sharpe Ratio Z-Score])</f>
        <v>706</v>
      </c>
      <c r="AV608">
        <f>(Table2[[#This Row],[Rank 1Y]]+Table2[[#This Row],[Rank 6M]]+Table2[[#This Row],[Rank Sharpe]])/3</f>
        <v>549.33333333333337</v>
      </c>
    </row>
    <row r="609" spans="1:48" x14ac:dyDescent="0.3">
      <c r="A609" t="s">
        <v>469</v>
      </c>
      <c r="B609" t="s">
        <v>470</v>
      </c>
      <c r="C609" t="s">
        <v>3146</v>
      </c>
      <c r="D609" t="s">
        <v>117</v>
      </c>
      <c r="E609">
        <v>48021.487009914003</v>
      </c>
      <c r="F609">
        <v>116.26</v>
      </c>
      <c r="G609">
        <v>5.1951460410714603</v>
      </c>
      <c r="H609">
        <f>(Table2[[#This Row],[1Y Return vs Nifty]]-AVERAGE(Table2[1Y Return vs Nifty]))/_xlfn.STDEV.P(Table2[1Y Return vs Nifty])</f>
        <v>-0.17635371479910569</v>
      </c>
      <c r="I609">
        <v>2.32433590600714</v>
      </c>
      <c r="J609">
        <f>(Table2[[#This Row],[1M Return vs Nifty]]-AVERAGE(Table2[1M Return vs Nifty]))/_xlfn.STDEV.P(Table2[1M Return vs Nifty])</f>
        <v>8.0596911130385293E-2</v>
      </c>
      <c r="K609">
        <v>-36.090955576199597</v>
      </c>
      <c r="L609">
        <f>(Table2[[#This Row],[6M Return vs Nifty]]-AVERAGE(Table2[6M Return vs Nifty]))/_xlfn.STDEV.P(Table2[6M Return vs Nifty])</f>
        <v>-1.309784944289172</v>
      </c>
      <c r="M609">
        <v>0.66721656293665899</v>
      </c>
      <c r="N609">
        <f>(Table2[[#This Row],[1W Return vs Nifty]]-AVERAGE(Table2[1W Return vs Nifty]))/_xlfn.STDEV.P(Table2[1W Return vs Nifty])</f>
        <v>0.23385684039920551</v>
      </c>
      <c r="O609">
        <v>116.24</v>
      </c>
      <c r="P609">
        <v>122.338406531827</v>
      </c>
      <c r="Q609">
        <v>129.27494525771201</v>
      </c>
      <c r="R609">
        <v>55.596277078739902</v>
      </c>
      <c r="S609" s="1">
        <f>(Table2[[#This Row],[Close Price]]-Table2[[#This Row],[20D EMA]])/Table2[[#This Row],[20D EMA]]</f>
        <v>1.7205781142472671E-4</v>
      </c>
      <c r="T609" s="1">
        <f>(Table2[[#This Row],[Close Price]]-Table2[[#This Row],[50D EMA]])/Table2[[#This Row],[50D EMA]]</f>
        <v>-4.968518639521162E-2</v>
      </c>
      <c r="U609" s="1">
        <f>(Table2[[#This Row],[Close Price]]-Table2[[#This Row],[200D EMA]])/Table2[[#This Row],[200D EMA]]</f>
        <v>-0.10067647084875159</v>
      </c>
      <c r="V609">
        <v>0.76208731738475999</v>
      </c>
      <c r="W609">
        <v>114.51</v>
      </c>
      <c r="X609">
        <v>117.07</v>
      </c>
      <c r="Y609">
        <v>113.85</v>
      </c>
      <c r="Z609">
        <v>117.07</v>
      </c>
      <c r="AA609">
        <v>108.65</v>
      </c>
      <c r="AB609">
        <v>126.85</v>
      </c>
      <c r="AC609" s="1">
        <f>(Table2[[#This Row],[Close Price]]/Table2[[#This Row],[Day Low]])-1</f>
        <v>1.5282508077897106E-2</v>
      </c>
      <c r="AD609" s="1">
        <f>(Table2[[#This Row],[Day High]]/Table2[[#This Row],[Close Price]])-1</f>
        <v>6.9671426113881996E-3</v>
      </c>
      <c r="AE609" s="1">
        <f>(Table2[[#This Row],[Close Price]]/Table2[[#This Row],[Current Week Low]])-1</f>
        <v>2.116820377689943E-2</v>
      </c>
      <c r="AF609" s="1">
        <f>(Table2[[#This Row],[Current Week High]]/Table2[[#This Row],[Close Price]])-1</f>
        <v>6.9671426113881996E-3</v>
      </c>
      <c r="AG609" s="1">
        <f>(Table2[[#This Row],[Close Price]]/Table2[[#This Row],[Current Month Low]])-1</f>
        <v>7.0041417395306116E-2</v>
      </c>
      <c r="AH609" s="1">
        <f>(Table2[[#This Row],[Current Month High]]/Table2[[#This Row],[Close Price]])-1</f>
        <v>9.1088938585927925E-2</v>
      </c>
      <c r="AI609">
        <v>50.8257354206089</v>
      </c>
      <c r="AJ609">
        <v>30.0447427293064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-0.08</v>
      </c>
      <c r="AM609" t="s">
        <v>3182</v>
      </c>
      <c r="AN609">
        <v>-5.76</v>
      </c>
      <c r="AO609" t="s">
        <v>3182</v>
      </c>
      <c r="AP609">
        <v>-6.5849616984110003E-3</v>
      </c>
      <c r="AQ609">
        <f>(Table2[[#This Row],[Sharpe Ratio]]-AVERAGE(Table2[Sharpe Ratio]))/_xlfn.STDEV.P(Table2[Sharpe Ratio])</f>
        <v>-0.74149147411901484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368</v>
      </c>
      <c r="AT609">
        <f>_xlfn.RANK.AVG(Table2[[#This Row],[6M Return vs Nifty Z-Score]],Table2[6M Return vs Nifty Z-Score])</f>
        <v>713</v>
      </c>
      <c r="AU609">
        <f>_xlfn.RANK.AVG(Table2[[#This Row],[Sharpe Ratio Z-Score]],Table2[Sharpe Ratio Z-Score])</f>
        <v>570</v>
      </c>
      <c r="AV609">
        <f>(Table2[[#This Row],[Rank 1Y]]+Table2[[#This Row],[Rank 6M]]+Table2[[#This Row],[Rank Sharpe]])/3</f>
        <v>550.33333333333337</v>
      </c>
    </row>
    <row r="610" spans="1:48" x14ac:dyDescent="0.3">
      <c r="A610" t="s">
        <v>1484</v>
      </c>
      <c r="B610" t="s">
        <v>1485</v>
      </c>
      <c r="C610" t="s">
        <v>3145</v>
      </c>
      <c r="D610" t="s">
        <v>111</v>
      </c>
      <c r="E610">
        <v>6950.6182719050003</v>
      </c>
      <c r="F610">
        <v>1459.15</v>
      </c>
      <c r="G610">
        <v>-25.3177382403669</v>
      </c>
      <c r="H610">
        <f>(Table2[[#This Row],[1Y Return vs Nifty]]-AVERAGE(Table2[1Y Return vs Nifty]))/_xlfn.STDEV.P(Table2[1Y Return vs Nifty])</f>
        <v>-0.77671579674622859</v>
      </c>
      <c r="I610">
        <v>-5.7904256090319199</v>
      </c>
      <c r="J610">
        <f>(Table2[[#This Row],[1M Return vs Nifty]]-AVERAGE(Table2[1M Return vs Nifty]))/_xlfn.STDEV.P(Table2[1M Return vs Nifty])</f>
        <v>-0.67251607283650539</v>
      </c>
      <c r="K610">
        <v>-0.30581078445912002</v>
      </c>
      <c r="L610">
        <f>(Table2[[#This Row],[6M Return vs Nifty]]-AVERAGE(Table2[6M Return vs Nifty]))/_xlfn.STDEV.P(Table2[6M Return vs Nifty])</f>
        <v>-0.14892987234058111</v>
      </c>
      <c r="M610">
        <v>-4.2028581754788803</v>
      </c>
      <c r="N610">
        <f>(Table2[[#This Row],[1W Return vs Nifty]]-AVERAGE(Table2[1W Return vs Nifty]))/_xlfn.STDEV.P(Table2[1W Return vs Nifty])</f>
        <v>-0.9436960504955807</v>
      </c>
      <c r="O610">
        <v>1525.57</v>
      </c>
      <c r="P610">
        <v>1528.1712755036599</v>
      </c>
      <c r="Q610">
        <v>1470.27983948105</v>
      </c>
      <c r="R610">
        <v>28.288757776209</v>
      </c>
      <c r="S610" s="1">
        <f>(Table2[[#This Row],[Close Price]]-Table2[[#This Row],[20D EMA]])/Table2[[#This Row],[20D EMA]]</f>
        <v>-4.353782520631623E-2</v>
      </c>
      <c r="T610" s="1">
        <f>(Table2[[#This Row],[Close Price]]-Table2[[#This Row],[50D EMA]])/Table2[[#This Row],[50D EMA]]</f>
        <v>-4.5165929114137776E-2</v>
      </c>
      <c r="U610" s="1">
        <f>(Table2[[#This Row],[Close Price]]-Table2[[#This Row],[200D EMA]])/Table2[[#This Row],[200D EMA]]</f>
        <v>-7.5698783198838351E-3</v>
      </c>
      <c r="V610">
        <v>0.165596338450964</v>
      </c>
      <c r="W610">
        <v>1454.9</v>
      </c>
      <c r="X610">
        <v>1489.4</v>
      </c>
      <c r="Y610">
        <v>1442.3</v>
      </c>
      <c r="Z610">
        <v>1521</v>
      </c>
      <c r="AA610">
        <v>1442.3</v>
      </c>
      <c r="AB610">
        <v>1686.05</v>
      </c>
      <c r="AC610" s="1">
        <f>(Table2[[#This Row],[Close Price]]/Table2[[#This Row],[Day Low]])-1</f>
        <v>2.9211629665268912E-3</v>
      </c>
      <c r="AD610" s="1">
        <f>(Table2[[#This Row],[Day High]]/Table2[[#This Row],[Close Price]])-1</f>
        <v>2.0731247644176332E-2</v>
      </c>
      <c r="AE610" s="1">
        <f>(Table2[[#This Row],[Close Price]]/Table2[[#This Row],[Current Week Low]])-1</f>
        <v>1.168272897455469E-2</v>
      </c>
      <c r="AF610" s="1">
        <f>(Table2[[#This Row],[Current Week High]]/Table2[[#This Row],[Close Price]])-1</f>
        <v>4.238769146420851E-2</v>
      </c>
      <c r="AG610" s="1">
        <f>(Table2[[#This Row],[Close Price]]/Table2[[#This Row],[Current Month Low]])-1</f>
        <v>1.168272897455469E-2</v>
      </c>
      <c r="AH610" s="1">
        <f>(Table2[[#This Row],[Current Month High]]/Table2[[#This Row],[Close Price]])-1</f>
        <v>0.15550149059383878</v>
      </c>
      <c r="AI610">
        <v>17.897406024055002</v>
      </c>
      <c r="AJ610">
        <v>16.731999999999999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0.09</v>
      </c>
      <c r="AM610" t="s">
        <v>3183</v>
      </c>
      <c r="AN610">
        <v>-10.38</v>
      </c>
      <c r="AO610" t="s">
        <v>3182</v>
      </c>
      <c r="AP610">
        <v>-0.10406676929781999</v>
      </c>
      <c r="AQ610">
        <f>(Table2[[#This Row],[Sharpe Ratio]]-AVERAGE(Table2[Sharpe Ratio]))/_xlfn.STDEV.P(Table2[Sharpe Ratio])</f>
        <v>-1.8692711583467387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587</v>
      </c>
      <c r="AT610">
        <f>_xlfn.RANK.AVG(Table2[[#This Row],[6M Return vs Nifty Z-Score]],Table2[6M Return vs Nifty Z-Score])</f>
        <v>351</v>
      </c>
      <c r="AU610">
        <f>_xlfn.RANK.AVG(Table2[[#This Row],[Sharpe Ratio Z-Score]],Table2[Sharpe Ratio Z-Score])</f>
        <v>715</v>
      </c>
      <c r="AV610">
        <f>(Table2[[#This Row],[Rank 1Y]]+Table2[[#This Row],[Rank 6M]]+Table2[[#This Row],[Rank Sharpe]])/3</f>
        <v>551</v>
      </c>
    </row>
    <row r="611" spans="1:48" x14ac:dyDescent="0.3">
      <c r="A611" t="s">
        <v>1256</v>
      </c>
      <c r="B611" t="s">
        <v>1257</v>
      </c>
      <c r="C611" t="s">
        <v>3137</v>
      </c>
      <c r="D611" t="s">
        <v>21</v>
      </c>
      <c r="E611">
        <v>9271.8867602199898</v>
      </c>
      <c r="F611">
        <v>1472.6</v>
      </c>
      <c r="G611">
        <v>-27.157700672484701</v>
      </c>
      <c r="H611">
        <f>(Table2[[#This Row],[1Y Return vs Nifty]]-AVERAGE(Table2[1Y Return vs Nifty]))/_xlfn.STDEV.P(Table2[1Y Return vs Nifty])</f>
        <v>-0.8129183289703853</v>
      </c>
      <c r="I611">
        <v>-4.1749106860544503</v>
      </c>
      <c r="J611">
        <f>(Table2[[#This Row],[1M Return vs Nifty]]-AVERAGE(Table2[1M Return vs Nifty]))/_xlfn.STDEV.P(Table2[1M Return vs Nifty])</f>
        <v>-0.52258372275674492</v>
      </c>
      <c r="K611">
        <v>-2.8641077664055801</v>
      </c>
      <c r="L611">
        <f>(Table2[[#This Row],[6M Return vs Nifty]]-AVERAGE(Table2[6M Return vs Nifty]))/_xlfn.STDEV.P(Table2[6M Return vs Nifty])</f>
        <v>-0.23191995228371942</v>
      </c>
      <c r="M611">
        <v>0.132464785388624</v>
      </c>
      <c r="N611">
        <f>(Table2[[#This Row],[1W Return vs Nifty]]-AVERAGE(Table2[1W Return vs Nifty]))/_xlfn.STDEV.P(Table2[1W Return vs Nifty])</f>
        <v>0.10455728435837065</v>
      </c>
      <c r="O611">
        <v>1459.29</v>
      </c>
      <c r="P611">
        <v>1507.95763153742</v>
      </c>
      <c r="Q611">
        <v>1556.9679055147301</v>
      </c>
      <c r="R611">
        <v>60.262361510088503</v>
      </c>
      <c r="S611" s="1">
        <f>(Table2[[#This Row],[Close Price]]-Table2[[#This Row],[20D EMA]])/Table2[[#This Row],[20D EMA]]</f>
        <v>9.120873849611761E-3</v>
      </c>
      <c r="T611" s="1">
        <f>(Table2[[#This Row],[Close Price]]-Table2[[#This Row],[50D EMA]])/Table2[[#This Row],[50D EMA]]</f>
        <v>-2.3447364035932231E-2</v>
      </c>
      <c r="U611" s="1">
        <f>(Table2[[#This Row],[Close Price]]-Table2[[#This Row],[200D EMA]])/Table2[[#This Row],[200D EMA]]</f>
        <v>-5.4187311900201526E-2</v>
      </c>
      <c r="V611">
        <v>0.64301177647799301</v>
      </c>
      <c r="W611">
        <v>1456.1</v>
      </c>
      <c r="X611">
        <v>1489.95</v>
      </c>
      <c r="Y611">
        <v>1401</v>
      </c>
      <c r="Z611">
        <v>1489.95</v>
      </c>
      <c r="AA611">
        <v>1334</v>
      </c>
      <c r="AB611">
        <v>1549</v>
      </c>
      <c r="AC611" s="1">
        <f>(Table2[[#This Row],[Close Price]]/Table2[[#This Row],[Day Low]])-1</f>
        <v>1.1331639310486974E-2</v>
      </c>
      <c r="AD611" s="1">
        <f>(Table2[[#This Row],[Day High]]/Table2[[#This Row],[Close Price]])-1</f>
        <v>1.1781882384897635E-2</v>
      </c>
      <c r="AE611" s="1">
        <f>(Table2[[#This Row],[Close Price]]/Table2[[#This Row],[Current Week Low]])-1</f>
        <v>5.1106352605281957E-2</v>
      </c>
      <c r="AF611" s="1">
        <f>(Table2[[#This Row],[Current Week High]]/Table2[[#This Row],[Close Price]])-1</f>
        <v>1.1781882384897635E-2</v>
      </c>
      <c r="AG611" s="1">
        <f>(Table2[[#This Row],[Close Price]]/Table2[[#This Row],[Current Month Low]])-1</f>
        <v>0.10389805097451266</v>
      </c>
      <c r="AH611" s="1">
        <f>(Table2[[#This Row],[Current Month High]]/Table2[[#This Row],[Close Price]])-1</f>
        <v>5.1881026755398629E-2</v>
      </c>
      <c r="AI611">
        <v>31.9061523835393</v>
      </c>
      <c r="AJ611">
        <v>10.3898050974512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-0.12</v>
      </c>
      <c r="AM611" t="s">
        <v>3182</v>
      </c>
      <c r="AN611">
        <v>-1.5</v>
      </c>
      <c r="AO611" t="s">
        <v>3182</v>
      </c>
      <c r="AP611">
        <v>-6.1479244781229E-2</v>
      </c>
      <c r="AQ611">
        <f>(Table2[[#This Row],[Sharpe Ratio]]-AVERAGE(Table2[Sharpe Ratio]))/_xlfn.STDEV.P(Table2[Sharpe Ratio])</f>
        <v>-1.3765705598029276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599</v>
      </c>
      <c r="AT611">
        <f>_xlfn.RANK.AVG(Table2[[#This Row],[6M Return vs Nifty Z-Score]],Table2[6M Return vs Nifty Z-Score])</f>
        <v>378</v>
      </c>
      <c r="AU611">
        <f>_xlfn.RANK.AVG(Table2[[#This Row],[Sharpe Ratio Z-Score]],Table2[Sharpe Ratio Z-Score])</f>
        <v>679</v>
      </c>
      <c r="AV611">
        <f>(Table2[[#This Row],[Rank 1Y]]+Table2[[#This Row],[Rank 6M]]+Table2[[#This Row],[Rank Sharpe]])/3</f>
        <v>552</v>
      </c>
    </row>
    <row r="612" spans="1:48" x14ac:dyDescent="0.3">
      <c r="A612" t="s">
        <v>708</v>
      </c>
      <c r="B612" t="s">
        <v>709</v>
      </c>
      <c r="C612" t="s">
        <v>3144</v>
      </c>
      <c r="D612" t="s">
        <v>263</v>
      </c>
      <c r="E612">
        <v>24642.8470369799</v>
      </c>
      <c r="F612">
        <v>4984.6000000000004</v>
      </c>
      <c r="G612">
        <v>-13.099737780463901</v>
      </c>
      <c r="H612">
        <f>(Table2[[#This Row],[1Y Return vs Nifty]]-AVERAGE(Table2[1Y Return vs Nifty]))/_xlfn.STDEV.P(Table2[1Y Return vs Nifty])</f>
        <v>-0.53631819533689729</v>
      </c>
      <c r="I612">
        <v>-2.7885607362400902</v>
      </c>
      <c r="J612">
        <f>(Table2[[#This Row],[1M Return vs Nifty]]-AVERAGE(Table2[1M Return vs Nifty]))/_xlfn.STDEV.P(Table2[1M Return vs Nifty])</f>
        <v>-0.39391966459655686</v>
      </c>
      <c r="K612">
        <v>-24.296276537796299</v>
      </c>
      <c r="L612">
        <f>(Table2[[#This Row],[6M Return vs Nifty]]-AVERAGE(Table2[6M Return vs Nifty]))/_xlfn.STDEV.P(Table2[6M Return vs Nifty])</f>
        <v>-0.92717050851088212</v>
      </c>
      <c r="M612">
        <v>2.5373998165095601</v>
      </c>
      <c r="N612">
        <f>(Table2[[#This Row],[1W Return vs Nifty]]-AVERAGE(Table2[1W Return vs Nifty]))/_xlfn.STDEV.P(Table2[1W Return vs Nifty])</f>
        <v>0.68605517718782683</v>
      </c>
      <c r="O612">
        <v>4923.87</v>
      </c>
      <c r="P612">
        <v>5110.3222251610696</v>
      </c>
      <c r="Q612">
        <v>5216.7037142025101</v>
      </c>
      <c r="R612">
        <v>59.138960395594999</v>
      </c>
      <c r="S612" s="1">
        <f>(Table2[[#This Row],[Close Price]]-Table2[[#This Row],[20D EMA]])/Table2[[#This Row],[20D EMA]]</f>
        <v>1.2333794352816072E-2</v>
      </c>
      <c r="T612" s="1">
        <f>(Table2[[#This Row],[Close Price]]-Table2[[#This Row],[50D EMA]])/Table2[[#This Row],[50D EMA]]</f>
        <v>-2.4601623854962815E-2</v>
      </c>
      <c r="U612" s="1">
        <f>(Table2[[#This Row],[Close Price]]-Table2[[#This Row],[200D EMA]])/Table2[[#This Row],[200D EMA]]</f>
        <v>-4.4492408792664584E-2</v>
      </c>
      <c r="V612">
        <v>1.31614356103988</v>
      </c>
      <c r="W612">
        <v>4920</v>
      </c>
      <c r="X612">
        <v>5031.3999999999996</v>
      </c>
      <c r="Y612">
        <v>4670</v>
      </c>
      <c r="Z612">
        <v>5031.3999999999996</v>
      </c>
      <c r="AA612">
        <v>4334</v>
      </c>
      <c r="AB612">
        <v>5255</v>
      </c>
      <c r="AC612" s="1">
        <f>(Table2[[#This Row],[Close Price]]/Table2[[#This Row],[Day Low]])-1</f>
        <v>1.3130081300813057E-2</v>
      </c>
      <c r="AD612" s="1">
        <f>(Table2[[#This Row],[Day High]]/Table2[[#This Row],[Close Price]])-1</f>
        <v>9.388917867030333E-3</v>
      </c>
      <c r="AE612" s="1">
        <f>(Table2[[#This Row],[Close Price]]/Table2[[#This Row],[Current Week Low]])-1</f>
        <v>6.736616702355458E-2</v>
      </c>
      <c r="AF612" s="1">
        <f>(Table2[[#This Row],[Current Week High]]/Table2[[#This Row],[Close Price]])-1</f>
        <v>9.388917867030333E-3</v>
      </c>
      <c r="AG612" s="1">
        <f>(Table2[[#This Row],[Close Price]]/Table2[[#This Row],[Current Month Low]])-1</f>
        <v>0.15011536686663596</v>
      </c>
      <c r="AH612" s="1">
        <f>(Table2[[#This Row],[Current Month High]]/Table2[[#This Row],[Close Price]])-1</f>
        <v>5.4247081009509257E-2</v>
      </c>
      <c r="AI612">
        <v>47.454158809132103</v>
      </c>
      <c r="AJ612">
        <v>23.856379674493699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0.03</v>
      </c>
      <c r="AM612" t="s">
        <v>3183</v>
      </c>
      <c r="AN612">
        <v>-2.08</v>
      </c>
      <c r="AO612" t="s">
        <v>3182</v>
      </c>
      <c r="AP612">
        <v>3.1931112548740002E-3</v>
      </c>
      <c r="AQ612">
        <f>(Table2[[#This Row],[Sharpe Ratio]]-AVERAGE(Table2[Sharpe Ratio]))/_xlfn.STDEV.P(Table2[Sharpe Ratio])</f>
        <v>-0.62836767903175317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502</v>
      </c>
      <c r="AT612">
        <f>_xlfn.RANK.AVG(Table2[[#This Row],[6M Return vs Nifty Z-Score]],Table2[6M Return vs Nifty Z-Score])</f>
        <v>652</v>
      </c>
      <c r="AU612">
        <f>_xlfn.RANK.AVG(Table2[[#This Row],[Sharpe Ratio Z-Score]],Table2[Sharpe Ratio Z-Score])</f>
        <v>503</v>
      </c>
      <c r="AV612">
        <f>(Table2[[#This Row],[Rank 1Y]]+Table2[[#This Row],[Rank 6M]]+Table2[[#This Row],[Rank Sharpe]])/3</f>
        <v>552.33333333333337</v>
      </c>
    </row>
    <row r="613" spans="1:48" x14ac:dyDescent="0.3">
      <c r="A613" t="s">
        <v>877</v>
      </c>
      <c r="B613" t="s">
        <v>878</v>
      </c>
      <c r="C613" t="s">
        <v>3151</v>
      </c>
      <c r="D613" t="s">
        <v>504</v>
      </c>
      <c r="E613">
        <v>17348.893572000001</v>
      </c>
      <c r="F613">
        <v>3498.5</v>
      </c>
      <c r="G613">
        <v>-29.1543049573941</v>
      </c>
      <c r="H613">
        <f>(Table2[[#This Row],[1Y Return vs Nifty]]-AVERAGE(Table2[1Y Return vs Nifty]))/_xlfn.STDEV.P(Table2[1Y Return vs Nifty])</f>
        <v>-0.85220289788417802</v>
      </c>
      <c r="I613">
        <v>4.0666908012453797</v>
      </c>
      <c r="J613">
        <f>(Table2[[#This Row],[1M Return vs Nifty]]-AVERAGE(Table2[1M Return vs Nifty]))/_xlfn.STDEV.P(Table2[1M Return vs Nifty])</f>
        <v>0.24230099717780798</v>
      </c>
      <c r="K613">
        <v>-1.9437487649888301</v>
      </c>
      <c r="L613">
        <f>(Table2[[#This Row],[6M Return vs Nifty]]-AVERAGE(Table2[6M Return vs Nifty]))/_xlfn.STDEV.P(Table2[6M Return vs Nifty])</f>
        <v>-0.20206389270855257</v>
      </c>
      <c r="M613">
        <v>0.71443910825614798</v>
      </c>
      <c r="N613">
        <f>(Table2[[#This Row],[1W Return vs Nifty]]-AVERAGE(Table2[1W Return vs Nifty]))/_xlfn.STDEV.P(Table2[1W Return vs Nifty])</f>
        <v>0.24527494951316664</v>
      </c>
      <c r="O613">
        <v>3379.33</v>
      </c>
      <c r="P613">
        <v>3376.3241926299102</v>
      </c>
      <c r="Q613">
        <v>3452.6640651327998</v>
      </c>
      <c r="R613">
        <v>64.350625427388493</v>
      </c>
      <c r="S613" s="1">
        <f>(Table2[[#This Row],[Close Price]]-Table2[[#This Row],[20D EMA]])/Table2[[#This Row],[20D EMA]]</f>
        <v>3.5264386727546608E-2</v>
      </c>
      <c r="T613" s="1">
        <f>(Table2[[#This Row],[Close Price]]-Table2[[#This Row],[50D EMA]])/Table2[[#This Row],[50D EMA]]</f>
        <v>3.618604150536972E-2</v>
      </c>
      <c r="U613" s="1">
        <f>(Table2[[#This Row],[Close Price]]-Table2[[#This Row],[200D EMA]])/Table2[[#This Row],[200D EMA]]</f>
        <v>1.3275526956149789E-2</v>
      </c>
      <c r="V613">
        <v>0.55156376266736495</v>
      </c>
      <c r="W613">
        <v>3421.6</v>
      </c>
      <c r="X613">
        <v>3510.15</v>
      </c>
      <c r="Y613">
        <v>3342.7</v>
      </c>
      <c r="Z613">
        <v>3510.15</v>
      </c>
      <c r="AA613">
        <v>3204.6</v>
      </c>
      <c r="AB613">
        <v>3560.25</v>
      </c>
      <c r="AC613" s="1">
        <f>(Table2[[#This Row],[Close Price]]/Table2[[#This Row],[Day Low]])-1</f>
        <v>2.2474865559972024E-2</v>
      </c>
      <c r="AD613" s="1">
        <f>(Table2[[#This Row],[Day High]]/Table2[[#This Row],[Close Price]])-1</f>
        <v>3.3299985708161728E-3</v>
      </c>
      <c r="AE613" s="1">
        <f>(Table2[[#This Row],[Close Price]]/Table2[[#This Row],[Current Week Low]])-1</f>
        <v>4.6609028629551075E-2</v>
      </c>
      <c r="AF613" s="1">
        <f>(Table2[[#This Row],[Current Week High]]/Table2[[#This Row],[Close Price]])-1</f>
        <v>3.3299985708161728E-3</v>
      </c>
      <c r="AG613" s="1">
        <f>(Table2[[#This Row],[Close Price]]/Table2[[#This Row],[Current Month Low]])-1</f>
        <v>9.171191412344748E-2</v>
      </c>
      <c r="AH613" s="1">
        <f>(Table2[[#This Row],[Current Month High]]/Table2[[#This Row],[Close Price]])-1</f>
        <v>1.7650421609261002E-2</v>
      </c>
      <c r="AI613">
        <v>13.74732028012</v>
      </c>
      <c r="AJ613">
        <v>21.646760200976999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0.17</v>
      </c>
      <c r="AM613" t="s">
        <v>3183</v>
      </c>
      <c r="AN613">
        <v>-1.2</v>
      </c>
      <c r="AO613" t="s">
        <v>3182</v>
      </c>
      <c r="AP613">
        <v>-6.0759706927489998E-2</v>
      </c>
      <c r="AQ613">
        <f>(Table2[[#This Row],[Sharpe Ratio]]-AVERAGE(Table2[Sharpe Ratio]))/_xlfn.STDEV.P(Table2[Sharpe Ratio])</f>
        <v>-1.3682461329845992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615</v>
      </c>
      <c r="AT613">
        <f>_xlfn.RANK.AVG(Table2[[#This Row],[6M Return vs Nifty Z-Score]],Table2[6M Return vs Nifty Z-Score])</f>
        <v>367</v>
      </c>
      <c r="AU613">
        <f>_xlfn.RANK.AVG(Table2[[#This Row],[Sharpe Ratio Z-Score]],Table2[Sharpe Ratio Z-Score])</f>
        <v>677</v>
      </c>
      <c r="AV613">
        <f>(Table2[[#This Row],[Rank 1Y]]+Table2[[#This Row],[Rank 6M]]+Table2[[#This Row],[Rank Sharpe]])/3</f>
        <v>553</v>
      </c>
    </row>
    <row r="614" spans="1:48" x14ac:dyDescent="0.3">
      <c r="A614" t="s">
        <v>1731</v>
      </c>
      <c r="B614" t="s">
        <v>1732</v>
      </c>
      <c r="C614" t="s">
        <v>3147</v>
      </c>
      <c r="D614" t="s">
        <v>1191</v>
      </c>
      <c r="E614">
        <v>4778.0827639999998</v>
      </c>
      <c r="F614">
        <v>2850.4</v>
      </c>
      <c r="G614">
        <v>-13.099457263397399</v>
      </c>
      <c r="H614">
        <f>(Table2[[#This Row],[1Y Return vs Nifty]]-AVERAGE(Table2[1Y Return vs Nifty]))/_xlfn.STDEV.P(Table2[1Y Return vs Nifty])</f>
        <v>-0.53631267596978294</v>
      </c>
      <c r="I614">
        <v>-3.7075516670173698</v>
      </c>
      <c r="J614">
        <f>(Table2[[#This Row],[1M Return vs Nifty]]-AVERAGE(Table2[1M Return vs Nifty]))/_xlfn.STDEV.P(Table2[1M Return vs Nifty])</f>
        <v>-0.47920917074328873</v>
      </c>
      <c r="K614">
        <v>-9.44100420720223</v>
      </c>
      <c r="L614">
        <f>(Table2[[#This Row],[6M Return vs Nifty]]-AVERAGE(Table2[6M Return vs Nifty]))/_xlfn.STDEV.P(Table2[6M Return vs Nifty])</f>
        <v>-0.44527171138409372</v>
      </c>
      <c r="M614">
        <v>-3.03454013266543</v>
      </c>
      <c r="N614">
        <f>(Table2[[#This Row],[1W Return vs Nifty]]-AVERAGE(Table2[1W Return vs Nifty]))/_xlfn.STDEV.P(Table2[1W Return vs Nifty])</f>
        <v>-0.66120422794767575</v>
      </c>
      <c r="O614">
        <v>3030.98</v>
      </c>
      <c r="P614">
        <v>2875.2979569726099</v>
      </c>
      <c r="Q614">
        <v>2954.34054631546</v>
      </c>
      <c r="R614">
        <v>66.686104557898105</v>
      </c>
      <c r="S614" s="1">
        <f>(Table2[[#This Row],[Close Price]]-Table2[[#This Row],[20D EMA]])/Table2[[#This Row],[20D EMA]]</f>
        <v>-5.9578090254637089E-2</v>
      </c>
      <c r="T614" s="1">
        <f>(Table2[[#This Row],[Close Price]]-Table2[[#This Row],[50D EMA]])/Table2[[#This Row],[50D EMA]]</f>
        <v>-8.6592615253080606E-3</v>
      </c>
      <c r="U614" s="1">
        <f>(Table2[[#This Row],[Close Price]]-Table2[[#This Row],[200D EMA]])/Table2[[#This Row],[200D EMA]]</f>
        <v>-3.518231723322842E-2</v>
      </c>
      <c r="V614">
        <v>0.58007462601820703</v>
      </c>
      <c r="W614">
        <v>2852.55</v>
      </c>
      <c r="X614">
        <v>2924.1</v>
      </c>
      <c r="Y614">
        <v>2726.15</v>
      </c>
      <c r="Z614">
        <v>2865</v>
      </c>
      <c r="AA614">
        <v>2703.75</v>
      </c>
      <c r="AB614">
        <v>2865</v>
      </c>
      <c r="AC614" s="1">
        <f>(Table2[[#This Row],[Close Price]]/Table2[[#This Row],[Day Low]])-1</f>
        <v>-7.5371159138315491E-4</v>
      </c>
      <c r="AD614" s="1">
        <f>(Table2[[#This Row],[Day High]]/Table2[[#This Row],[Close Price]])-1</f>
        <v>2.5856020207690067E-2</v>
      </c>
      <c r="AE614" s="1">
        <f>(Table2[[#This Row],[Close Price]]/Table2[[#This Row],[Current Week Low]])-1</f>
        <v>4.557709590448078E-2</v>
      </c>
      <c r="AF614" s="1">
        <f>(Table2[[#This Row],[Current Week High]]/Table2[[#This Row],[Close Price]])-1</f>
        <v>5.122088127982094E-3</v>
      </c>
      <c r="AG614" s="1">
        <f>(Table2[[#This Row],[Close Price]]/Table2[[#This Row],[Current Month Low]])-1</f>
        <v>5.4239482200647338E-2</v>
      </c>
      <c r="AH614" s="1">
        <f>(Table2[[#This Row],[Current Month High]]/Table2[[#This Row],[Close Price]])-1</f>
        <v>5.122088127982094E-3</v>
      </c>
      <c r="AI614">
        <v>29.806342969407801</v>
      </c>
      <c r="AJ614">
        <v>17.646573250510698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</v>
      </c>
      <c r="AM614">
        <v>0</v>
      </c>
      <c r="AN614">
        <v>4.0999999999999996</v>
      </c>
      <c r="AO614" t="s">
        <v>3183</v>
      </c>
      <c r="AP614">
        <v>-7.1325820728528999E-2</v>
      </c>
      <c r="AQ614">
        <f>(Table2[[#This Row],[Sharpe Ratio]]-AVERAGE(Table2[Sharpe Ratio]))/_xlfn.STDEV.P(Table2[Sharpe Ratio])</f>
        <v>-1.4904868749189149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501</v>
      </c>
      <c r="AT614">
        <f>_xlfn.RANK.AVG(Table2[[#This Row],[6M Return vs Nifty Z-Score]],Table2[6M Return vs Nifty Z-Score])</f>
        <v>470</v>
      </c>
      <c r="AU614">
        <f>_xlfn.RANK.AVG(Table2[[#This Row],[Sharpe Ratio Z-Score]],Table2[Sharpe Ratio Z-Score])</f>
        <v>688</v>
      </c>
      <c r="AV614">
        <f>(Table2[[#This Row],[Rank 1Y]]+Table2[[#This Row],[Rank 6M]]+Table2[[#This Row],[Rank Sharpe]])/3</f>
        <v>553</v>
      </c>
    </row>
    <row r="615" spans="1:48" x14ac:dyDescent="0.3">
      <c r="A615" t="s">
        <v>1066</v>
      </c>
      <c r="B615" t="s">
        <v>1067</v>
      </c>
      <c r="C615" t="s">
        <v>3143</v>
      </c>
      <c r="D615" t="s">
        <v>69</v>
      </c>
      <c r="E615">
        <v>12262.956513255</v>
      </c>
      <c r="F615">
        <v>339.4</v>
      </c>
      <c r="G615">
        <v>-29.276158815767101</v>
      </c>
      <c r="H615">
        <f>(Table2[[#This Row],[1Y Return vs Nifty]]-AVERAGE(Table2[1Y Return vs Nifty]))/_xlfn.STDEV.P(Table2[1Y Return vs Nifty])</f>
        <v>-0.85460045674591467</v>
      </c>
      <c r="I615">
        <v>2.4749185900022801</v>
      </c>
      <c r="J615">
        <f>(Table2[[#This Row],[1M Return vs Nifty]]-AVERAGE(Table2[1M Return vs Nifty]))/_xlfn.STDEV.P(Table2[1M Return vs Nifty])</f>
        <v>9.4572155414169704E-2</v>
      </c>
      <c r="K615">
        <v>1.51715322582254</v>
      </c>
      <c r="L615">
        <f>(Table2[[#This Row],[6M Return vs Nifty]]-AVERAGE(Table2[6M Return vs Nifty]))/_xlfn.STDEV.P(Table2[6M Return vs Nifty])</f>
        <v>-8.9793685254266883E-2</v>
      </c>
      <c r="M615">
        <v>-2.3993193864299198</v>
      </c>
      <c r="N615">
        <f>(Table2[[#This Row],[1W Return vs Nifty]]-AVERAGE(Table2[1W Return vs Nifty]))/_xlfn.STDEV.P(Table2[1W Return vs Nifty])</f>
        <v>-0.50761191853491927</v>
      </c>
      <c r="O615">
        <v>343.01</v>
      </c>
      <c r="P615">
        <v>346.21475145103102</v>
      </c>
      <c r="Q615">
        <v>345.18335378207797</v>
      </c>
      <c r="R615">
        <v>52.464191209605801</v>
      </c>
      <c r="S615" s="1">
        <f>(Table2[[#This Row],[Close Price]]-Table2[[#This Row],[20D EMA]])/Table2[[#This Row],[20D EMA]]</f>
        <v>-1.0524474505116508E-2</v>
      </c>
      <c r="T615" s="1">
        <f>(Table2[[#This Row],[Close Price]]-Table2[[#This Row],[50D EMA]])/Table2[[#This Row],[50D EMA]]</f>
        <v>-1.968359644547072E-2</v>
      </c>
      <c r="U615" s="1">
        <f>(Table2[[#This Row],[Close Price]]-Table2[[#This Row],[200D EMA]])/Table2[[#This Row],[200D EMA]]</f>
        <v>-1.6754439977221952E-2</v>
      </c>
      <c r="V615">
        <v>0.19549886553938101</v>
      </c>
      <c r="W615">
        <v>337.45</v>
      </c>
      <c r="X615">
        <v>344.95</v>
      </c>
      <c r="Y615">
        <v>337.45</v>
      </c>
      <c r="Z615">
        <v>347.3</v>
      </c>
      <c r="AA615">
        <v>327.39999999999998</v>
      </c>
      <c r="AB615">
        <v>362.65</v>
      </c>
      <c r="AC615" s="1">
        <f>(Table2[[#This Row],[Close Price]]/Table2[[#This Row],[Day Low]])-1</f>
        <v>5.7786338716847574E-3</v>
      </c>
      <c r="AD615" s="1">
        <f>(Table2[[#This Row],[Day High]]/Table2[[#This Row],[Close Price]])-1</f>
        <v>1.6352386564525645E-2</v>
      </c>
      <c r="AE615" s="1">
        <f>(Table2[[#This Row],[Close Price]]/Table2[[#This Row],[Current Week Low]])-1</f>
        <v>5.7786338716847574E-3</v>
      </c>
      <c r="AF615" s="1">
        <f>(Table2[[#This Row],[Current Week High]]/Table2[[#This Row],[Close Price]])-1</f>
        <v>2.3276370064820417E-2</v>
      </c>
      <c r="AG615" s="1">
        <f>(Table2[[#This Row],[Close Price]]/Table2[[#This Row],[Current Month Low]])-1</f>
        <v>3.6652412950519242E-2</v>
      </c>
      <c r="AH615" s="1">
        <f>(Table2[[#This Row],[Current Month High]]/Table2[[#This Row],[Close Price]])-1</f>
        <v>6.8503241013553318E-2</v>
      </c>
      <c r="AI615">
        <v>17.265763111373001</v>
      </c>
      <c r="AJ615">
        <v>16.5121867490559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0.03</v>
      </c>
      <c r="AM615" t="s">
        <v>3183</v>
      </c>
      <c r="AN615">
        <v>-2.94</v>
      </c>
      <c r="AO615" t="s">
        <v>3182</v>
      </c>
      <c r="AP615">
        <v>-0.100203349621312</v>
      </c>
      <c r="AQ615">
        <f>(Table2[[#This Row],[Sharpe Ratio]]-AVERAGE(Table2[Sharpe Ratio]))/_xlfn.STDEV.P(Table2[Sharpe Ratio])</f>
        <v>-1.8245747546781041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616</v>
      </c>
      <c r="AT615">
        <f>_xlfn.RANK.AVG(Table2[[#This Row],[6M Return vs Nifty Z-Score]],Table2[6M Return vs Nifty Z-Score])</f>
        <v>334</v>
      </c>
      <c r="AU615">
        <f>_xlfn.RANK.AVG(Table2[[#This Row],[Sharpe Ratio Z-Score]],Table2[Sharpe Ratio Z-Score])</f>
        <v>711</v>
      </c>
      <c r="AV615">
        <f>(Table2[[#This Row],[Rank 1Y]]+Table2[[#This Row],[Rank 6M]]+Table2[[#This Row],[Rank Sharpe]])/3</f>
        <v>553.66666666666663</v>
      </c>
    </row>
    <row r="616" spans="1:48" x14ac:dyDescent="0.3">
      <c r="A616" t="s">
        <v>824</v>
      </c>
      <c r="B616" t="s">
        <v>825</v>
      </c>
      <c r="C616" t="s">
        <v>3136</v>
      </c>
      <c r="D616" t="s">
        <v>54</v>
      </c>
      <c r="E616">
        <v>18849.499360950002</v>
      </c>
      <c r="F616">
        <v>644.45000000000005</v>
      </c>
      <c r="G616">
        <v>-38.418993707555003</v>
      </c>
      <c r="H616">
        <f>(Table2[[#This Row],[1Y Return vs Nifty]]-AVERAGE(Table2[1Y Return vs Nifty]))/_xlfn.STDEV.P(Table2[1Y Return vs Nifty])</f>
        <v>-1.034492050733038</v>
      </c>
      <c r="I616">
        <v>-26.658531010177999</v>
      </c>
      <c r="J616">
        <f>(Table2[[#This Row],[1M Return vs Nifty]]-AVERAGE(Table2[1M Return vs Nifty]))/_xlfn.STDEV.P(Table2[1M Return vs Nifty])</f>
        <v>-2.6092385629880921</v>
      </c>
      <c r="K616">
        <v>-15.001009496157399</v>
      </c>
      <c r="L616">
        <f>(Table2[[#This Row],[6M Return vs Nifty]]-AVERAGE(Table2[6M Return vs Nifty]))/_xlfn.STDEV.P(Table2[6M Return vs Nifty])</f>
        <v>-0.62563594848044102</v>
      </c>
      <c r="M616">
        <v>-2.42041464149422</v>
      </c>
      <c r="N616">
        <f>(Table2[[#This Row],[1W Return vs Nifty]]-AVERAGE(Table2[1W Return vs Nifty]))/_xlfn.STDEV.P(Table2[1W Return vs Nifty])</f>
        <v>-0.51271261614622776</v>
      </c>
      <c r="O616">
        <v>679.13</v>
      </c>
      <c r="P616">
        <v>728.45945627473304</v>
      </c>
      <c r="Q616">
        <v>741.99824239106499</v>
      </c>
      <c r="R616">
        <v>38.5870748970421</v>
      </c>
      <c r="S616" s="1">
        <f>(Table2[[#This Row],[Close Price]]-Table2[[#This Row],[20D EMA]])/Table2[[#This Row],[20D EMA]]</f>
        <v>-5.1065333588561766E-2</v>
      </c>
      <c r="T616" s="1">
        <f>(Table2[[#This Row],[Close Price]]-Table2[[#This Row],[50D EMA]])/Table2[[#This Row],[50D EMA]]</f>
        <v>-0.11532482082715864</v>
      </c>
      <c r="U616" s="1">
        <f>(Table2[[#This Row],[Close Price]]-Table2[[#This Row],[200D EMA]])/Table2[[#This Row],[200D EMA]]</f>
        <v>-0.13146694536191747</v>
      </c>
      <c r="V616">
        <v>0.39807238161431602</v>
      </c>
      <c r="W616">
        <v>633.4</v>
      </c>
      <c r="X616">
        <v>648.5</v>
      </c>
      <c r="Y616">
        <v>633.25</v>
      </c>
      <c r="Z616">
        <v>654</v>
      </c>
      <c r="AA616">
        <v>626</v>
      </c>
      <c r="AB616">
        <v>729</v>
      </c>
      <c r="AC616" s="1">
        <f>(Table2[[#This Row],[Close Price]]/Table2[[#This Row],[Day Low]])-1</f>
        <v>1.7445532049258139E-2</v>
      </c>
      <c r="AD616" s="1">
        <f>(Table2[[#This Row],[Day High]]/Table2[[#This Row],[Close Price]])-1</f>
        <v>6.2844285825121027E-3</v>
      </c>
      <c r="AE616" s="1">
        <f>(Table2[[#This Row],[Close Price]]/Table2[[#This Row],[Current Week Low]])-1</f>
        <v>1.7686537702329419E-2</v>
      </c>
      <c r="AF616" s="1">
        <f>(Table2[[#This Row],[Current Week High]]/Table2[[#This Row],[Close Price]])-1</f>
        <v>1.4818837768639792E-2</v>
      </c>
      <c r="AG616" s="1">
        <f>(Table2[[#This Row],[Close Price]]/Table2[[#This Row],[Current Month Low]])-1</f>
        <v>2.9472843450479402E-2</v>
      </c>
      <c r="AH616" s="1">
        <f>(Table2[[#This Row],[Current Month High]]/Table2[[#This Row],[Close Price]])-1</f>
        <v>0.13119714485219958</v>
      </c>
      <c r="AI616">
        <v>46.442703080145797</v>
      </c>
      <c r="AJ616">
        <v>7.3993833847179502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-0.17</v>
      </c>
      <c r="AM616" t="s">
        <v>3182</v>
      </c>
      <c r="AN616">
        <v>-1.52</v>
      </c>
      <c r="AO616" t="s">
        <v>3182</v>
      </c>
      <c r="AP616">
        <v>1.8698532803583998E-2</v>
      </c>
      <c r="AQ616">
        <f>(Table2[[#This Row],[Sharpe Ratio]]-AVERAGE(Table2[Sharpe Ratio]))/_xlfn.STDEV.P(Table2[Sharpe Ratio])</f>
        <v>-0.44898344469459744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666</v>
      </c>
      <c r="AT616">
        <f>_xlfn.RANK.AVG(Table2[[#This Row],[6M Return vs Nifty Z-Score]],Table2[6M Return vs Nifty Z-Score])</f>
        <v>546</v>
      </c>
      <c r="AU616">
        <f>_xlfn.RANK.AVG(Table2[[#This Row],[Sharpe Ratio Z-Score]],Table2[Sharpe Ratio Z-Score])</f>
        <v>453</v>
      </c>
      <c r="AV616">
        <f>(Table2[[#This Row],[Rank 1Y]]+Table2[[#This Row],[Rank 6M]]+Table2[[#This Row],[Rank Sharpe]])/3</f>
        <v>555</v>
      </c>
    </row>
    <row r="617" spans="1:48" x14ac:dyDescent="0.3">
      <c r="A617" t="s">
        <v>1648</v>
      </c>
      <c r="B617" t="s">
        <v>1649</v>
      </c>
      <c r="C617" t="s">
        <v>3138</v>
      </c>
      <c r="D617" t="s">
        <v>37</v>
      </c>
      <c r="E617">
        <v>5522.8847244999997</v>
      </c>
      <c r="F617">
        <v>325.75</v>
      </c>
      <c r="G617">
        <v>-11.3367213695372</v>
      </c>
      <c r="H617">
        <f>(Table2[[#This Row],[1Y Return vs Nifty]]-AVERAGE(Table2[1Y Return vs Nifty]))/_xlfn.STDEV.P(Table2[1Y Return vs Nifty])</f>
        <v>-0.50162962924762799</v>
      </c>
      <c r="I617">
        <v>4.7562256039890798</v>
      </c>
      <c r="J617">
        <f>(Table2[[#This Row],[1M Return vs Nifty]]-AVERAGE(Table2[1M Return vs Nifty]))/_xlfn.STDEV.P(Table2[1M Return vs Nifty])</f>
        <v>0.30629518996842997</v>
      </c>
      <c r="K617">
        <v>-17.979639993602799</v>
      </c>
      <c r="L617">
        <f>(Table2[[#This Row],[6M Return vs Nifty]]-AVERAGE(Table2[6M Return vs Nifty]))/_xlfn.STDEV.P(Table2[6M Return vs Nifty])</f>
        <v>-0.72226147118108774</v>
      </c>
      <c r="M617">
        <v>-2.3701943288027998</v>
      </c>
      <c r="N617">
        <f>(Table2[[#This Row],[1W Return vs Nifty]]-AVERAGE(Table2[1W Return vs Nifty]))/_xlfn.STDEV.P(Table2[1W Return vs Nifty])</f>
        <v>-0.5005696660750627</v>
      </c>
      <c r="O617">
        <v>359.03</v>
      </c>
      <c r="P617">
        <v>349.32820567710201</v>
      </c>
      <c r="Q617">
        <v>359.005443458272</v>
      </c>
      <c r="R617">
        <v>53.1794868611846</v>
      </c>
      <c r="S617" s="1">
        <f>(Table2[[#This Row],[Close Price]]-Table2[[#This Row],[20D EMA]])/Table2[[#This Row],[20D EMA]]</f>
        <v>-9.2694203826978183E-2</v>
      </c>
      <c r="T617" s="1">
        <f>(Table2[[#This Row],[Close Price]]-Table2[[#This Row],[50D EMA]])/Table2[[#This Row],[50D EMA]]</f>
        <v>-6.7495854310992226E-2</v>
      </c>
      <c r="U617" s="1">
        <f>(Table2[[#This Row],[Close Price]]-Table2[[#This Row],[200D EMA]])/Table2[[#This Row],[200D EMA]]</f>
        <v>-9.2632142671500606E-2</v>
      </c>
      <c r="V617">
        <v>0.27871954216919198</v>
      </c>
      <c r="W617">
        <v>324.45</v>
      </c>
      <c r="X617">
        <v>330.9</v>
      </c>
      <c r="Y617">
        <v>321.75</v>
      </c>
      <c r="Z617">
        <v>326.7</v>
      </c>
      <c r="AA617">
        <v>320.05</v>
      </c>
      <c r="AB617">
        <v>328</v>
      </c>
      <c r="AC617" s="1">
        <f>(Table2[[#This Row],[Close Price]]/Table2[[#This Row],[Day Low]])-1</f>
        <v>4.0067807058099536E-3</v>
      </c>
      <c r="AD617" s="1">
        <f>(Table2[[#This Row],[Day High]]/Table2[[#This Row],[Close Price]])-1</f>
        <v>1.5809669992325359E-2</v>
      </c>
      <c r="AE617" s="1">
        <f>(Table2[[#This Row],[Close Price]]/Table2[[#This Row],[Current Week Low]])-1</f>
        <v>1.2432012432012529E-2</v>
      </c>
      <c r="AF617" s="1">
        <f>(Table2[[#This Row],[Current Week High]]/Table2[[#This Row],[Close Price]])-1</f>
        <v>2.9163468917881019E-3</v>
      </c>
      <c r="AG617" s="1">
        <f>(Table2[[#This Row],[Close Price]]/Table2[[#This Row],[Current Month Low]])-1</f>
        <v>1.7809717231682454E-2</v>
      </c>
      <c r="AH617" s="1">
        <f>(Table2[[#This Row],[Current Month High]]/Table2[[#This Row],[Close Price]])-1</f>
        <v>6.9071373752878085E-3</v>
      </c>
      <c r="AI617">
        <v>49.240214888718299</v>
      </c>
      <c r="AJ617">
        <v>11.7443437855705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-0.26</v>
      </c>
      <c r="AM617" t="s">
        <v>3182</v>
      </c>
      <c r="AN617">
        <v>-3.4</v>
      </c>
      <c r="AO617" t="s">
        <v>3182</v>
      </c>
      <c r="AP617">
        <v>-1.5553605081674001E-2</v>
      </c>
      <c r="AQ617">
        <f>(Table2[[#This Row],[Sharpe Ratio]]-AVERAGE(Table2[Sharpe Ratio]))/_xlfn.STDEV.P(Table2[Sharpe Ratio])</f>
        <v>-0.8452508734552735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489</v>
      </c>
      <c r="AT617">
        <f>_xlfn.RANK.AVG(Table2[[#This Row],[6M Return vs Nifty Z-Score]],Table2[6M Return vs Nifty Z-Score])</f>
        <v>579</v>
      </c>
      <c r="AU617">
        <f>_xlfn.RANK.AVG(Table2[[#This Row],[Sharpe Ratio Z-Score]],Table2[Sharpe Ratio Z-Score])</f>
        <v>597</v>
      </c>
      <c r="AV617">
        <f>(Table2[[#This Row],[Rank 1Y]]+Table2[[#This Row],[Rank 6M]]+Table2[[#This Row],[Rank Sharpe]])/3</f>
        <v>555</v>
      </c>
    </row>
    <row r="618" spans="1:48" x14ac:dyDescent="0.3">
      <c r="A618" t="s">
        <v>1288</v>
      </c>
      <c r="B618" t="s">
        <v>1289</v>
      </c>
      <c r="C618" t="s">
        <v>3148</v>
      </c>
      <c r="D618" t="s">
        <v>105</v>
      </c>
      <c r="E618">
        <v>8896.2744992549997</v>
      </c>
      <c r="F618">
        <v>744.65</v>
      </c>
      <c r="G618">
        <v>-28.757439739215702</v>
      </c>
      <c r="H618">
        <f>(Table2[[#This Row],[1Y Return vs Nifty]]-AVERAGE(Table2[1Y Return vs Nifty]))/_xlfn.STDEV.P(Table2[1Y Return vs Nifty])</f>
        <v>-0.84439430049166864</v>
      </c>
      <c r="I618">
        <v>13.4554849020201</v>
      </c>
      <c r="J618">
        <f>(Table2[[#This Row],[1M Return vs Nifty]]-AVERAGE(Table2[1M Return vs Nifty]))/_xlfn.STDEV.P(Table2[1M Return vs Nifty])</f>
        <v>1.1136541143311411</v>
      </c>
      <c r="K618">
        <v>-1.60501685212987</v>
      </c>
      <c r="L618">
        <f>(Table2[[#This Row],[6M Return vs Nifty]]-AVERAGE(Table2[6M Return vs Nifty]))/_xlfn.STDEV.P(Table2[6M Return vs Nifty])</f>
        <v>-0.19107557167865052</v>
      </c>
      <c r="M618">
        <v>-0.84920651563349703</v>
      </c>
      <c r="N618">
        <f>(Table2[[#This Row],[1W Return vs Nifty]]-AVERAGE(Table2[1W Return vs Nifty]))/_xlfn.STDEV.P(Table2[1W Return vs Nifty])</f>
        <v>-0.13280455103784239</v>
      </c>
      <c r="O618">
        <v>708.18</v>
      </c>
      <c r="P618">
        <v>689.855429465925</v>
      </c>
      <c r="Q618">
        <v>694.70592869056395</v>
      </c>
      <c r="R618">
        <v>75.429926914217603</v>
      </c>
      <c r="S618" s="1">
        <f>(Table2[[#This Row],[Close Price]]-Table2[[#This Row],[20D EMA]])/Table2[[#This Row],[20D EMA]]</f>
        <v>5.1498206670620508E-2</v>
      </c>
      <c r="T618" s="1">
        <f>(Table2[[#This Row],[Close Price]]-Table2[[#This Row],[50D EMA]])/Table2[[#This Row],[50D EMA]]</f>
        <v>7.9429063240824327E-2</v>
      </c>
      <c r="U618" s="1">
        <f>(Table2[[#This Row],[Close Price]]-Table2[[#This Row],[200D EMA]])/Table2[[#This Row],[200D EMA]]</f>
        <v>7.1892392517182796E-2</v>
      </c>
      <c r="V618">
        <v>2.2720305299394901</v>
      </c>
      <c r="W618">
        <v>741.05</v>
      </c>
      <c r="X618">
        <v>758</v>
      </c>
      <c r="Y618">
        <v>738.15</v>
      </c>
      <c r="Z618">
        <v>764.4</v>
      </c>
      <c r="AA618">
        <v>651</v>
      </c>
      <c r="AB618">
        <v>764.4</v>
      </c>
      <c r="AC618" s="1">
        <f>(Table2[[#This Row],[Close Price]]/Table2[[#This Row],[Day Low]])-1</f>
        <v>4.8579717967749403E-3</v>
      </c>
      <c r="AD618" s="1">
        <f>(Table2[[#This Row],[Day High]]/Table2[[#This Row],[Close Price]])-1</f>
        <v>1.7927885583831404E-2</v>
      </c>
      <c r="AE618" s="1">
        <f>(Table2[[#This Row],[Close Price]]/Table2[[#This Row],[Current Week Low]])-1</f>
        <v>8.8057982794824685E-3</v>
      </c>
      <c r="AF618" s="1">
        <f>(Table2[[#This Row],[Current Week High]]/Table2[[#This Row],[Close Price]])-1</f>
        <v>2.6522527361847903E-2</v>
      </c>
      <c r="AG618" s="1">
        <f>(Table2[[#This Row],[Close Price]]/Table2[[#This Row],[Current Month Low]])-1</f>
        <v>0.14385560675883258</v>
      </c>
      <c r="AH618" s="1">
        <f>(Table2[[#This Row],[Current Month High]]/Table2[[#This Row],[Close Price]])-1</f>
        <v>2.6522527361847903E-2</v>
      </c>
      <c r="AI618">
        <v>9.8368360974954605</v>
      </c>
      <c r="AJ618">
        <v>24.398596725693199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0.08</v>
      </c>
      <c r="AM618" t="s">
        <v>3183</v>
      </c>
      <c r="AN618">
        <v>9.48</v>
      </c>
      <c r="AO618" t="s">
        <v>3183</v>
      </c>
      <c r="AP618">
        <v>-7.7951298873774999E-2</v>
      </c>
      <c r="AQ618">
        <f>(Table2[[#This Row],[Sharpe Ratio]]-AVERAGE(Table2[Sharpe Ratio]))/_xlfn.STDEV.P(Table2[Sharpe Ratio])</f>
        <v>-1.567137891498428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610</v>
      </c>
      <c r="AT618">
        <f>_xlfn.RANK.AVG(Table2[[#This Row],[6M Return vs Nifty Z-Score]],Table2[6M Return vs Nifty Z-Score])</f>
        <v>364</v>
      </c>
      <c r="AU618">
        <f>_xlfn.RANK.AVG(Table2[[#This Row],[Sharpe Ratio Z-Score]],Table2[Sharpe Ratio Z-Score])</f>
        <v>694</v>
      </c>
      <c r="AV618">
        <f>(Table2[[#This Row],[Rank 1Y]]+Table2[[#This Row],[Rank 6M]]+Table2[[#This Row],[Rank Sharpe]])/3</f>
        <v>556</v>
      </c>
    </row>
    <row r="619" spans="1:48" x14ac:dyDescent="0.3">
      <c r="A619" t="s">
        <v>266</v>
      </c>
      <c r="B619" t="s">
        <v>267</v>
      </c>
      <c r="C619" t="s">
        <v>3138</v>
      </c>
      <c r="D619" t="s">
        <v>268</v>
      </c>
      <c r="E619">
        <v>94992.974621090005</v>
      </c>
      <c r="F619">
        <v>960.05</v>
      </c>
      <c r="G619">
        <v>-18.3265109362566</v>
      </c>
      <c r="H619">
        <f>(Table2[[#This Row],[1Y Return vs Nifty]]-AVERAGE(Table2[1Y Return vs Nifty]))/_xlfn.STDEV.P(Table2[1Y Return vs Nifty])</f>
        <v>-0.63915856875862331</v>
      </c>
      <c r="I619">
        <v>-1.1615115403748699</v>
      </c>
      <c r="J619">
        <f>(Table2[[#This Row],[1M Return vs Nifty]]-AVERAGE(Table2[1M Return vs Nifty]))/_xlfn.STDEV.P(Table2[1M Return vs Nifty])</f>
        <v>-0.24291684428100652</v>
      </c>
      <c r="K619">
        <v>-16.509037664097399</v>
      </c>
      <c r="L619">
        <f>(Table2[[#This Row],[6M Return vs Nifty]]-AVERAGE(Table2[6M Return vs Nifty]))/_xlfn.STDEV.P(Table2[6M Return vs Nifty])</f>
        <v>-0.67455574907318716</v>
      </c>
      <c r="M619">
        <v>1.6371737450100601</v>
      </c>
      <c r="N619">
        <f>(Table2[[#This Row],[1W Return vs Nifty]]-AVERAGE(Table2[1W Return vs Nifty]))/_xlfn.STDEV.P(Table2[1W Return vs Nifty])</f>
        <v>0.46838627683374712</v>
      </c>
      <c r="O619">
        <v>973.72</v>
      </c>
      <c r="P619">
        <v>1036.9474557246499</v>
      </c>
      <c r="Q619">
        <v>1078.9374152630701</v>
      </c>
      <c r="R619">
        <v>49.878449121794901</v>
      </c>
      <c r="S619" s="1">
        <f>(Table2[[#This Row],[Close Price]]-Table2[[#This Row],[20D EMA]])/Table2[[#This Row],[20D EMA]]</f>
        <v>-1.403894343343063E-2</v>
      </c>
      <c r="T619" s="1">
        <f>(Table2[[#This Row],[Close Price]]-Table2[[#This Row],[50D EMA]])/Table2[[#This Row],[50D EMA]]</f>
        <v>-7.4157523893929322E-2</v>
      </c>
      <c r="U619" s="1">
        <f>(Table2[[#This Row],[Close Price]]-Table2[[#This Row],[200D EMA]])/Table2[[#This Row],[200D EMA]]</f>
        <v>-0.11018935258082843</v>
      </c>
      <c r="V619">
        <v>0.89243268695336497</v>
      </c>
      <c r="W619">
        <v>952.7</v>
      </c>
      <c r="X619">
        <v>965.1</v>
      </c>
      <c r="Y619">
        <v>946.6</v>
      </c>
      <c r="Z619">
        <v>967.45</v>
      </c>
      <c r="AA619">
        <v>900.5</v>
      </c>
      <c r="AB619">
        <v>1013.1</v>
      </c>
      <c r="AC619" s="1">
        <f>(Table2[[#This Row],[Close Price]]/Table2[[#This Row],[Day Low]])-1</f>
        <v>7.7149155033062744E-3</v>
      </c>
      <c r="AD619" s="1">
        <f>(Table2[[#This Row],[Day High]]/Table2[[#This Row],[Close Price]])-1</f>
        <v>5.2601427009011381E-3</v>
      </c>
      <c r="AE619" s="1">
        <f>(Table2[[#This Row],[Close Price]]/Table2[[#This Row],[Current Week Low]])-1</f>
        <v>1.4208747094865748E-2</v>
      </c>
      <c r="AF619" s="1">
        <f>(Table2[[#This Row],[Current Week High]]/Table2[[#This Row],[Close Price]])-1</f>
        <v>7.7079318785480133E-3</v>
      </c>
      <c r="AG619" s="1">
        <f>(Table2[[#This Row],[Close Price]]/Table2[[#This Row],[Current Month Low]])-1</f>
        <v>6.6129927817878853E-2</v>
      </c>
      <c r="AH619" s="1">
        <f>(Table2[[#This Row],[Current Month High]]/Table2[[#This Row],[Close Price]])-1</f>
        <v>5.525753866986105E-2</v>
      </c>
      <c r="AI619">
        <v>30.557824990692598</v>
      </c>
      <c r="AJ619">
        <v>6.61299278178788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3182</v>
      </c>
      <c r="AN619">
        <v>-2.52</v>
      </c>
      <c r="AO619" t="s">
        <v>3182</v>
      </c>
      <c r="AP619">
        <v>-1.1791264877045E-2</v>
      </c>
      <c r="AQ619">
        <f>(Table2[[#This Row],[Sharpe Ratio]]-AVERAGE(Table2[Sharpe Ratio]))/_xlfn.STDEV.P(Table2[Sharpe Ratio])</f>
        <v>-0.80172387131585587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532</v>
      </c>
      <c r="AT619">
        <f>_xlfn.RANK.AVG(Table2[[#This Row],[6M Return vs Nifty Z-Score]],Table2[6M Return vs Nifty Z-Score])</f>
        <v>559</v>
      </c>
      <c r="AU619">
        <f>_xlfn.RANK.AVG(Table2[[#This Row],[Sharpe Ratio Z-Score]],Table2[Sharpe Ratio Z-Score])</f>
        <v>587</v>
      </c>
      <c r="AV619">
        <f>(Table2[[#This Row],[Rank 1Y]]+Table2[[#This Row],[Rank 6M]]+Table2[[#This Row],[Rank Sharpe]])/3</f>
        <v>559.33333333333337</v>
      </c>
    </row>
    <row r="620" spans="1:48" x14ac:dyDescent="0.3">
      <c r="A620" t="s">
        <v>352</v>
      </c>
      <c r="B620" t="s">
        <v>353</v>
      </c>
      <c r="C620" t="s">
        <v>3151</v>
      </c>
      <c r="D620" t="s">
        <v>171</v>
      </c>
      <c r="E620">
        <v>68076.925309500002</v>
      </c>
      <c r="F620">
        <v>2296.6</v>
      </c>
      <c r="G620">
        <v>-27.606540873740901</v>
      </c>
      <c r="H620">
        <f>(Table2[[#This Row],[1Y Return vs Nifty]]-AVERAGE(Table2[1Y Return vs Nifty]))/_xlfn.STDEV.P(Table2[1Y Return vs Nifty])</f>
        <v>-0.82174957006848293</v>
      </c>
      <c r="I620">
        <v>0.44107952279329699</v>
      </c>
      <c r="J620">
        <f>(Table2[[#This Row],[1M Return vs Nifty]]-AVERAGE(Table2[1M Return vs Nifty]))/_xlfn.STDEV.P(Table2[1M Return vs Nifty])</f>
        <v>-9.4183928911349996E-2</v>
      </c>
      <c r="K620">
        <v>-6.4297143752364398</v>
      </c>
      <c r="L620">
        <f>(Table2[[#This Row],[6M Return vs Nifty]]-AVERAGE(Table2[6M Return vs Nifty]))/_xlfn.STDEV.P(Table2[6M Return vs Nifty])</f>
        <v>-0.34758673358426828</v>
      </c>
      <c r="M620">
        <v>-0.688146728926466</v>
      </c>
      <c r="N620">
        <f>(Table2[[#This Row],[1W Return vs Nifty]]-AVERAGE(Table2[1W Return vs Nifty]))/_xlfn.STDEV.P(Table2[1W Return vs Nifty])</f>
        <v>-9.386132580400007E-2</v>
      </c>
      <c r="O620">
        <v>2247.7600000000002</v>
      </c>
      <c r="P620">
        <v>2306.7614380005002</v>
      </c>
      <c r="Q620">
        <v>2380.8226069211501</v>
      </c>
      <c r="R620">
        <v>61.535947617449999</v>
      </c>
      <c r="S620" s="1">
        <f>(Table2[[#This Row],[Close Price]]-Table2[[#This Row],[20D EMA]])/Table2[[#This Row],[20D EMA]]</f>
        <v>2.1728298394846284E-2</v>
      </c>
      <c r="T620" s="1">
        <f>(Table2[[#This Row],[Close Price]]-Table2[[#This Row],[50D EMA]])/Table2[[#This Row],[50D EMA]]</f>
        <v>-4.4050667022196462E-3</v>
      </c>
      <c r="U620" s="1">
        <f>(Table2[[#This Row],[Close Price]]-Table2[[#This Row],[200D EMA]])/Table2[[#This Row],[200D EMA]]</f>
        <v>-3.5375423047610322E-2</v>
      </c>
      <c r="V620">
        <v>0.55776396586962196</v>
      </c>
      <c r="W620">
        <v>2225</v>
      </c>
      <c r="X620">
        <v>2300</v>
      </c>
      <c r="Y620">
        <v>2185.5</v>
      </c>
      <c r="Z620">
        <v>2300</v>
      </c>
      <c r="AA620">
        <v>2126.85</v>
      </c>
      <c r="AB620">
        <v>2389</v>
      </c>
      <c r="AC620" s="1">
        <f>(Table2[[#This Row],[Close Price]]/Table2[[#This Row],[Day Low]])-1</f>
        <v>3.217977528089877E-2</v>
      </c>
      <c r="AD620" s="1">
        <f>(Table2[[#This Row],[Day High]]/Table2[[#This Row],[Close Price]])-1</f>
        <v>1.4804493599234192E-3</v>
      </c>
      <c r="AE620" s="1">
        <f>(Table2[[#This Row],[Close Price]]/Table2[[#This Row],[Current Week Low]])-1</f>
        <v>5.0835049187828885E-2</v>
      </c>
      <c r="AF620" s="1">
        <f>(Table2[[#This Row],[Current Week High]]/Table2[[#This Row],[Close Price]])-1</f>
        <v>1.4804493599234192E-3</v>
      </c>
      <c r="AG620" s="1">
        <f>(Table2[[#This Row],[Close Price]]/Table2[[#This Row],[Current Month Low]])-1</f>
        <v>7.9812868796577119E-2</v>
      </c>
      <c r="AH620" s="1">
        <f>(Table2[[#This Row],[Current Month High]]/Table2[[#This Row],[Close Price]])-1</f>
        <v>4.0233388487329158E-2</v>
      </c>
      <c r="AI620">
        <v>17.301663328398501</v>
      </c>
      <c r="AJ620">
        <v>9.9325068211191407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0.01</v>
      </c>
      <c r="AM620" t="s">
        <v>3183</v>
      </c>
      <c r="AN620">
        <v>-3.44</v>
      </c>
      <c r="AO620" t="s">
        <v>3182</v>
      </c>
      <c r="AP620">
        <v>-3.5543169845739998E-2</v>
      </c>
      <c r="AQ620">
        <f>(Table2[[#This Row],[Sharpe Ratio]]-AVERAGE(Table2[Sharpe Ratio]))/_xlfn.STDEV.P(Table2[Sharpe Ratio])</f>
        <v>-1.0765127426453629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602</v>
      </c>
      <c r="AT620">
        <f>_xlfn.RANK.AVG(Table2[[#This Row],[6M Return vs Nifty Z-Score]],Table2[6M Return vs Nifty Z-Score])</f>
        <v>441</v>
      </c>
      <c r="AU620">
        <f>_xlfn.RANK.AVG(Table2[[#This Row],[Sharpe Ratio Z-Score]],Table2[Sharpe Ratio Z-Score])</f>
        <v>636</v>
      </c>
      <c r="AV620">
        <f>(Table2[[#This Row],[Rank 1Y]]+Table2[[#This Row],[Rank 6M]]+Table2[[#This Row],[Rank Sharpe]])/3</f>
        <v>559.66666666666663</v>
      </c>
    </row>
    <row r="621" spans="1:48" x14ac:dyDescent="0.3">
      <c r="A621" t="s">
        <v>286</v>
      </c>
      <c r="B621" t="s">
        <v>287</v>
      </c>
      <c r="C621" t="s">
        <v>3143</v>
      </c>
      <c r="D621" t="s">
        <v>69</v>
      </c>
      <c r="E621">
        <v>91723.936354379999</v>
      </c>
      <c r="F621">
        <v>25421.85</v>
      </c>
      <c r="G621">
        <v>-25.109983060665702</v>
      </c>
      <c r="H621">
        <f>(Table2[[#This Row],[1Y Return vs Nifty]]-AVERAGE(Table2[1Y Return vs Nifty]))/_xlfn.STDEV.P(Table2[1Y Return vs Nifty])</f>
        <v>-0.77262807003149825</v>
      </c>
      <c r="I621">
        <v>-0.68589887993783805</v>
      </c>
      <c r="J621">
        <f>(Table2[[#This Row],[1M Return vs Nifty]]-AVERAGE(Table2[1M Return vs Nifty]))/_xlfn.STDEV.P(Table2[1M Return vs Nifty])</f>
        <v>-0.19877629015007703</v>
      </c>
      <c r="K621">
        <v>-5.8277664295284</v>
      </c>
      <c r="L621">
        <f>(Table2[[#This Row],[6M Return vs Nifty]]-AVERAGE(Table2[6M Return vs Nifty]))/_xlfn.STDEV.P(Table2[6M Return vs Nifty])</f>
        <v>-0.32805979496516013</v>
      </c>
      <c r="M621">
        <v>1.14880910741826</v>
      </c>
      <c r="N621">
        <f>(Table2[[#This Row],[1W Return vs Nifty]]-AVERAGE(Table2[1W Return vs Nifty]))/_xlfn.STDEV.P(Table2[1W Return vs Nifty])</f>
        <v>0.3503028342387558</v>
      </c>
      <c r="O621">
        <v>24743.5</v>
      </c>
      <c r="P621">
        <v>24985.634890567901</v>
      </c>
      <c r="Q621">
        <v>25636.525326950999</v>
      </c>
      <c r="R621">
        <v>65.371537089096194</v>
      </c>
      <c r="S621" s="1">
        <f>(Table2[[#This Row],[Close Price]]-Table2[[#This Row],[20D EMA]])/Table2[[#This Row],[20D EMA]]</f>
        <v>2.7415280780811062E-2</v>
      </c>
      <c r="T621" s="1">
        <f>(Table2[[#This Row],[Close Price]]-Table2[[#This Row],[50D EMA]])/Table2[[#This Row],[50D EMA]]</f>
        <v>1.7458636186057835E-2</v>
      </c>
      <c r="U621" s="1">
        <f>(Table2[[#This Row],[Close Price]]-Table2[[#This Row],[200D EMA]])/Table2[[#This Row],[200D EMA]]</f>
        <v>-8.3738074568677386E-3</v>
      </c>
      <c r="V621">
        <v>0.98284086359402101</v>
      </c>
      <c r="W621">
        <v>24803</v>
      </c>
      <c r="X621">
        <v>25578.6</v>
      </c>
      <c r="Y621">
        <v>24803</v>
      </c>
      <c r="Z621">
        <v>25763</v>
      </c>
      <c r="AA621">
        <v>23500</v>
      </c>
      <c r="AB621">
        <v>25763</v>
      </c>
      <c r="AC621" s="1">
        <f>(Table2[[#This Row],[Close Price]]/Table2[[#This Row],[Day Low]])-1</f>
        <v>2.4950610813208041E-2</v>
      </c>
      <c r="AD621" s="1">
        <f>(Table2[[#This Row],[Day High]]/Table2[[#This Row],[Close Price]])-1</f>
        <v>6.1659556641235902E-3</v>
      </c>
      <c r="AE621" s="1">
        <f>(Table2[[#This Row],[Close Price]]/Table2[[#This Row],[Current Week Low]])-1</f>
        <v>2.4950610813208041E-2</v>
      </c>
      <c r="AF621" s="1">
        <f>(Table2[[#This Row],[Current Week High]]/Table2[[#This Row],[Close Price]])-1</f>
        <v>1.341955837203046E-2</v>
      </c>
      <c r="AG621" s="1">
        <f>(Table2[[#This Row],[Close Price]]/Table2[[#This Row],[Current Month Low]])-1</f>
        <v>8.1780851063829818E-2</v>
      </c>
      <c r="AH621" s="1">
        <f>(Table2[[#This Row],[Current Month High]]/Table2[[#This Row],[Close Price]])-1</f>
        <v>1.341955837203046E-2</v>
      </c>
      <c r="AI621">
        <v>20.9107519712373</v>
      </c>
      <c r="AJ621">
        <v>8.17808510638298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0.05</v>
      </c>
      <c r="AM621" t="s">
        <v>3183</v>
      </c>
      <c r="AN621">
        <v>2.6</v>
      </c>
      <c r="AO621" t="s">
        <v>3183</v>
      </c>
      <c r="AP621">
        <v>-5.1275044933876003E-2</v>
      </c>
      <c r="AQ621">
        <f>(Table2[[#This Row],[Sharpe Ratio]]-AVERAGE(Table2[Sharpe Ratio]))/_xlfn.STDEV.P(Table2[Sharpe Ratio])</f>
        <v>-1.2585168473714183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584</v>
      </c>
      <c r="AT621">
        <f>_xlfn.RANK.AVG(Table2[[#This Row],[6M Return vs Nifty Z-Score]],Table2[6M Return vs Nifty Z-Score])</f>
        <v>432</v>
      </c>
      <c r="AU621">
        <f>_xlfn.RANK.AVG(Table2[[#This Row],[Sharpe Ratio Z-Score]],Table2[Sharpe Ratio Z-Score])</f>
        <v>666</v>
      </c>
      <c r="AV621">
        <f>(Table2[[#This Row],[Rank 1Y]]+Table2[[#This Row],[Rank 6M]]+Table2[[#This Row],[Rank Sharpe]])/3</f>
        <v>560.66666666666663</v>
      </c>
    </row>
    <row r="622" spans="1:48" x14ac:dyDescent="0.3">
      <c r="A622" t="s">
        <v>1976</v>
      </c>
      <c r="B622" t="s">
        <v>1977</v>
      </c>
      <c r="C622" t="s">
        <v>3152</v>
      </c>
      <c r="D622" t="s">
        <v>455</v>
      </c>
      <c r="E622">
        <v>3540.2684788800002</v>
      </c>
      <c r="F622">
        <v>22.96</v>
      </c>
      <c r="G622">
        <v>-43.186964362188199</v>
      </c>
      <c r="H622">
        <f>(Table2[[#This Row],[1Y Return vs Nifty]]-AVERAGE(Table2[1Y Return vs Nifty]))/_xlfn.STDEV.P(Table2[1Y Return vs Nifty])</f>
        <v>-1.1283051679223459</v>
      </c>
      <c r="I622">
        <v>3.7907664953097502</v>
      </c>
      <c r="J622">
        <f>(Table2[[#This Row],[1M Return vs Nifty]]-AVERAGE(Table2[1M Return vs Nifty]))/_xlfn.STDEV.P(Table2[1M Return vs Nifty])</f>
        <v>0.21669307549002254</v>
      </c>
      <c r="K622">
        <v>-8.9762947430277507</v>
      </c>
      <c r="L622">
        <f>(Table2[[#This Row],[6M Return vs Nifty]]-AVERAGE(Table2[6M Return vs Nifty]))/_xlfn.STDEV.P(Table2[6M Return vs Nifty])</f>
        <v>-0.43019673148366394</v>
      </c>
      <c r="M622">
        <v>-3.0851871419999801</v>
      </c>
      <c r="N622">
        <f>(Table2[[#This Row],[1W Return vs Nifty]]-AVERAGE(Table2[1W Return vs Nifty]))/_xlfn.STDEV.P(Table2[1W Return vs Nifty])</f>
        <v>-0.67345035053520674</v>
      </c>
      <c r="O622">
        <v>24.91</v>
      </c>
      <c r="P622">
        <v>22.848804754581099</v>
      </c>
      <c r="Q622">
        <v>23.5742417662108</v>
      </c>
      <c r="R622">
        <v>53.897052875426702</v>
      </c>
      <c r="S622" s="1">
        <f>(Table2[[#This Row],[Close Price]]-Table2[[#This Row],[20D EMA]])/Table2[[#This Row],[20D EMA]]</f>
        <v>-7.8281814532316307E-2</v>
      </c>
      <c r="T622" s="1">
        <f>(Table2[[#This Row],[Close Price]]-Table2[[#This Row],[50D EMA]])/Table2[[#This Row],[50D EMA]]</f>
        <v>4.8665672718222752E-3</v>
      </c>
      <c r="U622" s="1">
        <f>(Table2[[#This Row],[Close Price]]-Table2[[#This Row],[200D EMA]])/Table2[[#This Row],[200D EMA]]</f>
        <v>-2.6055631918189558E-2</v>
      </c>
      <c r="V622">
        <v>0.29405866219877902</v>
      </c>
      <c r="W622">
        <v>23.01</v>
      </c>
      <c r="X622">
        <v>23.35</v>
      </c>
      <c r="Y622">
        <v>22.74</v>
      </c>
      <c r="Z622">
        <v>23.22</v>
      </c>
      <c r="AA622">
        <v>22.69</v>
      </c>
      <c r="AB622">
        <v>24.5</v>
      </c>
      <c r="AC622" s="1">
        <f>(Table2[[#This Row],[Close Price]]/Table2[[#This Row],[Day Low]])-1</f>
        <v>-2.1729682746631784E-3</v>
      </c>
      <c r="AD622" s="1">
        <f>(Table2[[#This Row],[Day High]]/Table2[[#This Row],[Close Price]])-1</f>
        <v>1.6986062717770034E-2</v>
      </c>
      <c r="AE622" s="1">
        <f>(Table2[[#This Row],[Close Price]]/Table2[[#This Row],[Current Week Low]])-1</f>
        <v>9.674582233949014E-3</v>
      </c>
      <c r="AF622" s="1">
        <f>(Table2[[#This Row],[Current Week High]]/Table2[[#This Row],[Close Price]])-1</f>
        <v>1.1324041811846541E-2</v>
      </c>
      <c r="AG622" s="1">
        <f>(Table2[[#This Row],[Close Price]]/Table2[[#This Row],[Current Month Low]])-1</f>
        <v>1.1899515204936151E-2</v>
      </c>
      <c r="AH622" s="1">
        <f>(Table2[[#This Row],[Current Month High]]/Table2[[#This Row],[Close Price]])-1</f>
        <v>6.7073170731707377E-2</v>
      </c>
      <c r="AI622">
        <v>96.646341463414601</v>
      </c>
      <c r="AJ622">
        <v>37.485029940119702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-0.15</v>
      </c>
      <c r="AM622" t="s">
        <v>3182</v>
      </c>
      <c r="AN622">
        <v>0.26</v>
      </c>
      <c r="AO622" t="s">
        <v>3183</v>
      </c>
      <c r="AQ622">
        <f>(Table2[[#This Row],[Sharpe Ratio]]-AVERAGE(Table2[Sharpe Ratio]))/_xlfn.STDEV.P(Table2[Sharpe Ratio])</f>
        <v>-0.66530919757154305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688</v>
      </c>
      <c r="AT622">
        <f>_xlfn.RANK.AVG(Table2[[#This Row],[6M Return vs Nifty Z-Score]],Table2[6M Return vs Nifty Z-Score])</f>
        <v>462</v>
      </c>
      <c r="AU622">
        <f>_xlfn.RANK.AVG(Table2[[#This Row],[Sharpe Ratio Z-Score]],Table2[Sharpe Ratio Z-Score])</f>
        <v>534</v>
      </c>
      <c r="AV622">
        <f>(Table2[[#This Row],[Rank 1Y]]+Table2[[#This Row],[Rank 6M]]+Table2[[#This Row],[Rank Sharpe]])/3</f>
        <v>561.33333333333337</v>
      </c>
    </row>
    <row r="623" spans="1:48" x14ac:dyDescent="0.3">
      <c r="A623" t="s">
        <v>1074</v>
      </c>
      <c r="B623" t="s">
        <v>1075</v>
      </c>
      <c r="C623" t="s">
        <v>3136</v>
      </c>
      <c r="D623" t="s">
        <v>567</v>
      </c>
      <c r="E623">
        <v>11986.734082895</v>
      </c>
      <c r="F623">
        <v>164.37</v>
      </c>
      <c r="G623">
        <v>-26.6625606161276</v>
      </c>
      <c r="H623">
        <f>(Table2[[#This Row],[1Y Return vs Nifty]]-AVERAGE(Table2[1Y Return vs Nifty]))/_xlfn.STDEV.P(Table2[1Y Return vs Nifty])</f>
        <v>-0.80317610623102931</v>
      </c>
      <c r="I623">
        <v>17.868262361239999</v>
      </c>
      <c r="J623">
        <f>(Table2[[#This Row],[1M Return vs Nifty]]-AVERAGE(Table2[1M Return vs Nifty]))/_xlfn.STDEV.P(Table2[1M Return vs Nifty])</f>
        <v>1.5231941844534529</v>
      </c>
      <c r="K623">
        <v>-8.3917320517126299</v>
      </c>
      <c r="L623">
        <f>(Table2[[#This Row],[6M Return vs Nifty]]-AVERAGE(Table2[6M Return vs Nifty]))/_xlfn.STDEV.P(Table2[6M Return vs Nifty])</f>
        <v>-0.41123376321752181</v>
      </c>
      <c r="M623">
        <v>5.1379316116786304</v>
      </c>
      <c r="N623">
        <f>(Table2[[#This Row],[1W Return vs Nifty]]-AVERAGE(Table2[1W Return vs Nifty]))/_xlfn.STDEV.P(Table2[1W Return vs Nifty])</f>
        <v>1.3148471152477841</v>
      </c>
      <c r="O623">
        <v>150.28</v>
      </c>
      <c r="P623">
        <v>151.291006942922</v>
      </c>
      <c r="Q623">
        <v>159.152636727649</v>
      </c>
      <c r="R623">
        <v>72.553028176957</v>
      </c>
      <c r="S623" s="1">
        <f>(Table2[[#This Row],[Close Price]]-Table2[[#This Row],[20D EMA]])/Table2[[#This Row],[20D EMA]]</f>
        <v>9.3758317806760735E-2</v>
      </c>
      <c r="T623" s="1">
        <f>(Table2[[#This Row],[Close Price]]-Table2[[#This Row],[50D EMA]])/Table2[[#This Row],[50D EMA]]</f>
        <v>8.6449243225754716E-2</v>
      </c>
      <c r="U623" s="1">
        <f>(Table2[[#This Row],[Close Price]]-Table2[[#This Row],[200D EMA]])/Table2[[#This Row],[200D EMA]]</f>
        <v>3.2782135311268862E-2</v>
      </c>
      <c r="V623">
        <v>1.63472140924392</v>
      </c>
      <c r="W623">
        <v>160.91999999999999</v>
      </c>
      <c r="X623">
        <v>166.7</v>
      </c>
      <c r="Y623">
        <v>157.84</v>
      </c>
      <c r="Z623">
        <v>166.7</v>
      </c>
      <c r="AA623">
        <v>130.69</v>
      </c>
      <c r="AB623">
        <v>166.7</v>
      </c>
      <c r="AC623" s="1">
        <f>(Table2[[#This Row],[Close Price]]/Table2[[#This Row],[Day Low]])-1</f>
        <v>2.1439224459358863E-2</v>
      </c>
      <c r="AD623" s="1">
        <f>(Table2[[#This Row],[Day High]]/Table2[[#This Row],[Close Price]])-1</f>
        <v>1.4175336131897476E-2</v>
      </c>
      <c r="AE623" s="1">
        <f>(Table2[[#This Row],[Close Price]]/Table2[[#This Row],[Current Week Low]])-1</f>
        <v>4.1371008616320371E-2</v>
      </c>
      <c r="AF623" s="1">
        <f>(Table2[[#This Row],[Current Week High]]/Table2[[#This Row],[Close Price]])-1</f>
        <v>1.4175336131897476E-2</v>
      </c>
      <c r="AG623" s="1">
        <f>(Table2[[#This Row],[Close Price]]/Table2[[#This Row],[Current Month Low]])-1</f>
        <v>0.25770908256178759</v>
      </c>
      <c r="AH623" s="1">
        <f>(Table2[[#This Row],[Current Month High]]/Table2[[#This Row],[Close Price]])-1</f>
        <v>1.4175336131897476E-2</v>
      </c>
      <c r="AI623">
        <v>27.333076764101399</v>
      </c>
      <c r="AJ623">
        <v>25.7709082561787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3182</v>
      </c>
      <c r="AN623">
        <v>13.4</v>
      </c>
      <c r="AO623" t="s">
        <v>3183</v>
      </c>
      <c r="AP623">
        <v>-3.8348700682475E-2</v>
      </c>
      <c r="AQ623">
        <f>(Table2[[#This Row],[Sharpe Ratio]]-AVERAGE(Table2[Sharpe Ratio]))/_xlfn.STDEV.P(Table2[Sharpe Ratio])</f>
        <v>-1.1089702930238534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595</v>
      </c>
      <c r="AT623">
        <f>_xlfn.RANK.AVG(Table2[[#This Row],[6M Return vs Nifty Z-Score]],Table2[6M Return vs Nifty Z-Score])</f>
        <v>456</v>
      </c>
      <c r="AU623">
        <f>_xlfn.RANK.AVG(Table2[[#This Row],[Sharpe Ratio Z-Score]],Table2[Sharpe Ratio Z-Score])</f>
        <v>639</v>
      </c>
      <c r="AV623">
        <f>(Table2[[#This Row],[Rank 1Y]]+Table2[[#This Row],[Rank 6M]]+Table2[[#This Row],[Rank Sharpe]])/3</f>
        <v>563.33333333333337</v>
      </c>
    </row>
    <row r="624" spans="1:48" x14ac:dyDescent="0.3">
      <c r="A624" t="s">
        <v>738</v>
      </c>
      <c r="B624" t="s">
        <v>739</v>
      </c>
      <c r="C624" t="s">
        <v>3144</v>
      </c>
      <c r="D624" t="s">
        <v>263</v>
      </c>
      <c r="E624">
        <v>23188.643199999999</v>
      </c>
      <c r="F624">
        <v>2094.35</v>
      </c>
      <c r="G624">
        <v>-23.404237797454702</v>
      </c>
      <c r="H624">
        <f>(Table2[[#This Row],[1Y Return vs Nifty]]-AVERAGE(Table2[1Y Return vs Nifty]))/_xlfn.STDEV.P(Table2[1Y Return vs Nifty])</f>
        <v>-0.73906635334659732</v>
      </c>
      <c r="I624">
        <v>-6.7595856812572199</v>
      </c>
      <c r="J624">
        <f>(Table2[[#This Row],[1M Return vs Nifty]]-AVERAGE(Table2[1M Return vs Nifty]))/_xlfn.STDEV.P(Table2[1M Return vs Nifty])</f>
        <v>-0.76246166551750605</v>
      </c>
      <c r="K624">
        <v>-16.946213825007099</v>
      </c>
      <c r="L624">
        <f>(Table2[[#This Row],[6M Return vs Nifty]]-AVERAGE(Table2[6M Return vs Nifty]))/_xlfn.STDEV.P(Table2[6M Return vs Nifty])</f>
        <v>-0.68873756017610532</v>
      </c>
      <c r="M624">
        <v>-3.15825268255628</v>
      </c>
      <c r="N624">
        <f>(Table2[[#This Row],[1W Return vs Nifty]]-AVERAGE(Table2[1W Return vs Nifty]))/_xlfn.STDEV.P(Table2[1W Return vs Nifty])</f>
        <v>-0.6911171304365874</v>
      </c>
      <c r="O624">
        <v>2140.23</v>
      </c>
      <c r="P624">
        <v>2248.31076903553</v>
      </c>
      <c r="Q624">
        <v>2324.7304057108199</v>
      </c>
      <c r="R624">
        <v>45.158692398409499</v>
      </c>
      <c r="S624" s="1">
        <f>(Table2[[#This Row],[Close Price]]-Table2[[#This Row],[20D EMA]])/Table2[[#This Row],[20D EMA]]</f>
        <v>-2.1436948365362651E-2</v>
      </c>
      <c r="T624" s="1">
        <f>(Table2[[#This Row],[Close Price]]-Table2[[#This Row],[50D EMA]])/Table2[[#This Row],[50D EMA]]</f>
        <v>-6.8478419956852984E-2</v>
      </c>
      <c r="U624" s="1">
        <f>(Table2[[#This Row],[Close Price]]-Table2[[#This Row],[200D EMA]])/Table2[[#This Row],[200D EMA]]</f>
        <v>-9.90998376176776E-2</v>
      </c>
      <c r="V624">
        <v>1.4729163061120101</v>
      </c>
      <c r="W624">
        <v>2064.6999999999998</v>
      </c>
      <c r="X624">
        <v>2113.35</v>
      </c>
      <c r="Y624">
        <v>2064.6999999999998</v>
      </c>
      <c r="Z624">
        <v>2146</v>
      </c>
      <c r="AA624">
        <v>2015.6</v>
      </c>
      <c r="AB624">
        <v>2304.75</v>
      </c>
      <c r="AC624" s="1">
        <f>(Table2[[#This Row],[Close Price]]/Table2[[#This Row],[Day Low]])-1</f>
        <v>1.4360439773332789E-2</v>
      </c>
      <c r="AD624" s="1">
        <f>(Table2[[#This Row],[Day High]]/Table2[[#This Row],[Close Price]])-1</f>
        <v>9.0720271205864123E-3</v>
      </c>
      <c r="AE624" s="1">
        <f>(Table2[[#This Row],[Close Price]]/Table2[[#This Row],[Current Week Low]])-1</f>
        <v>1.4360439773332789E-2</v>
      </c>
      <c r="AF624" s="1">
        <f>(Table2[[#This Row],[Current Week High]]/Table2[[#This Row],[Close Price]])-1</f>
        <v>2.4661589514646698E-2</v>
      </c>
      <c r="AG624" s="1">
        <f>(Table2[[#This Row],[Close Price]]/Table2[[#This Row],[Current Month Low]])-1</f>
        <v>3.9070252034133723E-2</v>
      </c>
      <c r="AH624" s="1">
        <f>(Table2[[#This Row],[Current Month High]]/Table2[[#This Row],[Close Price]])-1</f>
        <v>0.1004607634827035</v>
      </c>
      <c r="AI624">
        <v>41.332633036502898</v>
      </c>
      <c r="AJ624">
        <v>11.6867534129692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</v>
      </c>
      <c r="AM624" t="s">
        <v>3182</v>
      </c>
      <c r="AN624">
        <v>-4.42</v>
      </c>
      <c r="AO624" t="s">
        <v>3182</v>
      </c>
      <c r="AP624">
        <v>-3.6392043145300001E-4</v>
      </c>
      <c r="AQ624">
        <f>(Table2[[#This Row],[Sharpe Ratio]]-AVERAGE(Table2[Sharpe Ratio]))/_xlfn.STDEV.P(Table2[Sharpe Ratio])</f>
        <v>-0.66951944027605537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571</v>
      </c>
      <c r="AT624">
        <f>_xlfn.RANK.AVG(Table2[[#This Row],[6M Return vs Nifty Z-Score]],Table2[6M Return vs Nifty Z-Score])</f>
        <v>566</v>
      </c>
      <c r="AU624">
        <f>_xlfn.RANK.AVG(Table2[[#This Row],[Sharpe Ratio Z-Score]],Table2[Sharpe Ratio Z-Score])</f>
        <v>557</v>
      </c>
      <c r="AV624">
        <f>(Table2[[#This Row],[Rank 1Y]]+Table2[[#This Row],[Rank 6M]]+Table2[[#This Row],[Rank Sharpe]])/3</f>
        <v>564.66666666666663</v>
      </c>
    </row>
    <row r="625" spans="1:48" x14ac:dyDescent="0.3">
      <c r="A625" t="s">
        <v>1242</v>
      </c>
      <c r="B625" t="s">
        <v>1243</v>
      </c>
      <c r="C625" t="s">
        <v>3144</v>
      </c>
      <c r="D625" t="s">
        <v>234</v>
      </c>
      <c r="E625">
        <v>9443.4793359899995</v>
      </c>
      <c r="F625">
        <v>483.35</v>
      </c>
      <c r="G625">
        <v>-21.2845429460919</v>
      </c>
      <c r="H625">
        <f>(Table2[[#This Row],[1Y Return vs Nifty]]-AVERAGE(Table2[1Y Return vs Nifty]))/_xlfn.STDEV.P(Table2[1Y Return vs Nifty])</f>
        <v>-0.69735989248504882</v>
      </c>
      <c r="I625">
        <v>-3.5506499113578101</v>
      </c>
      <c r="J625">
        <f>(Table2[[#This Row],[1M Return vs Nifty]]-AVERAGE(Table2[1M Return vs Nifty]))/_xlfn.STDEV.P(Table2[1M Return vs Nifty])</f>
        <v>-0.46464746746027535</v>
      </c>
      <c r="K625">
        <v>-22.717965065980799</v>
      </c>
      <c r="L625">
        <f>(Table2[[#This Row],[6M Return vs Nifty]]-AVERAGE(Table2[6M Return vs Nifty]))/_xlfn.STDEV.P(Table2[6M Return vs Nifty])</f>
        <v>-0.87597074705023947</v>
      </c>
      <c r="M625">
        <v>-1.73908663436613</v>
      </c>
      <c r="N625">
        <f>(Table2[[#This Row],[1W Return vs Nifty]]-AVERAGE(Table2[1W Return vs Nifty]))/_xlfn.STDEV.P(Table2[1W Return vs Nifty])</f>
        <v>-0.34797186625328236</v>
      </c>
      <c r="O625">
        <v>498.32</v>
      </c>
      <c r="P625">
        <v>521.27336837028702</v>
      </c>
      <c r="Q625">
        <v>539.84229374025495</v>
      </c>
      <c r="R625">
        <v>42.581325669200702</v>
      </c>
      <c r="S625" s="1">
        <f>(Table2[[#This Row],[Close Price]]-Table2[[#This Row],[20D EMA]])/Table2[[#This Row],[20D EMA]]</f>
        <v>-3.0040937550168508E-2</v>
      </c>
      <c r="T625" s="1">
        <f>(Table2[[#This Row],[Close Price]]-Table2[[#This Row],[50D EMA]])/Table2[[#This Row],[50D EMA]]</f>
        <v>-7.2751401992491763E-2</v>
      </c>
      <c r="U625" s="1">
        <f>(Table2[[#This Row],[Close Price]]-Table2[[#This Row],[200D EMA]])/Table2[[#This Row],[200D EMA]]</f>
        <v>-0.10464592047587176</v>
      </c>
      <c r="V625">
        <v>0.29673414644701301</v>
      </c>
      <c r="W625">
        <v>480.5</v>
      </c>
      <c r="X625">
        <v>492.35</v>
      </c>
      <c r="Y625">
        <v>477.05</v>
      </c>
      <c r="Z625">
        <v>492.35</v>
      </c>
      <c r="AA625">
        <v>460.05</v>
      </c>
      <c r="AB625">
        <v>545.54999999999995</v>
      </c>
      <c r="AC625" s="1">
        <f>(Table2[[#This Row],[Close Price]]/Table2[[#This Row],[Day Low]])-1</f>
        <v>5.9313215400624841E-3</v>
      </c>
      <c r="AD625" s="1">
        <f>(Table2[[#This Row],[Day High]]/Table2[[#This Row],[Close Price]])-1</f>
        <v>1.8620047584566146E-2</v>
      </c>
      <c r="AE625" s="1">
        <f>(Table2[[#This Row],[Close Price]]/Table2[[#This Row],[Current Week Low]])-1</f>
        <v>1.3206162876008731E-2</v>
      </c>
      <c r="AF625" s="1">
        <f>(Table2[[#This Row],[Current Week High]]/Table2[[#This Row],[Close Price]])-1</f>
        <v>1.8620047584566146E-2</v>
      </c>
      <c r="AG625" s="1">
        <f>(Table2[[#This Row],[Close Price]]/Table2[[#This Row],[Current Month Low]])-1</f>
        <v>5.0646668840343523E-2</v>
      </c>
      <c r="AH625" s="1">
        <f>(Table2[[#This Row],[Current Month High]]/Table2[[#This Row],[Close Price]])-1</f>
        <v>0.12868521775111197</v>
      </c>
      <c r="AI625">
        <v>46.767352849901698</v>
      </c>
      <c r="AJ625">
        <v>5.0646668840343496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0.01</v>
      </c>
      <c r="AM625" t="s">
        <v>3183</v>
      </c>
      <c r="AN625">
        <v>-9.49</v>
      </c>
      <c r="AO625" t="s">
        <v>3182</v>
      </c>
      <c r="AP625">
        <v>3.4937361643700001E-4</v>
      </c>
      <c r="AQ625">
        <f>(Table2[[#This Row],[Sharpe Ratio]]-AVERAGE(Table2[Sharpe Ratio]))/_xlfn.STDEV.P(Table2[Sharpe Ratio])</f>
        <v>-0.66126724885797394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556</v>
      </c>
      <c r="AT625">
        <f>_xlfn.RANK.AVG(Table2[[#This Row],[6M Return vs Nifty Z-Score]],Table2[6M Return vs Nifty Z-Score])</f>
        <v>630</v>
      </c>
      <c r="AU625">
        <f>_xlfn.RANK.AVG(Table2[[#This Row],[Sharpe Ratio Z-Score]],Table2[Sharpe Ratio Z-Score])</f>
        <v>511</v>
      </c>
      <c r="AV625">
        <f>(Table2[[#This Row],[Rank 1Y]]+Table2[[#This Row],[Rank 6M]]+Table2[[#This Row],[Rank Sharpe]])/3</f>
        <v>565.66666666666663</v>
      </c>
    </row>
    <row r="626" spans="1:48" x14ac:dyDescent="0.3">
      <c r="A626" t="s">
        <v>463</v>
      </c>
      <c r="B626" t="s">
        <v>464</v>
      </c>
      <c r="C626" t="s">
        <v>3148</v>
      </c>
      <c r="D626" t="s">
        <v>465</v>
      </c>
      <c r="E626">
        <v>48673.301477724002</v>
      </c>
      <c r="F626">
        <v>168.06</v>
      </c>
      <c r="G626">
        <v>-23.365758787432</v>
      </c>
      <c r="H626">
        <f>(Table2[[#This Row],[1Y Return vs Nifty]]-AVERAGE(Table2[1Y Return vs Nifty]))/_xlfn.STDEV.P(Table2[1Y Return vs Nifty])</f>
        <v>-0.73830925223627908</v>
      </c>
      <c r="I626">
        <v>-5.8406285169305496</v>
      </c>
      <c r="J626">
        <f>(Table2[[#This Row],[1M Return vs Nifty]]-AVERAGE(Table2[1M Return vs Nifty]))/_xlfn.STDEV.P(Table2[1M Return vs Nifty])</f>
        <v>-0.67717529316002101</v>
      </c>
      <c r="K626">
        <v>-5.0985361903762101</v>
      </c>
      <c r="L626">
        <f>(Table2[[#This Row],[6M Return vs Nifty]]-AVERAGE(Table2[6M Return vs Nifty]))/_xlfn.STDEV.P(Table2[6M Return vs Nifty])</f>
        <v>-0.30440387218869308</v>
      </c>
      <c r="M626">
        <v>-3.26971514841971</v>
      </c>
      <c r="N626">
        <f>(Table2[[#This Row],[1W Return vs Nifty]]-AVERAGE(Table2[1W Return vs Nifty]))/_xlfn.STDEV.P(Table2[1W Return vs Nifty])</f>
        <v>-0.71806804103933641</v>
      </c>
      <c r="O626">
        <v>175.48</v>
      </c>
      <c r="P626">
        <v>183.55865596996401</v>
      </c>
      <c r="Q626">
        <v>180.445153168263</v>
      </c>
      <c r="R626">
        <v>39.2554825591873</v>
      </c>
      <c r="S626" s="1">
        <f>(Table2[[#This Row],[Close Price]]-Table2[[#This Row],[20D EMA]])/Table2[[#This Row],[20D EMA]]</f>
        <v>-4.2284020971050766E-2</v>
      </c>
      <c r="T626" s="1">
        <f>(Table2[[#This Row],[Close Price]]-Table2[[#This Row],[50D EMA]])/Table2[[#This Row],[50D EMA]]</f>
        <v>-8.4434350905794792E-2</v>
      </c>
      <c r="U626" s="1">
        <f>(Table2[[#This Row],[Close Price]]-Table2[[#This Row],[200D EMA]])/Table2[[#This Row],[200D EMA]]</f>
        <v>-6.8636663001493819E-2</v>
      </c>
      <c r="V626">
        <v>1.1473991939600801</v>
      </c>
      <c r="W626">
        <v>167.5</v>
      </c>
      <c r="X626">
        <v>174.49</v>
      </c>
      <c r="Y626">
        <v>165.63</v>
      </c>
      <c r="Z626">
        <v>174.49</v>
      </c>
      <c r="AA626">
        <v>165.63</v>
      </c>
      <c r="AB626">
        <v>194</v>
      </c>
      <c r="AC626" s="1">
        <f>(Table2[[#This Row],[Close Price]]/Table2[[#This Row],[Day Low]])-1</f>
        <v>3.3432835820894624E-3</v>
      </c>
      <c r="AD626" s="1">
        <f>(Table2[[#This Row],[Day High]]/Table2[[#This Row],[Close Price]])-1</f>
        <v>3.8260145186242989E-2</v>
      </c>
      <c r="AE626" s="1">
        <f>(Table2[[#This Row],[Close Price]]/Table2[[#This Row],[Current Week Low]])-1</f>
        <v>1.4671255207389988E-2</v>
      </c>
      <c r="AF626" s="1">
        <f>(Table2[[#This Row],[Current Week High]]/Table2[[#This Row],[Close Price]])-1</f>
        <v>3.8260145186242989E-2</v>
      </c>
      <c r="AG626" s="1">
        <f>(Table2[[#This Row],[Close Price]]/Table2[[#This Row],[Current Month Low]])-1</f>
        <v>1.4671255207389988E-2</v>
      </c>
      <c r="AH626" s="1">
        <f>(Table2[[#This Row],[Current Month High]]/Table2[[#This Row],[Close Price]])-1</f>
        <v>0.15434963703439242</v>
      </c>
      <c r="AI626">
        <v>36.736879685826402</v>
      </c>
      <c r="AJ626">
        <v>20.2145922746781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-0.25</v>
      </c>
      <c r="AM626" t="s">
        <v>3182</v>
      </c>
      <c r="AN626">
        <v>-11.1</v>
      </c>
      <c r="AO626" t="s">
        <v>3182</v>
      </c>
      <c r="AP626">
        <v>-9.4310448057148999E-2</v>
      </c>
      <c r="AQ626">
        <f>(Table2[[#This Row],[Sharpe Ratio]]-AVERAGE(Table2[Sharpe Ratio]))/_xlfn.STDEV.P(Table2[Sharpe Ratio])</f>
        <v>-1.7563990116458514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570</v>
      </c>
      <c r="AT626">
        <f>_xlfn.RANK.AVG(Table2[[#This Row],[6M Return vs Nifty Z-Score]],Table2[6M Return vs Nifty Z-Score])</f>
        <v>421</v>
      </c>
      <c r="AU626">
        <f>_xlfn.RANK.AVG(Table2[[#This Row],[Sharpe Ratio Z-Score]],Table2[Sharpe Ratio Z-Score])</f>
        <v>708</v>
      </c>
      <c r="AV626">
        <f>(Table2[[#This Row],[Rank 1Y]]+Table2[[#This Row],[Rank 6M]]+Table2[[#This Row],[Rank Sharpe]])/3</f>
        <v>566.33333333333337</v>
      </c>
    </row>
    <row r="627" spans="1:48" x14ac:dyDescent="0.3">
      <c r="A627" t="s">
        <v>1138</v>
      </c>
      <c r="B627" t="s">
        <v>1139</v>
      </c>
      <c r="C627" t="s">
        <v>3151</v>
      </c>
      <c r="D627" t="s">
        <v>504</v>
      </c>
      <c r="E627">
        <v>10880.42159718</v>
      </c>
      <c r="F627">
        <v>820.65</v>
      </c>
      <c r="G627">
        <v>-32.881246775579399</v>
      </c>
      <c r="H627">
        <f>(Table2[[#This Row],[1Y Return vs Nifty]]-AVERAGE(Table2[1Y Return vs Nifty]))/_xlfn.STDEV.P(Table2[1Y Return vs Nifty])</f>
        <v>-0.92553305338909875</v>
      </c>
      <c r="I627">
        <v>2.4905951117614298</v>
      </c>
      <c r="J627">
        <f>(Table2[[#This Row],[1M Return vs Nifty]]-AVERAGE(Table2[1M Return vs Nifty]))/_xlfn.STDEV.P(Table2[1M Return vs Nifty])</f>
        <v>9.6027058563002199E-2</v>
      </c>
      <c r="K627">
        <v>-6.0871608678759603</v>
      </c>
      <c r="L627">
        <f>(Table2[[#This Row],[6M Return vs Nifty]]-AVERAGE(Table2[6M Return vs Nifty]))/_xlfn.STDEV.P(Table2[6M Return vs Nifty])</f>
        <v>-0.33647444163330831</v>
      </c>
      <c r="M627">
        <v>-3.3942804304530898</v>
      </c>
      <c r="N627">
        <f>(Table2[[#This Row],[1W Return vs Nifty]]-AVERAGE(Table2[1W Return vs Nifty]))/_xlfn.STDEV.P(Table2[1W Return vs Nifty])</f>
        <v>-0.74818712870065907</v>
      </c>
      <c r="O627">
        <v>834.37</v>
      </c>
      <c r="P627">
        <v>866.72468410234205</v>
      </c>
      <c r="Q627">
        <v>882.94455005794805</v>
      </c>
      <c r="R627">
        <v>44.401311618621001</v>
      </c>
      <c r="S627" s="1">
        <f>(Table2[[#This Row],[Close Price]]-Table2[[#This Row],[20D EMA]])/Table2[[#This Row],[20D EMA]]</f>
        <v>-1.6443544230976697E-2</v>
      </c>
      <c r="T627" s="1">
        <f>(Table2[[#This Row],[Close Price]]-Table2[[#This Row],[50D EMA]])/Table2[[#This Row],[50D EMA]]</f>
        <v>-5.3159538371820067E-2</v>
      </c>
      <c r="U627" s="1">
        <f>(Table2[[#This Row],[Close Price]]-Table2[[#This Row],[200D EMA]])/Table2[[#This Row],[200D EMA]]</f>
        <v>-7.0553184856126758E-2</v>
      </c>
      <c r="V627">
        <v>0.138107606027628</v>
      </c>
      <c r="W627">
        <v>812.8</v>
      </c>
      <c r="X627">
        <v>823</v>
      </c>
      <c r="Y627">
        <v>805</v>
      </c>
      <c r="Z627">
        <v>825</v>
      </c>
      <c r="AA627">
        <v>800</v>
      </c>
      <c r="AB627">
        <v>878.25</v>
      </c>
      <c r="AC627" s="1">
        <f>(Table2[[#This Row],[Close Price]]/Table2[[#This Row],[Day Low]])-1</f>
        <v>9.6579724409449064E-3</v>
      </c>
      <c r="AD627" s="1">
        <f>(Table2[[#This Row],[Day High]]/Table2[[#This Row],[Close Price]])-1</f>
        <v>2.8635837445927237E-3</v>
      </c>
      <c r="AE627" s="1">
        <f>(Table2[[#This Row],[Close Price]]/Table2[[#This Row],[Current Week Low]])-1</f>
        <v>1.9440993788819805E-2</v>
      </c>
      <c r="AF627" s="1">
        <f>(Table2[[#This Row],[Current Week High]]/Table2[[#This Row],[Close Price]])-1</f>
        <v>5.3006762931822049E-3</v>
      </c>
      <c r="AG627" s="1">
        <f>(Table2[[#This Row],[Close Price]]/Table2[[#This Row],[Current Month Low]])-1</f>
        <v>2.5812500000000016E-2</v>
      </c>
      <c r="AH627" s="1">
        <f>(Table2[[#This Row],[Current Month High]]/Table2[[#This Row],[Close Price]])-1</f>
        <v>7.0188265399378613E-2</v>
      </c>
      <c r="AI627">
        <v>30.506305976969401</v>
      </c>
      <c r="AJ627">
        <v>7.7604884774473204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-0.03</v>
      </c>
      <c r="AM627" t="s">
        <v>3182</v>
      </c>
      <c r="AN627">
        <v>-4.7</v>
      </c>
      <c r="AO627" t="s">
        <v>3182</v>
      </c>
      <c r="AP627">
        <v>-3.2393854126266997E-2</v>
      </c>
      <c r="AQ627">
        <f>(Table2[[#This Row],[Sharpe Ratio]]-AVERAGE(Table2[Sharpe Ratio]))/_xlfn.STDEV.P(Table2[Sharpe Ratio])</f>
        <v>-1.0400779003388256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636</v>
      </c>
      <c r="AT627">
        <f>_xlfn.RANK.AVG(Table2[[#This Row],[6M Return vs Nifty Z-Score]],Table2[6M Return vs Nifty Z-Score])</f>
        <v>437</v>
      </c>
      <c r="AU627">
        <f>_xlfn.RANK.AVG(Table2[[#This Row],[Sharpe Ratio Z-Score]],Table2[Sharpe Ratio Z-Score])</f>
        <v>626</v>
      </c>
      <c r="AV627">
        <f>(Table2[[#This Row],[Rank 1Y]]+Table2[[#This Row],[Rank 6M]]+Table2[[#This Row],[Rank Sharpe]])/3</f>
        <v>566.33333333333337</v>
      </c>
    </row>
    <row r="628" spans="1:48" x14ac:dyDescent="0.3">
      <c r="A628" t="s">
        <v>1557</v>
      </c>
      <c r="B628" t="s">
        <v>1558</v>
      </c>
      <c r="C628" t="s">
        <v>3144</v>
      </c>
      <c r="D628" t="s">
        <v>150</v>
      </c>
      <c r="E628">
        <v>6333.9654</v>
      </c>
      <c r="F628">
        <v>338.1</v>
      </c>
      <c r="G628">
        <v>-35.7217044846806</v>
      </c>
      <c r="H628">
        <f>(Table2[[#This Row],[1Y Return vs Nifty]]-AVERAGE(Table2[1Y Return vs Nifty]))/_xlfn.STDEV.P(Table2[1Y Return vs Nifty])</f>
        <v>-0.98142102150741017</v>
      </c>
      <c r="I628">
        <v>1.19392037663187</v>
      </c>
      <c r="J628">
        <f>(Table2[[#This Row],[1M Return vs Nifty]]-AVERAGE(Table2[1M Return vs Nifty]))/_xlfn.STDEV.P(Table2[1M Return vs Nifty])</f>
        <v>-2.4314442194361695E-2</v>
      </c>
      <c r="K628">
        <v>-33.764379635023403</v>
      </c>
      <c r="L628">
        <f>(Table2[[#This Row],[6M Return vs Nifty]]-AVERAGE(Table2[6M Return vs Nifty]))/_xlfn.STDEV.P(Table2[6M Return vs Nifty])</f>
        <v>-1.2343117976159939</v>
      </c>
      <c r="M628">
        <v>-0.34317563579634103</v>
      </c>
      <c r="N628">
        <f>(Table2[[#This Row],[1W Return vs Nifty]]-AVERAGE(Table2[1W Return vs Nifty]))/_xlfn.STDEV.P(Table2[1W Return vs Nifty])</f>
        <v>-1.0449524176767571E-2</v>
      </c>
      <c r="O628">
        <v>419.76</v>
      </c>
      <c r="P628">
        <v>352.96261546359898</v>
      </c>
      <c r="Q628">
        <v>394.412187087554</v>
      </c>
      <c r="R628">
        <v>64.402183719232099</v>
      </c>
      <c r="S628" s="1">
        <f>(Table2[[#This Row],[Close Price]]-Table2[[#This Row],[20D EMA]])/Table2[[#This Row],[20D EMA]]</f>
        <v>-0.1945397369925671</v>
      </c>
      <c r="T628" s="1">
        <f>(Table2[[#This Row],[Close Price]]-Table2[[#This Row],[50D EMA]])/Table2[[#This Row],[50D EMA]]</f>
        <v>-4.210818600173178E-2</v>
      </c>
      <c r="U628" s="1">
        <f>(Table2[[#This Row],[Close Price]]-Table2[[#This Row],[200D EMA]])/Table2[[#This Row],[200D EMA]]</f>
        <v>-0.14277496723257554</v>
      </c>
      <c r="V628">
        <v>2.14862229911156</v>
      </c>
      <c r="W628">
        <v>337.8</v>
      </c>
      <c r="X628">
        <v>345.7</v>
      </c>
      <c r="Y628">
        <v>322.8</v>
      </c>
      <c r="Z628">
        <v>341.35</v>
      </c>
      <c r="AA628">
        <v>313.05</v>
      </c>
      <c r="AB628">
        <v>341.35</v>
      </c>
      <c r="AC628" s="1">
        <f>(Table2[[#This Row],[Close Price]]/Table2[[#This Row],[Day Low]])-1</f>
        <v>8.8809946714030197E-4</v>
      </c>
      <c r="AD628" s="1">
        <f>(Table2[[#This Row],[Day High]]/Table2[[#This Row],[Close Price]])-1</f>
        <v>2.2478556640047165E-2</v>
      </c>
      <c r="AE628" s="1">
        <f>(Table2[[#This Row],[Close Price]]/Table2[[#This Row],[Current Week Low]])-1</f>
        <v>4.7397769516728694E-2</v>
      </c>
      <c r="AF628" s="1">
        <f>(Table2[[#This Row],[Current Week High]]/Table2[[#This Row],[Close Price]])-1</f>
        <v>9.6125406684413051E-3</v>
      </c>
      <c r="AG628" s="1">
        <f>(Table2[[#This Row],[Close Price]]/Table2[[#This Row],[Current Month Low]])-1</f>
        <v>8.001916626736949E-2</v>
      </c>
      <c r="AH628" s="1">
        <f>(Table2[[#This Row],[Current Month High]]/Table2[[#This Row],[Close Price]])-1</f>
        <v>9.6125406684413051E-3</v>
      </c>
      <c r="AI628">
        <v>61.934338952972404</v>
      </c>
      <c r="AJ628">
        <v>10.9251968503937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-0.13</v>
      </c>
      <c r="AM628" t="s">
        <v>3182</v>
      </c>
      <c r="AN628">
        <v>-0.86</v>
      </c>
      <c r="AO628" t="s">
        <v>3182</v>
      </c>
      <c r="AP628">
        <v>5.7623247396625998E-2</v>
      </c>
      <c r="AQ628">
        <f>(Table2[[#This Row],[Sharpe Ratio]]-AVERAGE(Table2[Sharpe Ratio]))/_xlfn.STDEV.P(Table2[Sharpe Ratio])</f>
        <v>1.3416304495910106E-3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650</v>
      </c>
      <c r="AT628">
        <f>_xlfn.RANK.AVG(Table2[[#This Row],[6M Return vs Nifty Z-Score]],Table2[6M Return vs Nifty Z-Score])</f>
        <v>706</v>
      </c>
      <c r="AU628">
        <f>_xlfn.RANK.AVG(Table2[[#This Row],[Sharpe Ratio Z-Score]],Table2[Sharpe Ratio Z-Score])</f>
        <v>353</v>
      </c>
      <c r="AV628">
        <f>(Table2[[#This Row],[Rank 1Y]]+Table2[[#This Row],[Rank 6M]]+Table2[[#This Row],[Rank Sharpe]])/3</f>
        <v>569.66666666666663</v>
      </c>
    </row>
    <row r="629" spans="1:48" x14ac:dyDescent="0.3">
      <c r="A629" t="s">
        <v>1154</v>
      </c>
      <c r="B629" t="s">
        <v>1155</v>
      </c>
      <c r="C629" t="s">
        <v>572</v>
      </c>
      <c r="D629" t="s">
        <v>572</v>
      </c>
      <c r="E629">
        <v>10590.857775332999</v>
      </c>
      <c r="F629">
        <v>21.03</v>
      </c>
      <c r="G629">
        <v>-19.037272030894599</v>
      </c>
      <c r="H629">
        <f>(Table2[[#This Row],[1Y Return vs Nifty]]-AVERAGE(Table2[1Y Return vs Nifty]))/_xlfn.STDEV.P(Table2[1Y Return vs Nifty])</f>
        <v>-0.65314328441539482</v>
      </c>
      <c r="I629">
        <v>-0.19858478704510099</v>
      </c>
      <c r="J629">
        <f>(Table2[[#This Row],[1M Return vs Nifty]]-AVERAGE(Table2[1M Return vs Nifty]))/_xlfn.STDEV.P(Table2[1M Return vs Nifty])</f>
        <v>-0.15354975207531008</v>
      </c>
      <c r="K629">
        <v>-25.279219230151199</v>
      </c>
      <c r="L629">
        <f>(Table2[[#This Row],[6M Return vs Nifty]]-AVERAGE(Table2[6M Return vs Nifty]))/_xlfn.STDEV.P(Table2[6M Return vs Nifty])</f>
        <v>-0.95905675674309143</v>
      </c>
      <c r="M629">
        <v>-1.07923181964271</v>
      </c>
      <c r="N629">
        <f>(Table2[[#This Row],[1W Return vs Nifty]]-AVERAGE(Table2[1W Return vs Nifty]))/_xlfn.STDEV.P(Table2[1W Return vs Nifty])</f>
        <v>-0.18842319680078737</v>
      </c>
      <c r="O629">
        <v>21.39</v>
      </c>
      <c r="P629">
        <v>22.9341634384038</v>
      </c>
      <c r="Q629">
        <v>24.7262114040204</v>
      </c>
      <c r="R629">
        <v>55.321745832537502</v>
      </c>
      <c r="S629" s="1">
        <f>(Table2[[#This Row],[Close Price]]-Table2[[#This Row],[20D EMA]])/Table2[[#This Row],[20D EMA]]</f>
        <v>-1.6830294530154249E-2</v>
      </c>
      <c r="T629" s="1">
        <f>(Table2[[#This Row],[Close Price]]-Table2[[#This Row],[50D EMA]])/Table2[[#This Row],[50D EMA]]</f>
        <v>-8.3027377192892604E-2</v>
      </c>
      <c r="U629" s="1">
        <f>(Table2[[#This Row],[Close Price]]-Table2[[#This Row],[200D EMA]])/Table2[[#This Row],[200D EMA]]</f>
        <v>-0.14948555375610059</v>
      </c>
      <c r="V629">
        <v>0.468166216815466</v>
      </c>
      <c r="W629">
        <v>20.88</v>
      </c>
      <c r="X629">
        <v>21.57</v>
      </c>
      <c r="Y629">
        <v>20.47</v>
      </c>
      <c r="Z629">
        <v>21.57</v>
      </c>
      <c r="AA629">
        <v>19.86</v>
      </c>
      <c r="AB629">
        <v>23.1</v>
      </c>
      <c r="AC629" s="1">
        <f>(Table2[[#This Row],[Close Price]]/Table2[[#This Row],[Day Low]])-1</f>
        <v>7.1839080459770166E-3</v>
      </c>
      <c r="AD629" s="1">
        <f>(Table2[[#This Row],[Day High]]/Table2[[#This Row],[Close Price]])-1</f>
        <v>2.5677603423680306E-2</v>
      </c>
      <c r="AE629" s="1">
        <f>(Table2[[#This Row],[Close Price]]/Table2[[#This Row],[Current Week Low]])-1</f>
        <v>2.7357107962872718E-2</v>
      </c>
      <c r="AF629" s="1">
        <f>(Table2[[#This Row],[Current Week High]]/Table2[[#This Row],[Close Price]])-1</f>
        <v>2.5677603423680306E-2</v>
      </c>
      <c r="AG629" s="1">
        <f>(Table2[[#This Row],[Close Price]]/Table2[[#This Row],[Current Month Low]])-1</f>
        <v>5.8912386706948761E-2</v>
      </c>
      <c r="AH629" s="1">
        <f>(Table2[[#This Row],[Current Month High]]/Table2[[#This Row],[Close Price]])-1</f>
        <v>9.8430813124108507E-2</v>
      </c>
      <c r="AI629">
        <v>85.687113647170605</v>
      </c>
      <c r="AJ629">
        <v>7.8461538461538503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-0.17</v>
      </c>
      <c r="AM629" t="s">
        <v>3182</v>
      </c>
      <c r="AN629">
        <v>-5.45</v>
      </c>
      <c r="AO629" t="s">
        <v>3182</v>
      </c>
      <c r="AP629">
        <v>4.6295605004300001E-4</v>
      </c>
      <c r="AQ629">
        <f>(Table2[[#This Row],[Sharpe Ratio]]-AVERAGE(Table2[Sharpe Ratio]))/_xlfn.STDEV.P(Table2[Sharpe Ratio])</f>
        <v>-0.65995319894178461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535</v>
      </c>
      <c r="AT629">
        <f>_xlfn.RANK.AVG(Table2[[#This Row],[6M Return vs Nifty Z-Score]],Table2[6M Return vs Nifty Z-Score])</f>
        <v>666</v>
      </c>
      <c r="AU629">
        <f>_xlfn.RANK.AVG(Table2[[#This Row],[Sharpe Ratio Z-Score]],Table2[Sharpe Ratio Z-Score])</f>
        <v>510</v>
      </c>
      <c r="AV629">
        <f>(Table2[[#This Row],[Rank 1Y]]+Table2[[#This Row],[Rank 6M]]+Table2[[#This Row],[Rank Sharpe]])/3</f>
        <v>570.33333333333337</v>
      </c>
    </row>
    <row r="630" spans="1:48" x14ac:dyDescent="0.3">
      <c r="A630" t="s">
        <v>1090</v>
      </c>
      <c r="B630" t="s">
        <v>1091</v>
      </c>
      <c r="C630" t="s">
        <v>3148</v>
      </c>
      <c r="D630" t="s">
        <v>501</v>
      </c>
      <c r="E630">
        <v>11791.2994174</v>
      </c>
      <c r="F630">
        <v>758.65</v>
      </c>
      <c r="G630">
        <v>-37.055214956941903</v>
      </c>
      <c r="H630">
        <f>(Table2[[#This Row],[1Y Return vs Nifty]]-AVERAGE(Table2[1Y Return vs Nifty]))/_xlfn.STDEV.P(Table2[1Y Return vs Nifty])</f>
        <v>-1.0076587614745918</v>
      </c>
      <c r="I630">
        <v>-4.9714139344785204</v>
      </c>
      <c r="J630">
        <f>(Table2[[#This Row],[1M Return vs Nifty]]-AVERAGE(Table2[1M Return vs Nifty]))/_xlfn.STDEV.P(Table2[1M Return vs Nifty])</f>
        <v>-0.59650541929068002</v>
      </c>
      <c r="K630">
        <v>-17.8434910385626</v>
      </c>
      <c r="L630">
        <f>(Table2[[#This Row],[6M Return vs Nifty]]-AVERAGE(Table2[6M Return vs Nifty]))/_xlfn.STDEV.P(Table2[6M Return vs Nifty])</f>
        <v>-0.71784485624439498</v>
      </c>
      <c r="M630">
        <v>-0.140656935082701</v>
      </c>
      <c r="N630">
        <f>(Table2[[#This Row],[1W Return vs Nifty]]-AVERAGE(Table2[1W Return vs Nifty]))/_xlfn.STDEV.P(Table2[1W Return vs Nifty])</f>
        <v>3.851820102146835E-2</v>
      </c>
      <c r="O630">
        <v>750.16</v>
      </c>
      <c r="P630">
        <v>789.54617606413001</v>
      </c>
      <c r="Q630">
        <v>819.28833238620598</v>
      </c>
      <c r="R630">
        <v>59.864292332122297</v>
      </c>
      <c r="S630" s="1">
        <f>(Table2[[#This Row],[Close Price]]-Table2[[#This Row],[20D EMA]])/Table2[[#This Row],[20D EMA]]</f>
        <v>1.1317585581742574E-2</v>
      </c>
      <c r="T630" s="1">
        <f>(Table2[[#This Row],[Close Price]]-Table2[[#This Row],[50D EMA]])/Table2[[#This Row],[50D EMA]]</f>
        <v>-3.9131563169803159E-2</v>
      </c>
      <c r="U630" s="1">
        <f>(Table2[[#This Row],[Close Price]]-Table2[[#This Row],[200D EMA]])/Table2[[#This Row],[200D EMA]]</f>
        <v>-7.4013421147588826E-2</v>
      </c>
      <c r="V630">
        <v>0.92677482535248101</v>
      </c>
      <c r="W630">
        <v>738.9</v>
      </c>
      <c r="X630">
        <v>764.75</v>
      </c>
      <c r="Y630">
        <v>706.15</v>
      </c>
      <c r="Z630">
        <v>764.75</v>
      </c>
      <c r="AA630">
        <v>674.45</v>
      </c>
      <c r="AB630">
        <v>788</v>
      </c>
      <c r="AC630" s="1">
        <f>(Table2[[#This Row],[Close Price]]/Table2[[#This Row],[Day Low]])-1</f>
        <v>2.6728921369603365E-2</v>
      </c>
      <c r="AD630" s="1">
        <f>(Table2[[#This Row],[Day High]]/Table2[[#This Row],[Close Price]])-1</f>
        <v>8.0405984314242396E-3</v>
      </c>
      <c r="AE630" s="1">
        <f>(Table2[[#This Row],[Close Price]]/Table2[[#This Row],[Current Week Low]])-1</f>
        <v>7.4346810167811306E-2</v>
      </c>
      <c r="AF630" s="1">
        <f>(Table2[[#This Row],[Current Week High]]/Table2[[#This Row],[Close Price]])-1</f>
        <v>8.0405984314242396E-3</v>
      </c>
      <c r="AG630" s="1">
        <f>(Table2[[#This Row],[Close Price]]/Table2[[#This Row],[Current Month Low]])-1</f>
        <v>0.12484246423011336</v>
      </c>
      <c r="AH630" s="1">
        <f>(Table2[[#This Row],[Current Month High]]/Table2[[#This Row],[Close Price]])-1</f>
        <v>3.8687141633164224E-2</v>
      </c>
      <c r="AI630">
        <v>26.1451262110327</v>
      </c>
      <c r="AJ630">
        <v>12.484246423011299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-0.09</v>
      </c>
      <c r="AM630" t="s">
        <v>3182</v>
      </c>
      <c r="AN630">
        <v>-1.95</v>
      </c>
      <c r="AO630" t="s">
        <v>3182</v>
      </c>
      <c r="AP630">
        <v>1.2099897801354001E-2</v>
      </c>
      <c r="AQ630">
        <f>(Table2[[#This Row],[Sharpe Ratio]]-AVERAGE(Table2[Sharpe Ratio]))/_xlfn.STDEV.P(Table2[Sharpe Ratio])</f>
        <v>-0.52532390946860186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657</v>
      </c>
      <c r="AT630">
        <f>_xlfn.RANK.AVG(Table2[[#This Row],[6M Return vs Nifty Z-Score]],Table2[6M Return vs Nifty Z-Score])</f>
        <v>577</v>
      </c>
      <c r="AU630">
        <f>_xlfn.RANK.AVG(Table2[[#This Row],[Sharpe Ratio Z-Score]],Table2[Sharpe Ratio Z-Score])</f>
        <v>478</v>
      </c>
      <c r="AV630">
        <f>(Table2[[#This Row],[Rank 1Y]]+Table2[[#This Row],[Rank 6M]]+Table2[[#This Row],[Rank Sharpe]])/3</f>
        <v>570.66666666666663</v>
      </c>
    </row>
    <row r="631" spans="1:48" x14ac:dyDescent="0.3">
      <c r="A631" t="s">
        <v>2412</v>
      </c>
      <c r="B631" t="s">
        <v>2413</v>
      </c>
      <c r="C631" t="s">
        <v>3143</v>
      </c>
      <c r="D631" t="s">
        <v>69</v>
      </c>
      <c r="E631">
        <v>2110.52342</v>
      </c>
      <c r="F631">
        <v>81.7</v>
      </c>
      <c r="G631">
        <v>-53.337317573372403</v>
      </c>
      <c r="H631">
        <f>(Table2[[#This Row],[1Y Return vs Nifty]]-AVERAGE(Table2[1Y Return vs Nifty]))/_xlfn.STDEV.P(Table2[1Y Return vs Nifty])</f>
        <v>-1.3280203810158604</v>
      </c>
      <c r="I631">
        <v>3.7452841258782601</v>
      </c>
      <c r="J631">
        <f>(Table2[[#This Row],[1M Return vs Nifty]]-AVERAGE(Table2[1M Return vs Nifty]))/_xlfn.STDEV.P(Table2[1M Return vs Nifty])</f>
        <v>0.21247195785188214</v>
      </c>
      <c r="K631">
        <v>-18.3338461748471</v>
      </c>
      <c r="L631">
        <f>(Table2[[#This Row],[6M Return vs Nifty]]-AVERAGE(Table2[6M Return vs Nifty]))/_xlfn.STDEV.P(Table2[6M Return vs Nifty])</f>
        <v>-0.73375177098023492</v>
      </c>
      <c r="M631">
        <v>-2.5846668277966298</v>
      </c>
      <c r="N631">
        <f>(Table2[[#This Row],[1W Return vs Nifty]]-AVERAGE(Table2[1W Return vs Nifty]))/_xlfn.STDEV.P(Table2[1W Return vs Nifty])</f>
        <v>-0.55242774316276277</v>
      </c>
      <c r="O631">
        <v>97.81</v>
      </c>
      <c r="P631">
        <v>83.373501194376601</v>
      </c>
      <c r="Q631">
        <v>91.611494509369393</v>
      </c>
      <c r="R631">
        <v>52.1471100240392</v>
      </c>
      <c r="S631" s="1">
        <f>(Table2[[#This Row],[Close Price]]-Table2[[#This Row],[20D EMA]])/Table2[[#This Row],[20D EMA]]</f>
        <v>-0.16470708516511604</v>
      </c>
      <c r="T631" s="1">
        <f>(Table2[[#This Row],[Close Price]]-Table2[[#This Row],[50D EMA]])/Table2[[#This Row],[50D EMA]]</f>
        <v>-2.0072339177348509E-2</v>
      </c>
      <c r="U631" s="1">
        <f>(Table2[[#This Row],[Close Price]]-Table2[[#This Row],[200D EMA]])/Table2[[#This Row],[200D EMA]]</f>
        <v>-0.10819051214534778</v>
      </c>
      <c r="V631">
        <v>1.1703299584203499</v>
      </c>
      <c r="W631">
        <v>81.66</v>
      </c>
      <c r="X631">
        <v>83.56</v>
      </c>
      <c r="Y631">
        <v>77.58</v>
      </c>
      <c r="Z631">
        <v>82</v>
      </c>
      <c r="AA631">
        <v>76.94</v>
      </c>
      <c r="AB631">
        <v>82.22</v>
      </c>
      <c r="AC631" s="1">
        <f>(Table2[[#This Row],[Close Price]]/Table2[[#This Row],[Day Low]])-1</f>
        <v>4.8983590497186924E-4</v>
      </c>
      <c r="AD631" s="1">
        <f>(Table2[[#This Row],[Day High]]/Table2[[#This Row],[Close Price]])-1</f>
        <v>2.2766217870257011E-2</v>
      </c>
      <c r="AE631" s="1">
        <f>(Table2[[#This Row],[Close Price]]/Table2[[#This Row],[Current Week Low]])-1</f>
        <v>5.3106470739881395E-2</v>
      </c>
      <c r="AF631" s="1">
        <f>(Table2[[#This Row],[Current Week High]]/Table2[[#This Row],[Close Price]])-1</f>
        <v>3.6719706242349659E-3</v>
      </c>
      <c r="AG631" s="1">
        <f>(Table2[[#This Row],[Close Price]]/Table2[[#This Row],[Current Month Low]])-1</f>
        <v>6.1866389394333421E-2</v>
      </c>
      <c r="AH631" s="1">
        <f>(Table2[[#This Row],[Current Month High]]/Table2[[#This Row],[Close Price]])-1</f>
        <v>6.3647490820073482E-3</v>
      </c>
      <c r="AI631">
        <v>90.942472460220301</v>
      </c>
      <c r="AJ631">
        <v>12.364186494292399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-0.01</v>
      </c>
      <c r="AM631" t="s">
        <v>3182</v>
      </c>
      <c r="AN631">
        <v>-7.67</v>
      </c>
      <c r="AO631" t="s">
        <v>3182</v>
      </c>
      <c r="AP631">
        <v>3.6013710486198003E-2</v>
      </c>
      <c r="AQ631">
        <f>(Table2[[#This Row],[Sharpe Ratio]]-AVERAGE(Table2[Sharpe Ratio]))/_xlfn.STDEV.P(Table2[Sharpe Ratio])</f>
        <v>-0.24866190675705371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716</v>
      </c>
      <c r="AT631">
        <f>_xlfn.RANK.AVG(Table2[[#This Row],[6M Return vs Nifty Z-Score]],Table2[6M Return vs Nifty Z-Score])</f>
        <v>583</v>
      </c>
      <c r="AU631">
        <f>_xlfn.RANK.AVG(Table2[[#This Row],[Sharpe Ratio Z-Score]],Table2[Sharpe Ratio Z-Score])</f>
        <v>413</v>
      </c>
      <c r="AV631">
        <f>(Table2[[#This Row],[Rank 1Y]]+Table2[[#This Row],[Rank 6M]]+Table2[[#This Row],[Rank Sharpe]])/3</f>
        <v>570.66666666666663</v>
      </c>
    </row>
    <row r="632" spans="1:48" x14ac:dyDescent="0.3">
      <c r="A632" t="s">
        <v>16</v>
      </c>
      <c r="B632" t="s">
        <v>17</v>
      </c>
      <c r="C632" t="s">
        <v>3134</v>
      </c>
      <c r="D632" t="s">
        <v>18</v>
      </c>
      <c r="E632">
        <v>1750006.4631693601</v>
      </c>
      <c r="F632">
        <v>1293.2</v>
      </c>
      <c r="G632">
        <v>-14.4058002387491</v>
      </c>
      <c r="H632">
        <f>(Table2[[#This Row],[1Y Return vs Nifty]]-AVERAGE(Table2[1Y Return vs Nifty]))/_xlfn.STDEV.P(Table2[1Y Return vs Nifty])</f>
        <v>-0.56201587666314512</v>
      </c>
      <c r="I632">
        <v>-3.4382743994270499</v>
      </c>
      <c r="J632">
        <f>(Table2[[#This Row],[1M Return vs Nifty]]-AVERAGE(Table2[1M Return vs Nifty]))/_xlfn.STDEV.P(Table2[1M Return vs Nifty])</f>
        <v>-0.4542181459135935</v>
      </c>
      <c r="K632">
        <v>-17.656148412618801</v>
      </c>
      <c r="L632">
        <f>(Table2[[#This Row],[6M Return vs Nifty]]-AVERAGE(Table2[6M Return vs Nifty]))/_xlfn.STDEV.P(Table2[6M Return vs Nifty])</f>
        <v>-0.71176754011825694</v>
      </c>
      <c r="M632">
        <v>1.6266292218589899</v>
      </c>
      <c r="N632">
        <f>(Table2[[#This Row],[1W Return vs Nifty]]-AVERAGE(Table2[1W Return vs Nifty]))/_xlfn.STDEV.P(Table2[1W Return vs Nifty])</f>
        <v>0.46583667864756206</v>
      </c>
      <c r="O632">
        <v>1292.79</v>
      </c>
      <c r="P632">
        <v>1346.7748241837401</v>
      </c>
      <c r="Q632">
        <v>1397.51485975586</v>
      </c>
      <c r="R632">
        <v>55.358013558310503</v>
      </c>
      <c r="S632" s="1">
        <f>(Table2[[#This Row],[Close Price]]-Table2[[#This Row],[20D EMA]])/Table2[[#This Row],[20D EMA]]</f>
        <v>3.1714354226137413E-4</v>
      </c>
      <c r="T632" s="1">
        <f>(Table2[[#This Row],[Close Price]]-Table2[[#This Row],[50D EMA]])/Table2[[#This Row],[50D EMA]]</f>
        <v>-3.9780090347479515E-2</v>
      </c>
      <c r="U632" s="1">
        <f>(Table2[[#This Row],[Close Price]]-Table2[[#This Row],[200D EMA]])/Table2[[#This Row],[200D EMA]]</f>
        <v>-7.4643113114434681E-2</v>
      </c>
      <c r="V632">
        <v>0.96839233397720903</v>
      </c>
      <c r="W632">
        <v>1286</v>
      </c>
      <c r="X632">
        <v>1303.8499999999999</v>
      </c>
      <c r="Y632">
        <v>1282.45</v>
      </c>
      <c r="Z632">
        <v>1304.45</v>
      </c>
      <c r="AA632">
        <v>1217.25</v>
      </c>
      <c r="AB632">
        <v>1341.95</v>
      </c>
      <c r="AC632" s="1">
        <f>(Table2[[#This Row],[Close Price]]/Table2[[#This Row],[Day Low]])-1</f>
        <v>5.5987558320373942E-3</v>
      </c>
      <c r="AD632" s="1">
        <f>(Table2[[#This Row],[Day High]]/Table2[[#This Row],[Close Price]])-1</f>
        <v>8.2353850912464388E-3</v>
      </c>
      <c r="AE632" s="1">
        <f>(Table2[[#This Row],[Close Price]]/Table2[[#This Row],[Current Week Low]])-1</f>
        <v>8.3823930757533915E-3</v>
      </c>
      <c r="AF632" s="1">
        <f>(Table2[[#This Row],[Current Week High]]/Table2[[#This Row],[Close Price]])-1</f>
        <v>8.6993504484997874E-3</v>
      </c>
      <c r="AG632" s="1">
        <f>(Table2[[#This Row],[Close Price]]/Table2[[#This Row],[Current Month Low]])-1</f>
        <v>6.2394742246868029E-2</v>
      </c>
      <c r="AH632" s="1">
        <f>(Table2[[#This Row],[Current Month High]]/Table2[[#This Row],[Close Price]])-1</f>
        <v>3.7697185276832634E-2</v>
      </c>
      <c r="AI632">
        <v>24.404577791524801</v>
      </c>
      <c r="AJ632">
        <v>9.1354065572386993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</v>
      </c>
      <c r="AM632" t="s">
        <v>3181</v>
      </c>
      <c r="AN632">
        <v>-0.95</v>
      </c>
      <c r="AO632" t="s">
        <v>3182</v>
      </c>
      <c r="AP632">
        <v>-3.3202352896632002E-2</v>
      </c>
      <c r="AQ632">
        <f>(Table2[[#This Row],[Sharpe Ratio]]-AVERAGE(Table2[Sharpe Ratio]))/_xlfn.STDEV.P(Table2[Sharpe Ratio])</f>
        <v>-1.0494315275477888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511</v>
      </c>
      <c r="AT632">
        <f>_xlfn.RANK.AVG(Table2[[#This Row],[6M Return vs Nifty Z-Score]],Table2[6M Return vs Nifty Z-Score])</f>
        <v>574</v>
      </c>
      <c r="AU632">
        <f>_xlfn.RANK.AVG(Table2[[#This Row],[Sharpe Ratio Z-Score]],Table2[Sharpe Ratio Z-Score])</f>
        <v>629</v>
      </c>
      <c r="AV632">
        <f>(Table2[[#This Row],[Rank 1Y]]+Table2[[#This Row],[Rank 6M]]+Table2[[#This Row],[Rank Sharpe]])/3</f>
        <v>571.33333333333337</v>
      </c>
    </row>
    <row r="633" spans="1:48" x14ac:dyDescent="0.3">
      <c r="A633" t="s">
        <v>101</v>
      </c>
      <c r="B633" t="s">
        <v>102</v>
      </c>
      <c r="C633" t="s">
        <v>3136</v>
      </c>
      <c r="D633" t="s">
        <v>43</v>
      </c>
      <c r="E633">
        <v>255126.82702420399</v>
      </c>
      <c r="F633">
        <v>1600.05</v>
      </c>
      <c r="G633">
        <v>-26.260023600674799</v>
      </c>
      <c r="H633">
        <f>(Table2[[#This Row],[1Y Return vs Nifty]]-AVERAGE(Table2[1Y Return vs Nifty]))/_xlfn.STDEV.P(Table2[1Y Return vs Nifty])</f>
        <v>-0.79525591230806292</v>
      </c>
      <c r="I633">
        <v>-7.0265401002004104</v>
      </c>
      <c r="J633">
        <f>(Table2[[#This Row],[1M Return vs Nifty]]-AVERAGE(Table2[1M Return vs Nifty]))/_xlfn.STDEV.P(Table2[1M Return vs Nifty])</f>
        <v>-0.787237111925987</v>
      </c>
      <c r="K633">
        <v>-5.9416621658459796</v>
      </c>
      <c r="L633">
        <f>(Table2[[#This Row],[6M Return vs Nifty]]-AVERAGE(Table2[6M Return vs Nifty]))/_xlfn.STDEV.P(Table2[6M Return vs Nifty])</f>
        <v>-0.33175452482994189</v>
      </c>
      <c r="M633">
        <v>-3.2538090636711399</v>
      </c>
      <c r="N633">
        <f>(Table2[[#This Row],[1W Return vs Nifty]]-AVERAGE(Table2[1W Return vs Nifty]))/_xlfn.STDEV.P(Table2[1W Return vs Nifty])</f>
        <v>-0.71422205158649488</v>
      </c>
      <c r="O633">
        <v>1666.66</v>
      </c>
      <c r="P633">
        <v>1724.02759167883</v>
      </c>
      <c r="Q633">
        <v>1681.17066391807</v>
      </c>
      <c r="R633">
        <v>31.863149995940901</v>
      </c>
      <c r="S633" s="1">
        <f>(Table2[[#This Row],[Close Price]]-Table2[[#This Row],[20D EMA]])/Table2[[#This Row],[20D EMA]]</f>
        <v>-3.9966159864639535E-2</v>
      </c>
      <c r="T633" s="1">
        <f>(Table2[[#This Row],[Close Price]]-Table2[[#This Row],[50D EMA]])/Table2[[#This Row],[50D EMA]]</f>
        <v>-7.1911605288232497E-2</v>
      </c>
      <c r="U633" s="1">
        <f>(Table2[[#This Row],[Close Price]]-Table2[[#This Row],[200D EMA]])/Table2[[#This Row],[200D EMA]]</f>
        <v>-4.8252485996283928E-2</v>
      </c>
      <c r="V633">
        <v>0.86246218215207404</v>
      </c>
      <c r="W633">
        <v>1589</v>
      </c>
      <c r="X633">
        <v>1608.6</v>
      </c>
      <c r="Y633">
        <v>1582</v>
      </c>
      <c r="Z633">
        <v>1638.8</v>
      </c>
      <c r="AA633">
        <v>1562.05</v>
      </c>
      <c r="AB633">
        <v>1772.15</v>
      </c>
      <c r="AC633" s="1">
        <f>(Table2[[#This Row],[Close Price]]/Table2[[#This Row],[Day Low]])-1</f>
        <v>6.9540591567023302E-3</v>
      </c>
      <c r="AD633" s="1">
        <f>(Table2[[#This Row],[Day High]]/Table2[[#This Row],[Close Price]])-1</f>
        <v>5.3435830130308393E-3</v>
      </c>
      <c r="AE633" s="1">
        <f>(Table2[[#This Row],[Close Price]]/Table2[[#This Row],[Current Week Low]])-1</f>
        <v>1.1409608091023982E-2</v>
      </c>
      <c r="AF633" s="1">
        <f>(Table2[[#This Row],[Current Week High]]/Table2[[#This Row],[Close Price]])-1</f>
        <v>2.4217993187712894E-2</v>
      </c>
      <c r="AG633" s="1">
        <f>(Table2[[#This Row],[Close Price]]/Table2[[#This Row],[Current Month Low]])-1</f>
        <v>2.4327006177779165E-2</v>
      </c>
      <c r="AH633" s="1">
        <f>(Table2[[#This Row],[Current Month High]]/Table2[[#This Row],[Close Price]])-1</f>
        <v>0.10755913877691325</v>
      </c>
      <c r="AI633">
        <v>26.8647854754539</v>
      </c>
      <c r="AJ633">
        <v>12.7550121560198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-0.16</v>
      </c>
      <c r="AM633" t="s">
        <v>3182</v>
      </c>
      <c r="AN633">
        <v>-7.5</v>
      </c>
      <c r="AO633" t="s">
        <v>3182</v>
      </c>
      <c r="AP633">
        <v>-7.1385176437967005E-2</v>
      </c>
      <c r="AQ633">
        <f>(Table2[[#This Row],[Sharpe Ratio]]-AVERAGE(Table2[Sharpe Ratio]))/_xlfn.STDEV.P(Table2[Sharpe Ratio])</f>
        <v>-1.4911735688251477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592</v>
      </c>
      <c r="AT633">
        <f>_xlfn.RANK.AVG(Table2[[#This Row],[6M Return vs Nifty Z-Score]],Table2[6M Return vs Nifty Z-Score])</f>
        <v>433</v>
      </c>
      <c r="AU633">
        <f>_xlfn.RANK.AVG(Table2[[#This Row],[Sharpe Ratio Z-Score]],Table2[Sharpe Ratio Z-Score])</f>
        <v>689</v>
      </c>
      <c r="AV633">
        <f>(Table2[[#This Row],[Rank 1Y]]+Table2[[#This Row],[Rank 6M]]+Table2[[#This Row],[Rank Sharpe]])/3</f>
        <v>571.33333333333337</v>
      </c>
    </row>
    <row r="634" spans="1:48" x14ac:dyDescent="0.3">
      <c r="A634" t="s">
        <v>2043</v>
      </c>
      <c r="B634" t="s">
        <v>2044</v>
      </c>
      <c r="C634" t="s">
        <v>3141</v>
      </c>
      <c r="D634" t="s">
        <v>214</v>
      </c>
      <c r="E634">
        <v>3210.617060175</v>
      </c>
      <c r="F634">
        <v>204.59</v>
      </c>
      <c r="G634">
        <v>-49.591560348050898</v>
      </c>
      <c r="H634">
        <f>(Table2[[#This Row],[1Y Return vs Nifty]]-AVERAGE(Table2[1Y Return vs Nifty]))/_xlfn.STDEV.P(Table2[1Y Return vs Nifty])</f>
        <v>-1.2543200193745161</v>
      </c>
      <c r="I634">
        <v>4.6210523579510401</v>
      </c>
      <c r="J634">
        <f>(Table2[[#This Row],[1M Return vs Nifty]]-AVERAGE(Table2[1M Return vs Nifty]))/_xlfn.STDEV.P(Table2[1M Return vs Nifty])</f>
        <v>0.29375006137931098</v>
      </c>
      <c r="K634">
        <v>-11.551097119277699</v>
      </c>
      <c r="L634">
        <f>(Table2[[#This Row],[6M Return vs Nifty]]-AVERAGE(Table2[6M Return vs Nifty]))/_xlfn.STDEV.P(Table2[6M Return vs Nifty])</f>
        <v>-0.51372223948789364</v>
      </c>
      <c r="M634">
        <v>-4.1165718834089704</v>
      </c>
      <c r="N634">
        <f>(Table2[[#This Row],[1W Return vs Nifty]]-AVERAGE(Table2[1W Return vs Nifty]))/_xlfn.STDEV.P(Table2[1W Return vs Nifty])</f>
        <v>-0.92283257752461523</v>
      </c>
      <c r="O634">
        <v>230.59</v>
      </c>
      <c r="P634">
        <v>209.14748616630001</v>
      </c>
      <c r="Q634">
        <v>221.63241419437699</v>
      </c>
      <c r="R634">
        <v>48.873063877478302</v>
      </c>
      <c r="S634" s="1">
        <f>(Table2[[#This Row],[Close Price]]-Table2[[#This Row],[20D EMA]])/Table2[[#This Row],[20D EMA]]</f>
        <v>-0.11275423912572098</v>
      </c>
      <c r="T634" s="1">
        <f>(Table2[[#This Row],[Close Price]]-Table2[[#This Row],[50D EMA]])/Table2[[#This Row],[50D EMA]]</f>
        <v>-2.179077668988191E-2</v>
      </c>
      <c r="U634" s="1">
        <f>(Table2[[#This Row],[Close Price]]-Table2[[#This Row],[200D EMA]])/Table2[[#This Row],[200D EMA]]</f>
        <v>-7.6894953548763759E-2</v>
      </c>
      <c r="V634">
        <v>0.56661649963771599</v>
      </c>
      <c r="W634">
        <v>203.85</v>
      </c>
      <c r="X634">
        <v>206.5</v>
      </c>
      <c r="Y634">
        <v>203.18</v>
      </c>
      <c r="Z634">
        <v>207.5</v>
      </c>
      <c r="AA634">
        <v>203.18</v>
      </c>
      <c r="AB634">
        <v>209.79</v>
      </c>
      <c r="AC634" s="1">
        <f>(Table2[[#This Row],[Close Price]]/Table2[[#This Row],[Day Low]])-1</f>
        <v>3.6301201864115118E-3</v>
      </c>
      <c r="AD634" s="1">
        <f>(Table2[[#This Row],[Day High]]/Table2[[#This Row],[Close Price]])-1</f>
        <v>9.3357446600517147E-3</v>
      </c>
      <c r="AE634" s="1">
        <f>(Table2[[#This Row],[Close Price]]/Table2[[#This Row],[Current Week Low]])-1</f>
        <v>6.9396594152968394E-3</v>
      </c>
      <c r="AF634" s="1">
        <f>(Table2[[#This Row],[Current Week High]]/Table2[[#This Row],[Close Price]])-1</f>
        <v>1.4223569089398369E-2</v>
      </c>
      <c r="AG634" s="1">
        <f>(Table2[[#This Row],[Close Price]]/Table2[[#This Row],[Current Month Low]])-1</f>
        <v>6.9396594152968394E-3</v>
      </c>
      <c r="AH634" s="1">
        <f>(Table2[[#This Row],[Current Month High]]/Table2[[#This Row],[Close Price]])-1</f>
        <v>2.5416687032601804E-2</v>
      </c>
      <c r="AI634">
        <v>41.502517229581102</v>
      </c>
      <c r="AJ634">
        <v>8.3346571352925505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3182</v>
      </c>
      <c r="AN634">
        <v>-3.83</v>
      </c>
      <c r="AO634" t="s">
        <v>3182</v>
      </c>
      <c r="AP634">
        <v>1.8320121967350001E-3</v>
      </c>
      <c r="AQ634">
        <f>(Table2[[#This Row],[Sharpe Ratio]]-AVERAGE(Table2[Sharpe Ratio]))/_xlfn.STDEV.P(Table2[Sharpe Ratio])</f>
        <v>-0.64411441069166098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708</v>
      </c>
      <c r="AT634">
        <f>_xlfn.RANK.AVG(Table2[[#This Row],[6M Return vs Nifty Z-Score]],Table2[6M Return vs Nifty Z-Score])</f>
        <v>501</v>
      </c>
      <c r="AU634">
        <f>_xlfn.RANK.AVG(Table2[[#This Row],[Sharpe Ratio Z-Score]],Table2[Sharpe Ratio Z-Score])</f>
        <v>506</v>
      </c>
      <c r="AV634">
        <f>(Table2[[#This Row],[Rank 1Y]]+Table2[[#This Row],[Rank 6M]]+Table2[[#This Row],[Rank Sharpe]])/3</f>
        <v>571.66666666666663</v>
      </c>
    </row>
    <row r="635" spans="1:48" x14ac:dyDescent="0.3">
      <c r="A635" t="s">
        <v>568</v>
      </c>
      <c r="B635" t="s">
        <v>569</v>
      </c>
      <c r="C635" t="s">
        <v>3143</v>
      </c>
      <c r="D635" t="s">
        <v>69</v>
      </c>
      <c r="E635">
        <v>34445.258545004901</v>
      </c>
      <c r="F635">
        <v>1836.45</v>
      </c>
      <c r="G635">
        <v>-39.857517528022498</v>
      </c>
      <c r="H635">
        <f>(Table2[[#This Row],[1Y Return vs Nifty]]-AVERAGE(Table2[1Y Return vs Nifty]))/_xlfn.STDEV.P(Table2[1Y Return vs Nifty])</f>
        <v>-1.0627960008880144</v>
      </c>
      <c r="I635">
        <v>2.7219091989088802</v>
      </c>
      <c r="J635">
        <f>(Table2[[#This Row],[1M Return vs Nifty]]-AVERAGE(Table2[1M Return vs Nifty]))/_xlfn.STDEV.P(Table2[1M Return vs Nifty])</f>
        <v>0.11749480497580053</v>
      </c>
      <c r="K635">
        <v>-4.8277376437517203</v>
      </c>
      <c r="L635">
        <f>(Table2[[#This Row],[6M Return vs Nifty]]-AVERAGE(Table2[6M Return vs Nifty]))/_xlfn.STDEV.P(Table2[6M Return vs Nifty])</f>
        <v>-0.29561928103627999</v>
      </c>
      <c r="M635">
        <v>2.6504751578544501</v>
      </c>
      <c r="N635">
        <f>(Table2[[#This Row],[1W Return vs Nifty]]-AVERAGE(Table2[1W Return vs Nifty]))/_xlfn.STDEV.P(Table2[1W Return vs Nifty])</f>
        <v>0.71339607075549116</v>
      </c>
      <c r="O635">
        <v>1794.81</v>
      </c>
      <c r="P635">
        <v>1815.52216621407</v>
      </c>
      <c r="Q635">
        <v>1884.4858747870601</v>
      </c>
      <c r="R635">
        <v>64.372069866253796</v>
      </c>
      <c r="S635" s="1">
        <f>(Table2[[#This Row],[Close Price]]-Table2[[#This Row],[20D EMA]])/Table2[[#This Row],[20D EMA]]</f>
        <v>2.3200227322112146E-2</v>
      </c>
      <c r="T635" s="1">
        <f>(Table2[[#This Row],[Close Price]]-Table2[[#This Row],[50D EMA]])/Table2[[#This Row],[50D EMA]]</f>
        <v>1.1527170626382983E-2</v>
      </c>
      <c r="U635" s="1">
        <f>(Table2[[#This Row],[Close Price]]-Table2[[#This Row],[200D EMA]])/Table2[[#This Row],[200D EMA]]</f>
        <v>-2.5490175028501032E-2</v>
      </c>
      <c r="V635">
        <v>0.83603510789842705</v>
      </c>
      <c r="W635">
        <v>1802.3</v>
      </c>
      <c r="X635">
        <v>1847.45</v>
      </c>
      <c r="Y635">
        <v>1802.3</v>
      </c>
      <c r="Z635">
        <v>1865</v>
      </c>
      <c r="AA635">
        <v>1676.55</v>
      </c>
      <c r="AB635">
        <v>1865</v>
      </c>
      <c r="AC635" s="1">
        <f>(Table2[[#This Row],[Close Price]]/Table2[[#This Row],[Day Low]])-1</f>
        <v>1.8948010874993093E-2</v>
      </c>
      <c r="AD635" s="1">
        <f>(Table2[[#This Row],[Day High]]/Table2[[#This Row],[Close Price]])-1</f>
        <v>5.989817310572132E-3</v>
      </c>
      <c r="AE635" s="1">
        <f>(Table2[[#This Row],[Close Price]]/Table2[[#This Row],[Current Week Low]])-1</f>
        <v>1.8948010874993093E-2</v>
      </c>
      <c r="AF635" s="1">
        <f>(Table2[[#This Row],[Current Week High]]/Table2[[#This Row],[Close Price]])-1</f>
        <v>1.5546298565166428E-2</v>
      </c>
      <c r="AG635" s="1">
        <f>(Table2[[#This Row],[Close Price]]/Table2[[#This Row],[Current Month Low]])-1</f>
        <v>9.5374429632280711E-2</v>
      </c>
      <c r="AH635" s="1">
        <f>(Table2[[#This Row],[Current Month High]]/Table2[[#This Row],[Close Price]])-1</f>
        <v>1.5546298565166428E-2</v>
      </c>
      <c r="AI635">
        <v>32.358626698249303</v>
      </c>
      <c r="AJ635">
        <v>11.205643696257701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0.03</v>
      </c>
      <c r="AM635" t="s">
        <v>3183</v>
      </c>
      <c r="AN635">
        <v>2.12</v>
      </c>
      <c r="AO635" t="s">
        <v>3183</v>
      </c>
      <c r="AP635">
        <v>-3.4238402263364998E-2</v>
      </c>
      <c r="AQ635">
        <f>(Table2[[#This Row],[Sharpe Ratio]]-AVERAGE(Table2[Sharpe Ratio]))/_xlfn.STDEV.P(Table2[Sharpe Ratio])</f>
        <v>-1.0614177171398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674</v>
      </c>
      <c r="AT635">
        <f>_xlfn.RANK.AVG(Table2[[#This Row],[6M Return vs Nifty Z-Score]],Table2[6M Return vs Nifty Z-Score])</f>
        <v>409</v>
      </c>
      <c r="AU635">
        <f>_xlfn.RANK.AVG(Table2[[#This Row],[Sharpe Ratio Z-Score]],Table2[Sharpe Ratio Z-Score])</f>
        <v>633</v>
      </c>
      <c r="AV635">
        <f>(Table2[[#This Row],[Rank 1Y]]+Table2[[#This Row],[Rank 6M]]+Table2[[#This Row],[Rank Sharpe]])/3</f>
        <v>572</v>
      </c>
    </row>
    <row r="636" spans="1:48" x14ac:dyDescent="0.3">
      <c r="A636" t="s">
        <v>807</v>
      </c>
      <c r="B636" t="s">
        <v>808</v>
      </c>
      <c r="C636" t="s">
        <v>3145</v>
      </c>
      <c r="D636" t="s">
        <v>809</v>
      </c>
      <c r="E636">
        <v>19509.262802099998</v>
      </c>
      <c r="F636">
        <v>1224.9000000000001</v>
      </c>
      <c r="G636">
        <v>-29.359001613046502</v>
      </c>
      <c r="H636">
        <f>(Table2[[#This Row],[1Y Return vs Nifty]]-AVERAGE(Table2[1Y Return vs Nifty]))/_xlfn.STDEV.P(Table2[1Y Return vs Nifty])</f>
        <v>-0.85623044602487774</v>
      </c>
      <c r="I636">
        <v>-0.38506157684533998</v>
      </c>
      <c r="J636">
        <f>(Table2[[#This Row],[1M Return vs Nifty]]-AVERAGE(Table2[1M Return vs Nifty]))/_xlfn.STDEV.P(Table2[1M Return vs Nifty])</f>
        <v>-0.17085624855666093</v>
      </c>
      <c r="K636">
        <v>-11.743064062373801</v>
      </c>
      <c r="L636">
        <f>(Table2[[#This Row],[6M Return vs Nifty]]-AVERAGE(Table2[6M Return vs Nifty]))/_xlfn.STDEV.P(Table2[6M Return vs Nifty])</f>
        <v>-0.51994956652084201</v>
      </c>
      <c r="M636">
        <v>1.19959257044982</v>
      </c>
      <c r="N636">
        <f>(Table2[[#This Row],[1W Return vs Nifty]]-AVERAGE(Table2[1W Return vs Nifty]))/_xlfn.STDEV.P(Table2[1W Return vs Nifty])</f>
        <v>0.36258195045657332</v>
      </c>
      <c r="O636">
        <v>1212.78</v>
      </c>
      <c r="P636">
        <v>1281.22634661031</v>
      </c>
      <c r="Q636">
        <v>1322.82106783171</v>
      </c>
      <c r="R636">
        <v>59.2603686134998</v>
      </c>
      <c r="S636" s="1">
        <f>(Table2[[#This Row],[Close Price]]-Table2[[#This Row],[20D EMA]])/Table2[[#This Row],[20D EMA]]</f>
        <v>9.9935684955227803E-3</v>
      </c>
      <c r="T636" s="1">
        <f>(Table2[[#This Row],[Close Price]]-Table2[[#This Row],[50D EMA]])/Table2[[#This Row],[50D EMA]]</f>
        <v>-4.3962838228647327E-2</v>
      </c>
      <c r="U636" s="1">
        <f>(Table2[[#This Row],[Close Price]]-Table2[[#This Row],[200D EMA]])/Table2[[#This Row],[200D EMA]]</f>
        <v>-7.4024424174175235E-2</v>
      </c>
      <c r="V636">
        <v>0.59141420982058801</v>
      </c>
      <c r="W636">
        <v>1216</v>
      </c>
      <c r="X636">
        <v>1240.6500000000001</v>
      </c>
      <c r="Y636">
        <v>1187.6500000000001</v>
      </c>
      <c r="Z636">
        <v>1243.45</v>
      </c>
      <c r="AA636">
        <v>1125</v>
      </c>
      <c r="AB636">
        <v>1243.45</v>
      </c>
      <c r="AC636" s="1">
        <f>(Table2[[#This Row],[Close Price]]/Table2[[#This Row],[Day Low]])-1</f>
        <v>7.3190789473684958E-3</v>
      </c>
      <c r="AD636" s="1">
        <f>(Table2[[#This Row],[Day High]]/Table2[[#This Row],[Close Price]])-1</f>
        <v>1.2858192505510679E-2</v>
      </c>
      <c r="AE636" s="1">
        <f>(Table2[[#This Row],[Close Price]]/Table2[[#This Row],[Current Week Low]])-1</f>
        <v>3.1364459226203012E-2</v>
      </c>
      <c r="AF636" s="1">
        <f>(Table2[[#This Row],[Current Week High]]/Table2[[#This Row],[Close Price]])-1</f>
        <v>1.5144093395379254E-2</v>
      </c>
      <c r="AG636" s="1">
        <f>(Table2[[#This Row],[Close Price]]/Table2[[#This Row],[Current Month Low]])-1</f>
        <v>8.879999999999999E-2</v>
      </c>
      <c r="AH636" s="1">
        <f>(Table2[[#This Row],[Current Month High]]/Table2[[#This Row],[Close Price]])-1</f>
        <v>1.5144093395379254E-2</v>
      </c>
      <c r="AI636">
        <v>28.8839905298391</v>
      </c>
      <c r="AJ636">
        <v>10.316566848291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</v>
      </c>
      <c r="AM636" t="s">
        <v>3182</v>
      </c>
      <c r="AN636">
        <v>0.17</v>
      </c>
      <c r="AO636" t="s">
        <v>3183</v>
      </c>
      <c r="AP636">
        <v>-2.0768364877297999E-2</v>
      </c>
      <c r="AQ636">
        <f>(Table2[[#This Row],[Sharpe Ratio]]-AVERAGE(Table2[Sharpe Ratio]))/_xlfn.STDEV.P(Table2[Sharpe Ratio])</f>
        <v>-0.90558110635165157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619</v>
      </c>
      <c r="AT636">
        <f>_xlfn.RANK.AVG(Table2[[#This Row],[6M Return vs Nifty Z-Score]],Table2[6M Return vs Nifty Z-Score])</f>
        <v>503</v>
      </c>
      <c r="AU636">
        <f>_xlfn.RANK.AVG(Table2[[#This Row],[Sharpe Ratio Z-Score]],Table2[Sharpe Ratio Z-Score])</f>
        <v>605</v>
      </c>
      <c r="AV636">
        <f>(Table2[[#This Row],[Rank 1Y]]+Table2[[#This Row],[Rank 6M]]+Table2[[#This Row],[Rank Sharpe]])/3</f>
        <v>575.66666666666663</v>
      </c>
    </row>
    <row r="637" spans="1:48" x14ac:dyDescent="0.3">
      <c r="A637" t="s">
        <v>434</v>
      </c>
      <c r="B637" t="s">
        <v>435</v>
      </c>
      <c r="C637" t="s">
        <v>3138</v>
      </c>
      <c r="D637" t="s">
        <v>188</v>
      </c>
      <c r="E637">
        <v>51671.973386879901</v>
      </c>
      <c r="F637">
        <v>15918.3</v>
      </c>
      <c r="G637">
        <v>-32.083596796037597</v>
      </c>
      <c r="H637">
        <f>(Table2[[#This Row],[1Y Return vs Nifty]]-AVERAGE(Table2[1Y Return vs Nifty]))/_xlfn.STDEV.P(Table2[1Y Return vs Nifty])</f>
        <v>-0.90983873888359956</v>
      </c>
      <c r="I637">
        <v>-1.0081718426158699</v>
      </c>
      <c r="J637">
        <f>(Table2[[#This Row],[1M Return vs Nifty]]-AVERAGE(Table2[1M Return vs Nifty]))/_xlfn.STDEV.P(Table2[1M Return vs Nifty])</f>
        <v>-0.22868572767630543</v>
      </c>
      <c r="K637">
        <v>-5.0244703112492797</v>
      </c>
      <c r="L637">
        <f>(Table2[[#This Row],[6M Return vs Nifty]]-AVERAGE(Table2[6M Return vs Nifty]))/_xlfn.STDEV.P(Table2[6M Return vs Nifty])</f>
        <v>-0.30200120616782866</v>
      </c>
      <c r="M637">
        <v>-2.2722658306727901</v>
      </c>
      <c r="N637">
        <f>(Table2[[#This Row],[1W Return vs Nifty]]-AVERAGE(Table2[1W Return vs Nifty]))/_xlfn.STDEV.P(Table2[1W Return vs Nifty])</f>
        <v>-0.47689118221846888</v>
      </c>
      <c r="O637">
        <v>15900.92</v>
      </c>
      <c r="P637">
        <v>16141.1796939172</v>
      </c>
      <c r="Q637">
        <v>16363.1754731568</v>
      </c>
      <c r="R637">
        <v>55.921236679526203</v>
      </c>
      <c r="S637" s="1">
        <f>(Table2[[#This Row],[Close Price]]-Table2[[#This Row],[20D EMA]])/Table2[[#This Row],[20D EMA]]</f>
        <v>1.0930185171675098E-3</v>
      </c>
      <c r="T637" s="1">
        <f>(Table2[[#This Row],[Close Price]]-Table2[[#This Row],[50D EMA]])/Table2[[#This Row],[50D EMA]]</f>
        <v>-1.3808141545019343E-2</v>
      </c>
      <c r="U637" s="1">
        <f>(Table2[[#This Row],[Close Price]]-Table2[[#This Row],[200D EMA]])/Table2[[#This Row],[200D EMA]]</f>
        <v>-2.7187600223844251E-2</v>
      </c>
      <c r="V637">
        <v>0.85176705290139998</v>
      </c>
      <c r="W637">
        <v>15637.55</v>
      </c>
      <c r="X637">
        <v>15965.1</v>
      </c>
      <c r="Y637">
        <v>15637.55</v>
      </c>
      <c r="Z637">
        <v>16000</v>
      </c>
      <c r="AA637">
        <v>15346</v>
      </c>
      <c r="AB637">
        <v>16406.95</v>
      </c>
      <c r="AC637" s="1">
        <f>(Table2[[#This Row],[Close Price]]/Table2[[#This Row],[Day Low]])-1</f>
        <v>1.7953579684797161E-2</v>
      </c>
      <c r="AD637" s="1">
        <f>(Table2[[#This Row],[Day High]]/Table2[[#This Row],[Close Price]])-1</f>
        <v>2.9400124385141613E-3</v>
      </c>
      <c r="AE637" s="1">
        <f>(Table2[[#This Row],[Close Price]]/Table2[[#This Row],[Current Week Low]])-1</f>
        <v>1.7953579684797161E-2</v>
      </c>
      <c r="AF637" s="1">
        <f>(Table2[[#This Row],[Current Week High]]/Table2[[#This Row],[Close Price]])-1</f>
        <v>5.132457611679575E-3</v>
      </c>
      <c r="AG637" s="1">
        <f>(Table2[[#This Row],[Close Price]]/Table2[[#This Row],[Current Month Low]])-1</f>
        <v>3.7293105695295203E-2</v>
      </c>
      <c r="AH637" s="1">
        <f>(Table2[[#This Row],[Current Month High]]/Table2[[#This Row],[Close Price]])-1</f>
        <v>3.0697373463246747E-2</v>
      </c>
      <c r="AI637">
        <v>12.6467650440059</v>
      </c>
      <c r="AJ637">
        <v>3.73336635082826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7.0000000000000007E-2</v>
      </c>
      <c r="AM637" t="s">
        <v>3183</v>
      </c>
      <c r="AN637">
        <v>2.99</v>
      </c>
      <c r="AO637" t="s">
        <v>3183</v>
      </c>
      <c r="AP637">
        <v>-6.6517996710661997E-2</v>
      </c>
      <c r="AQ637">
        <f>(Table2[[#This Row],[Sharpe Ratio]]-AVERAGE(Table2[Sharpe Ratio]))/_xlfn.STDEV.P(Table2[Sharpe Ratio])</f>
        <v>-1.434864534851378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632</v>
      </c>
      <c r="AT637">
        <f>_xlfn.RANK.AVG(Table2[[#This Row],[6M Return vs Nifty Z-Score]],Table2[6M Return vs Nifty Z-Score])</f>
        <v>418</v>
      </c>
      <c r="AU637">
        <f>_xlfn.RANK.AVG(Table2[[#This Row],[Sharpe Ratio Z-Score]],Table2[Sharpe Ratio Z-Score])</f>
        <v>684</v>
      </c>
      <c r="AV637">
        <f>(Table2[[#This Row],[Rank 1Y]]+Table2[[#This Row],[Rank 6M]]+Table2[[#This Row],[Rank Sharpe]])/3</f>
        <v>578</v>
      </c>
    </row>
    <row r="638" spans="1:48" x14ac:dyDescent="0.3">
      <c r="A638" t="s">
        <v>1234</v>
      </c>
      <c r="B638" t="s">
        <v>1235</v>
      </c>
      <c r="C638" t="s">
        <v>3135</v>
      </c>
      <c r="D638" t="s">
        <v>243</v>
      </c>
      <c r="E638">
        <v>9507.5491938800005</v>
      </c>
      <c r="F638">
        <v>1747.6</v>
      </c>
      <c r="G638">
        <v>-43.005270772713502</v>
      </c>
      <c r="H638">
        <f>(Table2[[#This Row],[1Y Return vs Nifty]]-AVERAGE(Table2[1Y Return vs Nifty]))/_xlfn.STDEV.P(Table2[1Y Return vs Nifty])</f>
        <v>-1.1247302210032888</v>
      </c>
      <c r="I638">
        <v>-10.560964151016501</v>
      </c>
      <c r="J638">
        <f>(Table2[[#This Row],[1M Return vs Nifty]]-AVERAGE(Table2[1M Return vs Nifty]))/_xlfn.STDEV.P(Table2[1M Return vs Nifty])</f>
        <v>-1.1152591540502452</v>
      </c>
      <c r="K638">
        <v>-17.383534222780199</v>
      </c>
      <c r="L638">
        <f>(Table2[[#This Row],[6M Return vs Nifty]]-AVERAGE(Table2[6M Return vs Nifty]))/_xlfn.STDEV.P(Table2[6M Return vs Nifty])</f>
        <v>-0.70292405026231153</v>
      </c>
      <c r="M638">
        <v>3.1112191153658899</v>
      </c>
      <c r="N638">
        <f>(Table2[[#This Row],[1W Return vs Nifty]]-AVERAGE(Table2[1W Return vs Nifty]))/_xlfn.STDEV.P(Table2[1W Return vs Nifty])</f>
        <v>0.82480100974959314</v>
      </c>
      <c r="O638">
        <v>1811.35</v>
      </c>
      <c r="P638">
        <v>1942.1136380097</v>
      </c>
      <c r="Q638">
        <v>2003.5418897791701</v>
      </c>
      <c r="R638">
        <v>46.947398418712297</v>
      </c>
      <c r="S638" s="1">
        <f>(Table2[[#This Row],[Close Price]]-Table2[[#This Row],[20D EMA]])/Table2[[#This Row],[20D EMA]]</f>
        <v>-3.5194744251525106E-2</v>
      </c>
      <c r="T638" s="1">
        <f>(Table2[[#This Row],[Close Price]]-Table2[[#This Row],[50D EMA]])/Table2[[#This Row],[50D EMA]]</f>
        <v>-0.10015564187533325</v>
      </c>
      <c r="U638" s="1">
        <f>(Table2[[#This Row],[Close Price]]-Table2[[#This Row],[200D EMA]])/Table2[[#This Row],[200D EMA]]</f>
        <v>-0.12774471603754692</v>
      </c>
      <c r="V638">
        <v>1.46635981586438</v>
      </c>
      <c r="W638">
        <v>1716</v>
      </c>
      <c r="X638">
        <v>1775.85</v>
      </c>
      <c r="Y638">
        <v>1612.15</v>
      </c>
      <c r="Z638">
        <v>1775.85</v>
      </c>
      <c r="AA638">
        <v>1544.25</v>
      </c>
      <c r="AB638">
        <v>2092</v>
      </c>
      <c r="AC638" s="1">
        <f>(Table2[[#This Row],[Close Price]]/Table2[[#This Row],[Day Low]])-1</f>
        <v>1.8414918414918269E-2</v>
      </c>
      <c r="AD638" s="1">
        <f>(Table2[[#This Row],[Day High]]/Table2[[#This Row],[Close Price]])-1</f>
        <v>1.6165026321812714E-2</v>
      </c>
      <c r="AE638" s="1">
        <f>(Table2[[#This Row],[Close Price]]/Table2[[#This Row],[Current Week Low]])-1</f>
        <v>8.4018236516453015E-2</v>
      </c>
      <c r="AF638" s="1">
        <f>(Table2[[#This Row],[Current Week High]]/Table2[[#This Row],[Close Price]])-1</f>
        <v>1.6165026321812714E-2</v>
      </c>
      <c r="AG638" s="1">
        <f>(Table2[[#This Row],[Close Price]]/Table2[[#This Row],[Current Month Low]])-1</f>
        <v>0.13168204630079328</v>
      </c>
      <c r="AH638" s="1">
        <f>(Table2[[#This Row],[Current Month High]]/Table2[[#This Row],[Close Price]])-1</f>
        <v>0.19707026779583425</v>
      </c>
      <c r="AI638">
        <v>57.235637445639703</v>
      </c>
      <c r="AJ638">
        <v>13.1682046300793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-0.17</v>
      </c>
      <c r="AM638" t="s">
        <v>3182</v>
      </c>
      <c r="AN638">
        <v>-15.57</v>
      </c>
      <c r="AO638" t="s">
        <v>3182</v>
      </c>
      <c r="AP638">
        <v>1.0941954991226001E-2</v>
      </c>
      <c r="AQ638">
        <f>(Table2[[#This Row],[Sharpe Ratio]]-AVERAGE(Table2[Sharpe Ratio]))/_xlfn.STDEV.P(Table2[Sharpe Ratio])</f>
        <v>-0.53872030012773275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686</v>
      </c>
      <c r="AT638">
        <f>_xlfn.RANK.AVG(Table2[[#This Row],[6M Return vs Nifty Z-Score]],Table2[6M Return vs Nifty Z-Score])</f>
        <v>567</v>
      </c>
      <c r="AU638">
        <f>_xlfn.RANK.AVG(Table2[[#This Row],[Sharpe Ratio Z-Score]],Table2[Sharpe Ratio Z-Score])</f>
        <v>482</v>
      </c>
      <c r="AV638">
        <f>(Table2[[#This Row],[Rank 1Y]]+Table2[[#This Row],[Rank 6M]]+Table2[[#This Row],[Rank Sharpe]])/3</f>
        <v>578.33333333333337</v>
      </c>
    </row>
    <row r="639" spans="1:48" x14ac:dyDescent="0.3">
      <c r="A639" t="s">
        <v>2275</v>
      </c>
      <c r="B639" t="s">
        <v>2276</v>
      </c>
      <c r="C639" t="s">
        <v>3148</v>
      </c>
      <c r="D639" t="s">
        <v>572</v>
      </c>
      <c r="E639">
        <v>2437.0211042129999</v>
      </c>
      <c r="F639">
        <v>165.39</v>
      </c>
      <c r="G639">
        <v>-66.880760775073298</v>
      </c>
      <c r="H639">
        <f>(Table2[[#This Row],[1Y Return vs Nifty]]-AVERAGE(Table2[1Y Return vs Nifty]))/_xlfn.STDEV.P(Table2[1Y Return vs Nifty])</f>
        <v>-1.5944969842208874</v>
      </c>
      <c r="I639">
        <v>-0.51726299747368798</v>
      </c>
      <c r="J639">
        <f>(Table2[[#This Row],[1M Return vs Nifty]]-AVERAGE(Table2[1M Return vs Nifty]))/_xlfn.STDEV.P(Table2[1M Return vs Nifty])</f>
        <v>-0.18312556863335797</v>
      </c>
      <c r="K639">
        <v>-9.4447217310139493</v>
      </c>
      <c r="L639">
        <f>(Table2[[#This Row],[6M Return vs Nifty]]-AVERAGE(Table2[6M Return vs Nifty]))/_xlfn.STDEV.P(Table2[6M Return vs Nifty])</f>
        <v>-0.44539230629567056</v>
      </c>
      <c r="M639">
        <v>-0.96773732106629695</v>
      </c>
      <c r="N639">
        <f>(Table2[[#This Row],[1W Return vs Nifty]]-AVERAGE(Table2[1W Return vs Nifty]))/_xlfn.STDEV.P(Table2[1W Return vs Nifty])</f>
        <v>-0.16146454089312984</v>
      </c>
      <c r="O639">
        <v>194.84</v>
      </c>
      <c r="P639">
        <v>169.380170562442</v>
      </c>
      <c r="Q639">
        <v>193.001298056058</v>
      </c>
      <c r="R639">
        <v>52.526833999664703</v>
      </c>
      <c r="S639" s="1">
        <f>(Table2[[#This Row],[Close Price]]-Table2[[#This Row],[20D EMA]])/Table2[[#This Row],[20D EMA]]</f>
        <v>-0.15114966126052154</v>
      </c>
      <c r="T639" s="1">
        <f>(Table2[[#This Row],[Close Price]]-Table2[[#This Row],[50D EMA]])/Table2[[#This Row],[50D EMA]]</f>
        <v>-2.3557483436179687E-2</v>
      </c>
      <c r="U639" s="1">
        <f>(Table2[[#This Row],[Close Price]]-Table2[[#This Row],[200D EMA]])/Table2[[#This Row],[200D EMA]]</f>
        <v>-0.14306275830351259</v>
      </c>
      <c r="V639">
        <v>0.66307088972719097</v>
      </c>
      <c r="W639">
        <v>165</v>
      </c>
      <c r="X639">
        <v>168.75</v>
      </c>
      <c r="Y639">
        <v>161.12</v>
      </c>
      <c r="Z639">
        <v>166.45</v>
      </c>
      <c r="AA639">
        <v>159.5</v>
      </c>
      <c r="AB639">
        <v>166.86</v>
      </c>
      <c r="AC639" s="1">
        <f>(Table2[[#This Row],[Close Price]]/Table2[[#This Row],[Day Low]])-1</f>
        <v>2.3636363636363455E-3</v>
      </c>
      <c r="AD639" s="1">
        <f>(Table2[[#This Row],[Day High]]/Table2[[#This Row],[Close Price]])-1</f>
        <v>2.0315617631053939E-2</v>
      </c>
      <c r="AE639" s="1">
        <f>(Table2[[#This Row],[Close Price]]/Table2[[#This Row],[Current Week Low]])-1</f>
        <v>2.6501986097318575E-2</v>
      </c>
      <c r="AF639" s="1">
        <f>(Table2[[#This Row],[Current Week High]]/Table2[[#This Row],[Close Price]])-1</f>
        <v>6.4090936574157098E-3</v>
      </c>
      <c r="AG639" s="1">
        <f>(Table2[[#This Row],[Close Price]]/Table2[[#This Row],[Current Month Low]])-1</f>
        <v>3.6927899686520327E-2</v>
      </c>
      <c r="AH639" s="1">
        <f>(Table2[[#This Row],[Current Month High]]/Table2[[#This Row],[Close Price]])-1</f>
        <v>8.8880827135862095E-3</v>
      </c>
      <c r="AI639">
        <v>88.645020859785902</v>
      </c>
      <c r="AJ639">
        <v>14.9180100055586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-0.03</v>
      </c>
      <c r="AM639" t="s">
        <v>3182</v>
      </c>
      <c r="AN639">
        <v>-5.33</v>
      </c>
      <c r="AO639" t="s">
        <v>3182</v>
      </c>
      <c r="AQ639">
        <f>(Table2[[#This Row],[Sharpe Ratio]]-AVERAGE(Table2[Sharpe Ratio]))/_xlfn.STDEV.P(Table2[Sharpe Ratio])</f>
        <v>-0.66530919757154305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732</v>
      </c>
      <c r="AT639">
        <f>_xlfn.RANK.AVG(Table2[[#This Row],[6M Return vs Nifty Z-Score]],Table2[6M Return vs Nifty Z-Score])</f>
        <v>471</v>
      </c>
      <c r="AU639">
        <f>_xlfn.RANK.AVG(Table2[[#This Row],[Sharpe Ratio Z-Score]],Table2[Sharpe Ratio Z-Score])</f>
        <v>534</v>
      </c>
      <c r="AV639">
        <f>(Table2[[#This Row],[Rank 1Y]]+Table2[[#This Row],[Rank 6M]]+Table2[[#This Row],[Rank Sharpe]])/3</f>
        <v>579</v>
      </c>
    </row>
    <row r="640" spans="1:48" x14ac:dyDescent="0.3">
      <c r="A640" t="s">
        <v>453</v>
      </c>
      <c r="B640" t="s">
        <v>454</v>
      </c>
      <c r="C640" t="s">
        <v>3147</v>
      </c>
      <c r="D640" t="s">
        <v>455</v>
      </c>
      <c r="E640">
        <v>49285.81980972</v>
      </c>
      <c r="F640">
        <v>808.9</v>
      </c>
      <c r="G640">
        <v>-18.4017343521237</v>
      </c>
      <c r="H640">
        <f>(Table2[[#This Row],[1Y Return vs Nifty]]-AVERAGE(Table2[1Y Return vs Nifty]))/_xlfn.STDEV.P(Table2[1Y Return vs Nifty])</f>
        <v>-0.64063864144347993</v>
      </c>
      <c r="I640">
        <v>-0.451667352588834</v>
      </c>
      <c r="J640">
        <f>(Table2[[#This Row],[1M Return vs Nifty]]-AVERAGE(Table2[1M Return vs Nifty]))/_xlfn.STDEV.P(Table2[1M Return vs Nifty])</f>
        <v>-0.17703778259517183</v>
      </c>
      <c r="K640">
        <v>-33.391214861907898</v>
      </c>
      <c r="L640">
        <f>(Table2[[#This Row],[6M Return vs Nifty]]-AVERAGE(Table2[6M Return vs Nifty]))/_xlfn.STDEV.P(Table2[6M Return vs Nifty])</f>
        <v>-1.2222064890566817</v>
      </c>
      <c r="M640">
        <v>4.5871665401334402E-2</v>
      </c>
      <c r="N640">
        <f>(Table2[[#This Row],[1W Return vs Nifty]]-AVERAGE(Table2[1W Return vs Nifty]))/_xlfn.STDEV.P(Table2[1W Return vs Nifty])</f>
        <v>8.3619622361461171E-2</v>
      </c>
      <c r="O640">
        <v>813.2</v>
      </c>
      <c r="P640">
        <v>853.95203025626802</v>
      </c>
      <c r="Q640">
        <v>908.79597656489295</v>
      </c>
      <c r="R640">
        <v>52.176012967929097</v>
      </c>
      <c r="S640" s="1">
        <f>(Table2[[#This Row],[Close Price]]-Table2[[#This Row],[20D EMA]])/Table2[[#This Row],[20D EMA]]</f>
        <v>-5.2877520905067242E-3</v>
      </c>
      <c r="T640" s="1">
        <f>(Table2[[#This Row],[Close Price]]-Table2[[#This Row],[50D EMA]])/Table2[[#This Row],[50D EMA]]</f>
        <v>-5.2757097190515585E-2</v>
      </c>
      <c r="U640" s="1">
        <f>(Table2[[#This Row],[Close Price]]-Table2[[#This Row],[200D EMA]])/Table2[[#This Row],[200D EMA]]</f>
        <v>-0.10992123550379722</v>
      </c>
      <c r="V640">
        <v>0.65417521131369705</v>
      </c>
      <c r="W640">
        <v>799.3</v>
      </c>
      <c r="X640">
        <v>815.95</v>
      </c>
      <c r="Y640">
        <v>795.35</v>
      </c>
      <c r="Z640">
        <v>815.95</v>
      </c>
      <c r="AA640">
        <v>757.25</v>
      </c>
      <c r="AB640">
        <v>868</v>
      </c>
      <c r="AC640" s="1">
        <f>(Table2[[#This Row],[Close Price]]/Table2[[#This Row],[Day Low]])-1</f>
        <v>1.2010509195546026E-2</v>
      </c>
      <c r="AD640" s="1">
        <f>(Table2[[#This Row],[Day High]]/Table2[[#This Row],[Close Price]])-1</f>
        <v>8.7155396217086789E-3</v>
      </c>
      <c r="AE640" s="1">
        <f>(Table2[[#This Row],[Close Price]]/Table2[[#This Row],[Current Week Low]])-1</f>
        <v>1.7036524800402297E-2</v>
      </c>
      <c r="AF640" s="1">
        <f>(Table2[[#This Row],[Current Week High]]/Table2[[#This Row],[Close Price]])-1</f>
        <v>8.7155396217086789E-3</v>
      </c>
      <c r="AG640" s="1">
        <f>(Table2[[#This Row],[Close Price]]/Table2[[#This Row],[Current Month Low]])-1</f>
        <v>6.8207329151535045E-2</v>
      </c>
      <c r="AH640" s="1">
        <f>(Table2[[#This Row],[Current Month High]]/Table2[[#This Row],[Close Price]])-1</f>
        <v>7.306218321176905E-2</v>
      </c>
      <c r="AI640">
        <v>45.8771170725677</v>
      </c>
      <c r="AJ640">
        <v>8.1417112299465106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-0.09</v>
      </c>
      <c r="AM640" t="s">
        <v>3182</v>
      </c>
      <c r="AN640">
        <v>-4.7</v>
      </c>
      <c r="AO640" t="s">
        <v>3182</v>
      </c>
      <c r="AP640">
        <v>3.9959515088999996E-3</v>
      </c>
      <c r="AQ640">
        <f>(Table2[[#This Row],[Sharpe Ratio]]-AVERAGE(Table2[Sharpe Ratio]))/_xlfn.STDEV.P(Table2[Sharpe Ratio])</f>
        <v>-0.61907951593273169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533</v>
      </c>
      <c r="AT640">
        <f>_xlfn.RANK.AVG(Table2[[#This Row],[6M Return vs Nifty Z-Score]],Table2[6M Return vs Nifty Z-Score])</f>
        <v>705</v>
      </c>
      <c r="AU640">
        <f>_xlfn.RANK.AVG(Table2[[#This Row],[Sharpe Ratio Z-Score]],Table2[Sharpe Ratio Z-Score])</f>
        <v>500</v>
      </c>
      <c r="AV640">
        <f>(Table2[[#This Row],[Rank 1Y]]+Table2[[#This Row],[Rank 6M]]+Table2[[#This Row],[Rank Sharpe]])/3</f>
        <v>579.33333333333337</v>
      </c>
    </row>
    <row r="641" spans="1:48" x14ac:dyDescent="0.3">
      <c r="A641" t="s">
        <v>1041</v>
      </c>
      <c r="B641" t="s">
        <v>1042</v>
      </c>
      <c r="C641" t="s">
        <v>3136</v>
      </c>
      <c r="D641" t="s">
        <v>54</v>
      </c>
      <c r="E641">
        <v>13126.509777331999</v>
      </c>
      <c r="F641">
        <v>155.08000000000001</v>
      </c>
      <c r="G641">
        <v>-19.979865797660501</v>
      </c>
      <c r="H641">
        <f>(Table2[[#This Row],[1Y Return vs Nifty]]-AVERAGE(Table2[1Y Return vs Nifty]))/_xlfn.STDEV.P(Table2[1Y Return vs Nifty])</f>
        <v>-0.67168946808739227</v>
      </c>
      <c r="I641">
        <v>5.7678448633491097</v>
      </c>
      <c r="J641">
        <f>(Table2[[#This Row],[1M Return vs Nifty]]-AVERAGE(Table2[1M Return vs Nifty]))/_xlfn.STDEV.P(Table2[1M Return vs Nifty])</f>
        <v>0.40018132545658308</v>
      </c>
      <c r="K641">
        <v>-17.640052465410701</v>
      </c>
      <c r="L641">
        <f>(Table2[[#This Row],[6M Return vs Nifty]]-AVERAGE(Table2[6M Return vs Nifty]))/_xlfn.STDEV.P(Table2[6M Return vs Nifty])</f>
        <v>-0.71124539434902556</v>
      </c>
      <c r="M641">
        <v>-3.48552586818119</v>
      </c>
      <c r="N641">
        <f>(Table2[[#This Row],[1W Return vs Nifty]]-AVERAGE(Table2[1W Return vs Nifty]))/_xlfn.STDEV.P(Table2[1W Return vs Nifty])</f>
        <v>-0.77024969134064059</v>
      </c>
      <c r="O641">
        <v>156.41</v>
      </c>
      <c r="P641">
        <v>168.81930915767001</v>
      </c>
      <c r="Q641">
        <v>179.93728462797799</v>
      </c>
      <c r="R641">
        <v>51.249415302484799</v>
      </c>
      <c r="S641" s="1">
        <f>(Table2[[#This Row],[Close Price]]-Table2[[#This Row],[20D EMA]])/Table2[[#This Row],[20D EMA]]</f>
        <v>-8.5032926283484696E-3</v>
      </c>
      <c r="T641" s="1">
        <f>(Table2[[#This Row],[Close Price]]-Table2[[#This Row],[50D EMA]])/Table2[[#This Row],[50D EMA]]</f>
        <v>-8.1384701940925883E-2</v>
      </c>
      <c r="U641" s="1">
        <f>(Table2[[#This Row],[Close Price]]-Table2[[#This Row],[200D EMA]])/Table2[[#This Row],[200D EMA]]</f>
        <v>-0.13814415772345706</v>
      </c>
      <c r="V641">
        <v>1.1911926160841599</v>
      </c>
      <c r="W641">
        <v>153.24</v>
      </c>
      <c r="X641">
        <v>155.87</v>
      </c>
      <c r="Y641">
        <v>149.77000000000001</v>
      </c>
      <c r="Z641">
        <v>156.06</v>
      </c>
      <c r="AA641">
        <v>147.66999999999999</v>
      </c>
      <c r="AB641">
        <v>164</v>
      </c>
      <c r="AC641" s="1">
        <f>(Table2[[#This Row],[Close Price]]/Table2[[#This Row],[Day Low]])-1</f>
        <v>1.2007308796658789E-2</v>
      </c>
      <c r="AD641" s="1">
        <f>(Table2[[#This Row],[Day High]]/Table2[[#This Row],[Close Price]])-1</f>
        <v>5.0941449574413156E-3</v>
      </c>
      <c r="AE641" s="1">
        <f>(Table2[[#This Row],[Close Price]]/Table2[[#This Row],[Current Week Low]])-1</f>
        <v>3.5454363357147578E-2</v>
      </c>
      <c r="AF641" s="1">
        <f>(Table2[[#This Row],[Current Week High]]/Table2[[#This Row],[Close Price]])-1</f>
        <v>6.3193190611297023E-3</v>
      </c>
      <c r="AG641" s="1">
        <f>(Table2[[#This Row],[Close Price]]/Table2[[#This Row],[Current Month Low]])-1</f>
        <v>5.0179454188393313E-2</v>
      </c>
      <c r="AH641" s="1">
        <f>(Table2[[#This Row],[Current Month High]]/Table2[[#This Row],[Close Price]])-1</f>
        <v>5.7518700025793068E-2</v>
      </c>
      <c r="AI641">
        <v>48.568480784111401</v>
      </c>
      <c r="AJ641">
        <v>12.092518973617601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-0.26</v>
      </c>
      <c r="AM641" t="s">
        <v>3182</v>
      </c>
      <c r="AN641">
        <v>0.85</v>
      </c>
      <c r="AO641" t="s">
        <v>3183</v>
      </c>
      <c r="AP641">
        <v>-3.3401591985783997E-2</v>
      </c>
      <c r="AQ641">
        <f>(Table2[[#This Row],[Sharpe Ratio]]-AVERAGE(Table2[Sharpe Ratio]))/_xlfn.STDEV.P(Table2[Sharpe Ratio])</f>
        <v>-1.0517365504293201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543</v>
      </c>
      <c r="AT641">
        <f>_xlfn.RANK.AVG(Table2[[#This Row],[6M Return vs Nifty Z-Score]],Table2[6M Return vs Nifty Z-Score])</f>
        <v>573</v>
      </c>
      <c r="AU641">
        <f>_xlfn.RANK.AVG(Table2[[#This Row],[Sharpe Ratio Z-Score]],Table2[Sharpe Ratio Z-Score])</f>
        <v>630</v>
      </c>
      <c r="AV641">
        <f>(Table2[[#This Row],[Rank 1Y]]+Table2[[#This Row],[Rank 6M]]+Table2[[#This Row],[Rank Sharpe]])/3</f>
        <v>582</v>
      </c>
    </row>
    <row r="642" spans="1:48" x14ac:dyDescent="0.3">
      <c r="A642" t="s">
        <v>354</v>
      </c>
      <c r="B642" t="s">
        <v>355</v>
      </c>
      <c r="C642" t="s">
        <v>3136</v>
      </c>
      <c r="D642" t="s">
        <v>356</v>
      </c>
      <c r="E642">
        <v>67117.457054700004</v>
      </c>
      <c r="F642">
        <v>705.5</v>
      </c>
      <c r="G642">
        <v>-26.483416323070799</v>
      </c>
      <c r="H642">
        <f>(Table2[[#This Row],[1Y Return vs Nifty]]-AVERAGE(Table2[1Y Return vs Nifty]))/_xlfn.STDEV.P(Table2[1Y Return vs Nifty])</f>
        <v>-0.7996513184805002</v>
      </c>
      <c r="I642">
        <v>0.454821442299784</v>
      </c>
      <c r="J642">
        <f>(Table2[[#This Row],[1M Return vs Nifty]]-AVERAGE(Table2[1M Return vs Nifty]))/_xlfn.STDEV.P(Table2[1M Return vs Nifty])</f>
        <v>-9.2908571898604395E-2</v>
      </c>
      <c r="K642">
        <v>-5.4697542984167997</v>
      </c>
      <c r="L642">
        <f>(Table2[[#This Row],[6M Return vs Nifty]]-AVERAGE(Table2[6M Return vs Nifty]))/_xlfn.STDEV.P(Table2[6M Return vs Nifty])</f>
        <v>-0.31644603175032049</v>
      </c>
      <c r="M642">
        <v>-1.02320905267186</v>
      </c>
      <c r="N642">
        <f>(Table2[[#This Row],[1W Return vs Nifty]]-AVERAGE(Table2[1W Return vs Nifty]))/_xlfn.STDEV.P(Table2[1W Return vs Nifty])</f>
        <v>-0.17487725043530872</v>
      </c>
      <c r="O642">
        <v>694.64</v>
      </c>
      <c r="P642">
        <v>711.69480866496701</v>
      </c>
      <c r="Q642">
        <v>732.22866374189505</v>
      </c>
      <c r="R642">
        <v>65.142677940727594</v>
      </c>
      <c r="S642" s="1">
        <f>(Table2[[#This Row],[Close Price]]-Table2[[#This Row],[20D EMA]])/Table2[[#This Row],[20D EMA]]</f>
        <v>1.5633997466313505E-2</v>
      </c>
      <c r="T642" s="1">
        <f>(Table2[[#This Row],[Close Price]]-Table2[[#This Row],[50D EMA]])/Table2[[#This Row],[50D EMA]]</f>
        <v>-8.7043049767182475E-3</v>
      </c>
      <c r="U642" s="1">
        <f>(Table2[[#This Row],[Close Price]]-Table2[[#This Row],[200D EMA]])/Table2[[#This Row],[200D EMA]]</f>
        <v>-3.65031650158354E-2</v>
      </c>
      <c r="V642">
        <v>0.39936099919366602</v>
      </c>
      <c r="W642">
        <v>695.5</v>
      </c>
      <c r="X642">
        <v>708</v>
      </c>
      <c r="Y642">
        <v>686.1</v>
      </c>
      <c r="Z642">
        <v>708</v>
      </c>
      <c r="AA642">
        <v>670.05</v>
      </c>
      <c r="AB642">
        <v>708</v>
      </c>
      <c r="AC642" s="1">
        <f>(Table2[[#This Row],[Close Price]]/Table2[[#This Row],[Day Low]])-1</f>
        <v>1.4378145219266614E-2</v>
      </c>
      <c r="AD642" s="1">
        <f>(Table2[[#This Row],[Day High]]/Table2[[#This Row],[Close Price]])-1</f>
        <v>3.5435861091424048E-3</v>
      </c>
      <c r="AE642" s="1">
        <f>(Table2[[#This Row],[Close Price]]/Table2[[#This Row],[Current Week Low]])-1</f>
        <v>2.8275761550794254E-2</v>
      </c>
      <c r="AF642" s="1">
        <f>(Table2[[#This Row],[Current Week High]]/Table2[[#This Row],[Close Price]])-1</f>
        <v>3.5435861091424048E-3</v>
      </c>
      <c r="AG642" s="1">
        <f>(Table2[[#This Row],[Close Price]]/Table2[[#This Row],[Current Month Low]])-1</f>
        <v>5.2906499514961736E-2</v>
      </c>
      <c r="AH642" s="1">
        <f>(Table2[[#This Row],[Current Month High]]/Table2[[#This Row],[Close Price]])-1</f>
        <v>3.5435861091424048E-3</v>
      </c>
      <c r="AI642">
        <v>15.8610914245216</v>
      </c>
      <c r="AJ642">
        <v>8.8818581680685202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-0.14000000000000001</v>
      </c>
      <c r="AM642" t="s">
        <v>3182</v>
      </c>
      <c r="AN642">
        <v>0.74</v>
      </c>
      <c r="AO642" t="s">
        <v>3183</v>
      </c>
      <c r="AP642">
        <v>-0.12948751331998301</v>
      </c>
      <c r="AQ642">
        <f>(Table2[[#This Row],[Sharpe Ratio]]-AVERAGE(Table2[Sharpe Ratio]))/_xlfn.STDEV.P(Table2[Sharpe Ratio])</f>
        <v>-2.1633670452835196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594</v>
      </c>
      <c r="AT642">
        <f>_xlfn.RANK.AVG(Table2[[#This Row],[6M Return vs Nifty Z-Score]],Table2[6M Return vs Nifty Z-Score])</f>
        <v>424</v>
      </c>
      <c r="AU642">
        <f>_xlfn.RANK.AVG(Table2[[#This Row],[Sharpe Ratio Z-Score]],Table2[Sharpe Ratio Z-Score])</f>
        <v>729</v>
      </c>
      <c r="AV642">
        <f>(Table2[[#This Row],[Rank 1Y]]+Table2[[#This Row],[Rank 6M]]+Table2[[#This Row],[Rank Sharpe]])/3</f>
        <v>582.33333333333337</v>
      </c>
    </row>
    <row r="643" spans="1:48" x14ac:dyDescent="0.3">
      <c r="A643" t="s">
        <v>1634</v>
      </c>
      <c r="B643" t="s">
        <v>1635</v>
      </c>
      <c r="C643" t="s">
        <v>3138</v>
      </c>
      <c r="D643" t="s">
        <v>1010</v>
      </c>
      <c r="E643">
        <v>5684.7641600400002</v>
      </c>
      <c r="F643">
        <v>123.94</v>
      </c>
      <c r="G643">
        <v>-54.757042484401303</v>
      </c>
      <c r="H643">
        <f>(Table2[[#This Row],[1Y Return vs Nifty]]-AVERAGE(Table2[1Y Return vs Nifty]))/_xlfn.STDEV.P(Table2[1Y Return vs Nifty])</f>
        <v>-1.3559544496380131</v>
      </c>
      <c r="I643">
        <v>-1.9284721894656101</v>
      </c>
      <c r="J643">
        <f>(Table2[[#This Row],[1M Return vs Nifty]]-AVERAGE(Table2[1M Return vs Nifty]))/_xlfn.STDEV.P(Table2[1M Return vs Nifty])</f>
        <v>-0.31409675781899921</v>
      </c>
      <c r="K643">
        <v>-22.694618973863101</v>
      </c>
      <c r="L643">
        <f>(Table2[[#This Row],[6M Return vs Nifty]]-AVERAGE(Table2[6M Return vs Nifty]))/_xlfn.STDEV.P(Table2[6M Return vs Nifty])</f>
        <v>-0.87521340962425642</v>
      </c>
      <c r="M643">
        <v>-0.59773764347555403</v>
      </c>
      <c r="N643">
        <f>(Table2[[#This Row],[1W Return vs Nifty]]-AVERAGE(Table2[1W Return vs Nifty]))/_xlfn.STDEV.P(Table2[1W Return vs Nifty])</f>
        <v>-7.2000987789862733E-2</v>
      </c>
      <c r="O643">
        <v>153.75</v>
      </c>
      <c r="P643">
        <v>129.45126281763399</v>
      </c>
      <c r="Q643">
        <v>142.43743826643799</v>
      </c>
      <c r="R643">
        <v>47.929530480088602</v>
      </c>
      <c r="S643" s="1">
        <f>(Table2[[#This Row],[Close Price]]-Table2[[#This Row],[20D EMA]])/Table2[[#This Row],[20D EMA]]</f>
        <v>-0.19388617886178863</v>
      </c>
      <c r="T643" s="1">
        <f>(Table2[[#This Row],[Close Price]]-Table2[[#This Row],[50D EMA]])/Table2[[#This Row],[50D EMA]]</f>
        <v>-4.2574036727614221E-2</v>
      </c>
      <c r="U643" s="1">
        <f>(Table2[[#This Row],[Close Price]]-Table2[[#This Row],[200D EMA]])/Table2[[#This Row],[200D EMA]]</f>
        <v>-0.12986359830368052</v>
      </c>
      <c r="V643">
        <v>0.29092010460205098</v>
      </c>
      <c r="W643">
        <v>123.2</v>
      </c>
      <c r="X643">
        <v>125.25</v>
      </c>
      <c r="Y643">
        <v>122.81</v>
      </c>
      <c r="Z643">
        <v>124.5</v>
      </c>
      <c r="AA643">
        <v>119.54</v>
      </c>
      <c r="AB643">
        <v>124.5</v>
      </c>
      <c r="AC643" s="1">
        <f>(Table2[[#This Row],[Close Price]]/Table2[[#This Row],[Day Low]])-1</f>
        <v>6.0064935064934044E-3</v>
      </c>
      <c r="AD643" s="1">
        <f>(Table2[[#This Row],[Day High]]/Table2[[#This Row],[Close Price]])-1</f>
        <v>1.0569630466354729E-2</v>
      </c>
      <c r="AE643" s="1">
        <f>(Table2[[#This Row],[Close Price]]/Table2[[#This Row],[Current Week Low]])-1</f>
        <v>9.2012051135901274E-3</v>
      </c>
      <c r="AF643" s="1">
        <f>(Table2[[#This Row],[Current Week High]]/Table2[[#This Row],[Close Price]])-1</f>
        <v>4.5183153138614873E-3</v>
      </c>
      <c r="AG643" s="1">
        <f>(Table2[[#This Row],[Close Price]]/Table2[[#This Row],[Current Month Low]])-1</f>
        <v>3.6807763091851964E-2</v>
      </c>
      <c r="AH643" s="1">
        <f>(Table2[[#This Row],[Current Month High]]/Table2[[#This Row],[Close Price]])-1</f>
        <v>4.5183153138614873E-3</v>
      </c>
      <c r="AI643">
        <v>69.920929482007395</v>
      </c>
      <c r="AJ643">
        <v>5.2390252186465203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-0.06</v>
      </c>
      <c r="AM643" t="s">
        <v>3182</v>
      </c>
      <c r="AN643">
        <v>-7.33</v>
      </c>
      <c r="AO643" t="s">
        <v>3182</v>
      </c>
      <c r="AP643">
        <v>3.9895206179239001E-2</v>
      </c>
      <c r="AQ643">
        <f>(Table2[[#This Row],[Sharpe Ratio]]-AVERAGE(Table2[Sharpe Ratio]))/_xlfn.STDEV.P(Table2[Sharpe Ratio])</f>
        <v>-0.20375637930707249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719</v>
      </c>
      <c r="AT643">
        <f>_xlfn.RANK.AVG(Table2[[#This Row],[6M Return vs Nifty Z-Score]],Table2[6M Return vs Nifty Z-Score])</f>
        <v>629</v>
      </c>
      <c r="AU643">
        <f>_xlfn.RANK.AVG(Table2[[#This Row],[Sharpe Ratio Z-Score]],Table2[Sharpe Ratio Z-Score])</f>
        <v>402</v>
      </c>
      <c r="AV643">
        <f>(Table2[[#This Row],[Rank 1Y]]+Table2[[#This Row],[Rank 6M]]+Table2[[#This Row],[Rank Sharpe]])/3</f>
        <v>583.33333333333337</v>
      </c>
    </row>
    <row r="644" spans="1:48" x14ac:dyDescent="0.3">
      <c r="A644" t="s">
        <v>86</v>
      </c>
      <c r="B644" t="s">
        <v>87</v>
      </c>
      <c r="C644" t="s">
        <v>3146</v>
      </c>
      <c r="D644" t="s">
        <v>88</v>
      </c>
      <c r="E644">
        <v>276749.45519961999</v>
      </c>
      <c r="F644">
        <v>2397.8000000000002</v>
      </c>
      <c r="G644">
        <v>-33.898030958513303</v>
      </c>
      <c r="H644">
        <f>(Table2[[#This Row],[1Y Return vs Nifty]]-AVERAGE(Table2[1Y Return vs Nifty]))/_xlfn.STDEV.P(Table2[1Y Return vs Nifty])</f>
        <v>-0.94553898476309362</v>
      </c>
      <c r="I644">
        <v>-20.715921262239998</v>
      </c>
      <c r="J644">
        <f>(Table2[[#This Row],[1M Return vs Nifty]]-AVERAGE(Table2[1M Return vs Nifty]))/_xlfn.STDEV.P(Table2[1M Return vs Nifty])</f>
        <v>-2.0577181576716859</v>
      </c>
      <c r="K644">
        <v>-40.470310463391698</v>
      </c>
      <c r="L644">
        <f>(Table2[[#This Row],[6M Return vs Nifty]]-AVERAGE(Table2[6M Return vs Nifty]))/_xlfn.STDEV.P(Table2[6M Return vs Nifty])</f>
        <v>-1.4518493780715718</v>
      </c>
      <c r="M644">
        <v>-18.529165301318098</v>
      </c>
      <c r="N644">
        <f>(Table2[[#This Row],[1W Return vs Nifty]]-AVERAGE(Table2[1W Return vs Nifty]))/_xlfn.STDEV.P(Table2[1W Return vs Nifty])</f>
        <v>-4.4077053887520883</v>
      </c>
      <c r="O644">
        <v>2644.66</v>
      </c>
      <c r="P644">
        <v>2834.1884211270699</v>
      </c>
      <c r="Q644">
        <v>2954.9463975531198</v>
      </c>
      <c r="R644">
        <v>39.357416666561399</v>
      </c>
      <c r="S644" s="1">
        <f>(Table2[[#This Row],[Close Price]]-Table2[[#This Row],[20D EMA]])/Table2[[#This Row],[20D EMA]]</f>
        <v>-9.3342811552335536E-2</v>
      </c>
      <c r="T644" s="1">
        <f>(Table2[[#This Row],[Close Price]]-Table2[[#This Row],[50D EMA]])/Table2[[#This Row],[50D EMA]]</f>
        <v>-0.15397297437039539</v>
      </c>
      <c r="U644" s="1">
        <f>(Table2[[#This Row],[Close Price]]-Table2[[#This Row],[200D EMA]])/Table2[[#This Row],[200D EMA]]</f>
        <v>-0.18854704031669464</v>
      </c>
      <c r="V644">
        <v>3.7122540856916499</v>
      </c>
      <c r="W644">
        <v>2142.15</v>
      </c>
      <c r="X644">
        <v>2418</v>
      </c>
      <c r="Y644">
        <v>2136</v>
      </c>
      <c r="Z644">
        <v>2418</v>
      </c>
      <c r="AA644">
        <v>2025</v>
      </c>
      <c r="AB644">
        <v>3070</v>
      </c>
      <c r="AC644" s="1">
        <f>(Table2[[#This Row],[Close Price]]/Table2[[#This Row],[Day Low]])-1</f>
        <v>0.11934271642975514</v>
      </c>
      <c r="AD644" s="1">
        <f>(Table2[[#This Row],[Day High]]/Table2[[#This Row],[Close Price]])-1</f>
        <v>8.4243890232713614E-3</v>
      </c>
      <c r="AE644" s="1">
        <f>(Table2[[#This Row],[Close Price]]/Table2[[#This Row],[Current Week Low]])-1</f>
        <v>0.12256554307116119</v>
      </c>
      <c r="AF644" s="1">
        <f>(Table2[[#This Row],[Current Week High]]/Table2[[#This Row],[Close Price]])-1</f>
        <v>8.4243890232713614E-3</v>
      </c>
      <c r="AG644" s="1">
        <f>(Table2[[#This Row],[Close Price]]/Table2[[#This Row],[Current Month Low]])-1</f>
        <v>0.18409876543209891</v>
      </c>
      <c r="AH644" s="1">
        <f>(Table2[[#This Row],[Current Month High]]/Table2[[#This Row],[Close Price]])-1</f>
        <v>0.2803403119526231</v>
      </c>
      <c r="AI644">
        <v>56.1389607139878</v>
      </c>
      <c r="AJ644">
        <v>18.409876543209801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-0.21</v>
      </c>
      <c r="AM644" t="s">
        <v>3182</v>
      </c>
      <c r="AN644">
        <v>-19.27</v>
      </c>
      <c r="AO644" t="s">
        <v>3182</v>
      </c>
      <c r="AP644">
        <v>4.1734252367331998E-2</v>
      </c>
      <c r="AQ644">
        <f>(Table2[[#This Row],[Sharpe Ratio]]-AVERAGE(Table2[Sharpe Ratio]))/_xlfn.STDEV.P(Table2[Sharpe Ratio])</f>
        <v>-0.18248021526823197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641</v>
      </c>
      <c r="AT644">
        <f>_xlfn.RANK.AVG(Table2[[#This Row],[6M Return vs Nifty Z-Score]],Table2[6M Return vs Nifty Z-Score])</f>
        <v>721</v>
      </c>
      <c r="AU644">
        <f>_xlfn.RANK.AVG(Table2[[#This Row],[Sharpe Ratio Z-Score]],Table2[Sharpe Ratio Z-Score])</f>
        <v>396</v>
      </c>
      <c r="AV644">
        <f>(Table2[[#This Row],[Rank 1Y]]+Table2[[#This Row],[Rank 6M]]+Table2[[#This Row],[Rank Sharpe]])/3</f>
        <v>586</v>
      </c>
    </row>
    <row r="645" spans="1:48" x14ac:dyDescent="0.3">
      <c r="A645" t="s">
        <v>1700</v>
      </c>
      <c r="B645" t="s">
        <v>1701</v>
      </c>
      <c r="C645" t="s">
        <v>3151</v>
      </c>
      <c r="D645" t="s">
        <v>278</v>
      </c>
      <c r="E645">
        <v>5095.3006911709999</v>
      </c>
      <c r="F645">
        <v>151.49</v>
      </c>
      <c r="G645">
        <v>-17.299531773345802</v>
      </c>
      <c r="H645">
        <f>(Table2[[#This Row],[1Y Return vs Nifty]]-AVERAGE(Table2[1Y Return vs Nifty]))/_xlfn.STDEV.P(Table2[1Y Return vs Nifty])</f>
        <v>-0.61895204410908355</v>
      </c>
      <c r="I645">
        <v>-4.2676921676724104</v>
      </c>
      <c r="J645">
        <f>(Table2[[#This Row],[1M Return vs Nifty]]-AVERAGE(Table2[1M Return vs Nifty]))/_xlfn.STDEV.P(Table2[1M Return vs Nifty])</f>
        <v>-0.53119456589103453</v>
      </c>
      <c r="K645">
        <v>-16.400137955907901</v>
      </c>
      <c r="L645">
        <f>(Table2[[#This Row],[6M Return vs Nifty]]-AVERAGE(Table2[6M Return vs Nifty]))/_xlfn.STDEV.P(Table2[6M Return vs Nifty])</f>
        <v>-0.67102308826320001</v>
      </c>
      <c r="M645">
        <v>-1.7550104435640701</v>
      </c>
      <c r="N645">
        <f>(Table2[[#This Row],[1W Return vs Nifty]]-AVERAGE(Table2[1W Return vs Nifty]))/_xlfn.STDEV.P(Table2[1W Return vs Nifty])</f>
        <v>-0.35182214136450002</v>
      </c>
      <c r="O645">
        <v>167.38</v>
      </c>
      <c r="P645">
        <v>161.15117229273801</v>
      </c>
      <c r="Q645">
        <v>165.41054395803599</v>
      </c>
      <c r="R645">
        <v>45.871010811147301</v>
      </c>
      <c r="S645" s="1">
        <f>(Table2[[#This Row],[Close Price]]-Table2[[#This Row],[20D EMA]])/Table2[[#This Row],[20D EMA]]</f>
        <v>-9.4933683833193852E-2</v>
      </c>
      <c r="T645" s="1">
        <f>(Table2[[#This Row],[Close Price]]-Table2[[#This Row],[50D EMA]])/Table2[[#This Row],[50D EMA]]</f>
        <v>-5.9950989839453774E-2</v>
      </c>
      <c r="U645" s="1">
        <f>(Table2[[#This Row],[Close Price]]-Table2[[#This Row],[200D EMA]])/Table2[[#This Row],[200D EMA]]</f>
        <v>-8.4157536907487382E-2</v>
      </c>
      <c r="V645">
        <v>0.49561601762116803</v>
      </c>
      <c r="W645">
        <v>151.06</v>
      </c>
      <c r="X645">
        <v>153.49</v>
      </c>
      <c r="Y645">
        <v>150.30000000000001</v>
      </c>
      <c r="Z645">
        <v>152.69999999999999</v>
      </c>
      <c r="AA645">
        <v>149.54</v>
      </c>
      <c r="AB645">
        <v>152.96</v>
      </c>
      <c r="AC645" s="1">
        <f>(Table2[[#This Row],[Close Price]]/Table2[[#This Row],[Day Low]])-1</f>
        <v>2.8465510393220761E-3</v>
      </c>
      <c r="AD645" s="1">
        <f>(Table2[[#This Row],[Day High]]/Table2[[#This Row],[Close Price]])-1</f>
        <v>1.3202191563799648E-2</v>
      </c>
      <c r="AE645" s="1">
        <f>(Table2[[#This Row],[Close Price]]/Table2[[#This Row],[Current Week Low]])-1</f>
        <v>7.9174983366598894E-3</v>
      </c>
      <c r="AF645" s="1">
        <f>(Table2[[#This Row],[Current Week High]]/Table2[[#This Row],[Close Price]])-1</f>
        <v>7.9873258960985183E-3</v>
      </c>
      <c r="AG645" s="1">
        <f>(Table2[[#This Row],[Close Price]]/Table2[[#This Row],[Current Month Low]])-1</f>
        <v>1.3039989300521748E-2</v>
      </c>
      <c r="AH645" s="1">
        <f>(Table2[[#This Row],[Current Month High]]/Table2[[#This Row],[Close Price]])-1</f>
        <v>9.7036107993926368E-3</v>
      </c>
      <c r="AI645">
        <v>44.960063370519499</v>
      </c>
      <c r="AJ645">
        <v>16.4859669357939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0.02</v>
      </c>
      <c r="AM645" t="s">
        <v>3183</v>
      </c>
      <c r="AN645">
        <v>-5.94</v>
      </c>
      <c r="AO645" t="s">
        <v>3182</v>
      </c>
      <c r="AP645">
        <v>-5.8111666990703997E-2</v>
      </c>
      <c r="AQ645">
        <f>(Table2[[#This Row],[Sharpe Ratio]]-AVERAGE(Table2[Sharpe Ratio]))/_xlfn.STDEV.P(Table2[Sharpe Ratio])</f>
        <v>-1.3376106152682758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526</v>
      </c>
      <c r="AT645">
        <f>_xlfn.RANK.AVG(Table2[[#This Row],[6M Return vs Nifty Z-Score]],Table2[6M Return vs Nifty Z-Score])</f>
        <v>558</v>
      </c>
      <c r="AU645">
        <f>_xlfn.RANK.AVG(Table2[[#This Row],[Sharpe Ratio Z-Score]],Table2[Sharpe Ratio Z-Score])</f>
        <v>674</v>
      </c>
      <c r="AV645">
        <f>(Table2[[#This Row],[Rank 1Y]]+Table2[[#This Row],[Rank 6M]]+Table2[[#This Row],[Rank Sharpe]])/3</f>
        <v>586</v>
      </c>
    </row>
    <row r="646" spans="1:48" x14ac:dyDescent="0.3">
      <c r="A646" t="s">
        <v>610</v>
      </c>
      <c r="B646" t="s">
        <v>611</v>
      </c>
      <c r="C646" t="s">
        <v>3136</v>
      </c>
      <c r="D646" t="s">
        <v>43</v>
      </c>
      <c r="E646">
        <v>31475.151999999998</v>
      </c>
      <c r="F646">
        <v>190.99</v>
      </c>
      <c r="G646">
        <v>-38.9402749743588</v>
      </c>
      <c r="H646">
        <f>(Table2[[#This Row],[1Y Return vs Nifty]]-AVERAGE(Table2[1Y Return vs Nifty]))/_xlfn.STDEV.P(Table2[1Y Return vs Nifty])</f>
        <v>-1.0447486198509151</v>
      </c>
      <c r="I646">
        <v>-1.15999598167846</v>
      </c>
      <c r="J646">
        <f>(Table2[[#This Row],[1M Return vs Nifty]]-AVERAGE(Table2[1M Return vs Nifty]))/_xlfn.STDEV.P(Table2[1M Return vs Nifty])</f>
        <v>-0.24277618864619641</v>
      </c>
      <c r="K646">
        <v>-23.971831123561401</v>
      </c>
      <c r="L646">
        <f>(Table2[[#This Row],[6M Return vs Nifty]]-AVERAGE(Table2[6M Return vs Nifty]))/_xlfn.STDEV.P(Table2[6M Return vs Nifty])</f>
        <v>-0.9166456354978777</v>
      </c>
      <c r="M646">
        <v>4.1544394489726102</v>
      </c>
      <c r="N646">
        <f>(Table2[[#This Row],[1W Return vs Nifty]]-AVERAGE(Table2[1W Return vs Nifty]))/_xlfn.STDEV.P(Table2[1W Return vs Nifty])</f>
        <v>1.0770450071545463</v>
      </c>
      <c r="O646">
        <v>186.78</v>
      </c>
      <c r="P646">
        <v>204.609366560864</v>
      </c>
      <c r="Q646">
        <v>221.46641601808901</v>
      </c>
      <c r="R646">
        <v>63.013961544328303</v>
      </c>
      <c r="S646" s="1">
        <f>(Table2[[#This Row],[Close Price]]-Table2[[#This Row],[20D EMA]])/Table2[[#This Row],[20D EMA]]</f>
        <v>2.2539886497483713E-2</v>
      </c>
      <c r="T646" s="1">
        <f>(Table2[[#This Row],[Close Price]]-Table2[[#This Row],[50D EMA]])/Table2[[#This Row],[50D EMA]]</f>
        <v>-6.6562771733192957E-2</v>
      </c>
      <c r="U646" s="1">
        <f>(Table2[[#This Row],[Close Price]]-Table2[[#This Row],[200D EMA]])/Table2[[#This Row],[200D EMA]]</f>
        <v>-0.13761190778289262</v>
      </c>
      <c r="V646">
        <v>1.04021908121171</v>
      </c>
      <c r="W646">
        <v>188.13</v>
      </c>
      <c r="X646">
        <v>192</v>
      </c>
      <c r="Y646">
        <v>179</v>
      </c>
      <c r="Z646">
        <v>192.59</v>
      </c>
      <c r="AA646">
        <v>168.8</v>
      </c>
      <c r="AB646">
        <v>200.62</v>
      </c>
      <c r="AC646" s="1">
        <f>(Table2[[#This Row],[Close Price]]/Table2[[#This Row],[Day Low]])-1</f>
        <v>1.5202253760697504E-2</v>
      </c>
      <c r="AD646" s="1">
        <f>(Table2[[#This Row],[Day High]]/Table2[[#This Row],[Close Price]])-1</f>
        <v>5.2882349861249622E-3</v>
      </c>
      <c r="AE646" s="1">
        <f>(Table2[[#This Row],[Close Price]]/Table2[[#This Row],[Current Week Low]])-1</f>
        <v>6.6983240223463802E-2</v>
      </c>
      <c r="AF646" s="1">
        <f>(Table2[[#This Row],[Current Week High]]/Table2[[#This Row],[Close Price]])-1</f>
        <v>8.3774019582176784E-3</v>
      </c>
      <c r="AG646" s="1">
        <f>(Table2[[#This Row],[Close Price]]/Table2[[#This Row],[Current Month Low]])-1</f>
        <v>0.131457345971564</v>
      </c>
      <c r="AH646" s="1">
        <f>(Table2[[#This Row],[Current Month High]]/Table2[[#This Row],[Close Price]])-1</f>
        <v>5.0421488036022755E-2</v>
      </c>
      <c r="AI646">
        <v>70.008900989580596</v>
      </c>
      <c r="AJ646">
        <v>13.1457345971564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-0.26</v>
      </c>
      <c r="AM646" t="s">
        <v>3182</v>
      </c>
      <c r="AN646">
        <v>-1.1100000000000001</v>
      </c>
      <c r="AO646" t="s">
        <v>3182</v>
      </c>
      <c r="AP646">
        <v>2.3770418547958999E-2</v>
      </c>
      <c r="AQ646">
        <f>(Table2[[#This Row],[Sharpe Ratio]]-AVERAGE(Table2[Sharpe Ratio]))/_xlfn.STDEV.P(Table2[Sharpe Ratio])</f>
        <v>-0.39030614024066357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671</v>
      </c>
      <c r="AT646">
        <f>_xlfn.RANK.AVG(Table2[[#This Row],[6M Return vs Nifty Z-Score]],Table2[6M Return vs Nifty Z-Score])</f>
        <v>644</v>
      </c>
      <c r="AU646">
        <f>_xlfn.RANK.AVG(Table2[[#This Row],[Sharpe Ratio Z-Score]],Table2[Sharpe Ratio Z-Score])</f>
        <v>444</v>
      </c>
      <c r="AV646">
        <f>(Table2[[#This Row],[Rank 1Y]]+Table2[[#This Row],[Rank 6M]]+Table2[[#This Row],[Rank Sharpe]])/3</f>
        <v>586.33333333333337</v>
      </c>
    </row>
    <row r="647" spans="1:48" x14ac:dyDescent="0.3">
      <c r="A647" t="s">
        <v>891</v>
      </c>
      <c r="B647" t="s">
        <v>892</v>
      </c>
      <c r="C647" t="s">
        <v>3145</v>
      </c>
      <c r="D647" t="s">
        <v>40</v>
      </c>
      <c r="E647">
        <v>16968.38831188</v>
      </c>
      <c r="F647">
        <v>768.2</v>
      </c>
      <c r="G647">
        <v>-30.597016252652299</v>
      </c>
      <c r="H647">
        <f>(Table2[[#This Row],[1Y Return vs Nifty]]-AVERAGE(Table2[1Y Return vs Nifty]))/_xlfn.STDEV.P(Table2[1Y Return vs Nifty])</f>
        <v>-0.8805892394991115</v>
      </c>
      <c r="I647">
        <v>-8.9655952535206094</v>
      </c>
      <c r="J647">
        <f>(Table2[[#This Row],[1M Return vs Nifty]]-AVERAGE(Table2[1M Return vs Nifty]))/_xlfn.STDEV.P(Table2[1M Return vs Nifty])</f>
        <v>-0.96719651182787347</v>
      </c>
      <c r="K647">
        <v>-19.371623388772701</v>
      </c>
      <c r="L647">
        <f>(Table2[[#This Row],[6M Return vs Nifty]]-AVERAGE(Table2[6M Return vs Nifty]))/_xlfn.STDEV.P(Table2[6M Return vs Nifty])</f>
        <v>-0.76741682806884759</v>
      </c>
      <c r="M647">
        <v>-6.3830611799449803</v>
      </c>
      <c r="N647">
        <f>(Table2[[#This Row],[1W Return vs Nifty]]-AVERAGE(Table2[1W Return vs Nifty]))/_xlfn.STDEV.P(Table2[1W Return vs Nifty])</f>
        <v>-1.470855178135954</v>
      </c>
      <c r="O647">
        <v>801.98</v>
      </c>
      <c r="P647">
        <v>842.14833858668396</v>
      </c>
      <c r="Q647">
        <v>857.10834647833599</v>
      </c>
      <c r="R647">
        <v>35.671686417902102</v>
      </c>
      <c r="S647" s="1">
        <f>(Table2[[#This Row],[Close Price]]-Table2[[#This Row],[20D EMA]])/Table2[[#This Row],[20D EMA]]</f>
        <v>-4.2120751140926171E-2</v>
      </c>
      <c r="T647" s="1">
        <f>(Table2[[#This Row],[Close Price]]-Table2[[#This Row],[50D EMA]])/Table2[[#This Row],[50D EMA]]</f>
        <v>-8.7809160451216964E-2</v>
      </c>
      <c r="U647" s="1">
        <f>(Table2[[#This Row],[Close Price]]-Table2[[#This Row],[200D EMA]])/Table2[[#This Row],[200D EMA]]</f>
        <v>-0.10373058067120708</v>
      </c>
      <c r="V647">
        <v>2.0134622968386102</v>
      </c>
      <c r="W647">
        <v>750.55</v>
      </c>
      <c r="X647">
        <v>769.8</v>
      </c>
      <c r="Y647">
        <v>734.5</v>
      </c>
      <c r="Z647">
        <v>769.8</v>
      </c>
      <c r="AA647">
        <v>733.2</v>
      </c>
      <c r="AB647">
        <v>870.15</v>
      </c>
      <c r="AC647" s="1">
        <f>(Table2[[#This Row],[Close Price]]/Table2[[#This Row],[Day Low]])-1</f>
        <v>2.3516088201985363E-2</v>
      </c>
      <c r="AD647" s="1">
        <f>(Table2[[#This Row],[Day High]]/Table2[[#This Row],[Close Price]])-1</f>
        <v>2.0827909398593025E-3</v>
      </c>
      <c r="AE647" s="1">
        <f>(Table2[[#This Row],[Close Price]]/Table2[[#This Row],[Current Week Low]])-1</f>
        <v>4.5881552076242338E-2</v>
      </c>
      <c r="AF647" s="1">
        <f>(Table2[[#This Row],[Current Week High]]/Table2[[#This Row],[Close Price]])-1</f>
        <v>2.0827909398593025E-3</v>
      </c>
      <c r="AG647" s="1">
        <f>(Table2[[#This Row],[Close Price]]/Table2[[#This Row],[Current Month Low]])-1</f>
        <v>4.773595199127123E-2</v>
      </c>
      <c r="AH647" s="1">
        <f>(Table2[[#This Row],[Current Month High]]/Table2[[#This Row],[Close Price]])-1</f>
        <v>0.13271283519916688</v>
      </c>
      <c r="AI647">
        <v>33.4287945847435</v>
      </c>
      <c r="AJ647">
        <v>8.0146231721034802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-7.0000000000000007E-2</v>
      </c>
      <c r="AM647" t="s">
        <v>3182</v>
      </c>
      <c r="AN647">
        <v>-11.05</v>
      </c>
      <c r="AO647" t="s">
        <v>3182</v>
      </c>
      <c r="AQ647">
        <f>(Table2[[#This Row],[Sharpe Ratio]]-AVERAGE(Table2[Sharpe Ratio]))/_xlfn.STDEV.P(Table2[Sharpe Ratio])</f>
        <v>-0.66530919757154305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627</v>
      </c>
      <c r="AT647">
        <f>_xlfn.RANK.AVG(Table2[[#This Row],[6M Return vs Nifty Z-Score]],Table2[6M Return vs Nifty Z-Score])</f>
        <v>599</v>
      </c>
      <c r="AU647">
        <f>_xlfn.RANK.AVG(Table2[[#This Row],[Sharpe Ratio Z-Score]],Table2[Sharpe Ratio Z-Score])</f>
        <v>534</v>
      </c>
      <c r="AV647">
        <f>(Table2[[#This Row],[Rank 1Y]]+Table2[[#This Row],[Rank 6M]]+Table2[[#This Row],[Rank Sharpe]])/3</f>
        <v>586.66666666666663</v>
      </c>
    </row>
    <row r="648" spans="1:48" x14ac:dyDescent="0.3">
      <c r="A648" t="s">
        <v>1303</v>
      </c>
      <c r="B648" t="s">
        <v>1304</v>
      </c>
      <c r="C648" t="s">
        <v>3148</v>
      </c>
      <c r="D648" t="s">
        <v>978</v>
      </c>
      <c r="E648">
        <v>8835.4672320640002</v>
      </c>
      <c r="F648">
        <v>63.92</v>
      </c>
      <c r="G648">
        <v>-42.043965353035603</v>
      </c>
      <c r="H648">
        <f>(Table2[[#This Row],[1Y Return vs Nifty]]-AVERAGE(Table2[1Y Return vs Nifty]))/_xlfn.STDEV.P(Table2[1Y Return vs Nifty])</f>
        <v>-1.1058158726309208</v>
      </c>
      <c r="I648">
        <v>-1.4742279935353599</v>
      </c>
      <c r="J648">
        <f>(Table2[[#This Row],[1M Return vs Nifty]]-AVERAGE(Table2[1M Return vs Nifty]))/_xlfn.STDEV.P(Table2[1M Return vs Nifty])</f>
        <v>-0.27193936339494074</v>
      </c>
      <c r="K648">
        <v>-27.279869181758102</v>
      </c>
      <c r="L648">
        <f>(Table2[[#This Row],[6M Return vs Nifty]]-AVERAGE(Table2[6M Return vs Nifty]))/_xlfn.STDEV.P(Table2[6M Return vs Nifty])</f>
        <v>-1.0239570011610661</v>
      </c>
      <c r="M648">
        <v>-3.97352820808644</v>
      </c>
      <c r="N648">
        <f>(Table2[[#This Row],[1W Return vs Nifty]]-AVERAGE(Table2[1W Return vs Nifty]))/_xlfn.STDEV.P(Table2[1W Return vs Nifty])</f>
        <v>-0.88824553267465001</v>
      </c>
      <c r="O648">
        <v>65.58</v>
      </c>
      <c r="P648">
        <v>69.632470422416802</v>
      </c>
      <c r="Q648">
        <v>72.743605336481593</v>
      </c>
      <c r="R648">
        <v>47.028357067625997</v>
      </c>
      <c r="S648" s="1">
        <f>(Table2[[#This Row],[Close Price]]-Table2[[#This Row],[20D EMA]])/Table2[[#This Row],[20D EMA]]</f>
        <v>-2.5312595303446123E-2</v>
      </c>
      <c r="T648" s="1">
        <f>(Table2[[#This Row],[Close Price]]-Table2[[#This Row],[50D EMA]])/Table2[[#This Row],[50D EMA]]</f>
        <v>-8.2037451605017062E-2</v>
      </c>
      <c r="U648" s="1">
        <f>(Table2[[#This Row],[Close Price]]-Table2[[#This Row],[200D EMA]])/Table2[[#This Row],[200D EMA]]</f>
        <v>-0.12129733322492434</v>
      </c>
      <c r="V648">
        <v>0.94656042053387901</v>
      </c>
      <c r="W648">
        <v>62.73</v>
      </c>
      <c r="X648">
        <v>64.5</v>
      </c>
      <c r="Y648">
        <v>62</v>
      </c>
      <c r="Z648">
        <v>64.5</v>
      </c>
      <c r="AA648">
        <v>59.84</v>
      </c>
      <c r="AB648">
        <v>77.59</v>
      </c>
      <c r="AC648" s="1">
        <f>(Table2[[#This Row],[Close Price]]/Table2[[#This Row],[Day Low]])-1</f>
        <v>1.8970189701897011E-2</v>
      </c>
      <c r="AD648" s="1">
        <f>(Table2[[#This Row],[Day High]]/Table2[[#This Row],[Close Price]])-1</f>
        <v>9.0738423028786652E-3</v>
      </c>
      <c r="AE648" s="1">
        <f>(Table2[[#This Row],[Close Price]]/Table2[[#This Row],[Current Week Low]])-1</f>
        <v>3.0967741935483906E-2</v>
      </c>
      <c r="AF648" s="1">
        <f>(Table2[[#This Row],[Current Week High]]/Table2[[#This Row],[Close Price]])-1</f>
        <v>9.0738423028786652E-3</v>
      </c>
      <c r="AG648" s="1">
        <f>(Table2[[#This Row],[Close Price]]/Table2[[#This Row],[Current Month Low]])-1</f>
        <v>6.8181818181818121E-2</v>
      </c>
      <c r="AH648" s="1">
        <f>(Table2[[#This Row],[Current Month High]]/Table2[[#This Row],[Close Price]])-1</f>
        <v>0.21386107634543183</v>
      </c>
      <c r="AI648">
        <v>48.388610763454302</v>
      </c>
      <c r="AJ648">
        <v>7.9729729729729604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</v>
      </c>
      <c r="AM648">
        <v>0</v>
      </c>
      <c r="AN648">
        <v>-10.29</v>
      </c>
      <c r="AO648" t="s">
        <v>3182</v>
      </c>
      <c r="AP648">
        <v>4.0231092378566001E-2</v>
      </c>
      <c r="AQ648">
        <f>(Table2[[#This Row],[Sharpe Ratio]]-AVERAGE(Table2[Sharpe Ratio]))/_xlfn.STDEV.P(Table2[Sharpe Ratio])</f>
        <v>-0.19987046827257349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684</v>
      </c>
      <c r="AT648">
        <f>_xlfn.RANK.AVG(Table2[[#This Row],[6M Return vs Nifty Z-Score]],Table2[6M Return vs Nifty Z-Score])</f>
        <v>678</v>
      </c>
      <c r="AU648">
        <f>_xlfn.RANK.AVG(Table2[[#This Row],[Sharpe Ratio Z-Score]],Table2[Sharpe Ratio Z-Score])</f>
        <v>399</v>
      </c>
      <c r="AV648">
        <f>(Table2[[#This Row],[Rank 1Y]]+Table2[[#This Row],[Rank 6M]]+Table2[[#This Row],[Rank Sharpe]])/3</f>
        <v>587</v>
      </c>
    </row>
    <row r="649" spans="1:48" x14ac:dyDescent="0.3">
      <c r="A649" t="s">
        <v>2077</v>
      </c>
      <c r="B649" t="s">
        <v>2078</v>
      </c>
      <c r="C649" t="s">
        <v>3146</v>
      </c>
      <c r="D649" t="s">
        <v>117</v>
      </c>
      <c r="E649">
        <v>3091.0643789999999</v>
      </c>
      <c r="F649">
        <v>1061.8</v>
      </c>
      <c r="G649">
        <v>-25.394446579883599</v>
      </c>
      <c r="H649">
        <f>(Table2[[#This Row],[1Y Return vs Nifty]]-AVERAGE(Table2[1Y Return vs Nifty]))/_xlfn.STDEV.P(Table2[1Y Return vs Nifty])</f>
        <v>-0.77822508632993959</v>
      </c>
      <c r="I649">
        <v>6.5765979116852904</v>
      </c>
      <c r="J649">
        <f>(Table2[[#This Row],[1M Return vs Nifty]]-AVERAGE(Table2[1M Return vs Nifty]))/_xlfn.STDEV.P(Table2[1M Return vs Nifty])</f>
        <v>0.47523989869942823</v>
      </c>
      <c r="K649">
        <v>-19.2117450113243</v>
      </c>
      <c r="L649">
        <f>(Table2[[#This Row],[6M Return vs Nifty]]-AVERAGE(Table2[6M Return vs Nifty]))/_xlfn.STDEV.P(Table2[6M Return vs Nifty])</f>
        <v>-0.76223044063249645</v>
      </c>
      <c r="M649">
        <v>-4.1108793000517201</v>
      </c>
      <c r="N649">
        <f>(Table2[[#This Row],[1W Return vs Nifty]]-AVERAGE(Table2[1W Return vs Nifty]))/_xlfn.STDEV.P(Table2[1W Return vs Nifty])</f>
        <v>-0.92145614731583148</v>
      </c>
      <c r="O649">
        <v>1125.96</v>
      </c>
      <c r="P649">
        <v>1075.1714025387801</v>
      </c>
      <c r="Q649">
        <v>1106.14557521847</v>
      </c>
      <c r="R649">
        <v>48.641576326373801</v>
      </c>
      <c r="S649" s="1">
        <f>(Table2[[#This Row],[Close Price]]-Table2[[#This Row],[20D EMA]])/Table2[[#This Row],[20D EMA]]</f>
        <v>-5.6982486056343103E-2</v>
      </c>
      <c r="T649" s="1">
        <f>(Table2[[#This Row],[Close Price]]-Table2[[#This Row],[50D EMA]])/Table2[[#This Row],[50D EMA]]</f>
        <v>-1.2436531056542693E-2</v>
      </c>
      <c r="U649" s="1">
        <f>(Table2[[#This Row],[Close Price]]-Table2[[#This Row],[200D EMA]])/Table2[[#This Row],[200D EMA]]</f>
        <v>-4.0090180001589308E-2</v>
      </c>
      <c r="V649">
        <v>0.57751747031909395</v>
      </c>
      <c r="W649">
        <v>1062</v>
      </c>
      <c r="X649">
        <v>1080.5</v>
      </c>
      <c r="Y649">
        <v>1058.8499999999999</v>
      </c>
      <c r="Z649">
        <v>1071.8</v>
      </c>
      <c r="AA649">
        <v>1051</v>
      </c>
      <c r="AB649">
        <v>1088.8499999999999</v>
      </c>
      <c r="AC649" s="1">
        <f>(Table2[[#This Row],[Close Price]]/Table2[[#This Row],[Day Low]])-1</f>
        <v>-1.8832391713752283E-4</v>
      </c>
      <c r="AD649" s="1">
        <f>(Table2[[#This Row],[Day High]]/Table2[[#This Row],[Close Price]])-1</f>
        <v>1.7611602938406579E-2</v>
      </c>
      <c r="AE649" s="1">
        <f>(Table2[[#This Row],[Close Price]]/Table2[[#This Row],[Current Week Low]])-1</f>
        <v>2.7860414600746619E-3</v>
      </c>
      <c r="AF649" s="1">
        <f>(Table2[[#This Row],[Current Week High]]/Table2[[#This Row],[Close Price]])-1</f>
        <v>9.4179694857787766E-3</v>
      </c>
      <c r="AG649" s="1">
        <f>(Table2[[#This Row],[Close Price]]/Table2[[#This Row],[Current Month Low]])-1</f>
        <v>1.0275927687916298E-2</v>
      </c>
      <c r="AH649" s="1">
        <f>(Table2[[#This Row],[Current Month High]]/Table2[[#This Row],[Close Price]])-1</f>
        <v>2.5475607459031879E-2</v>
      </c>
      <c r="AI649">
        <v>27.990205311734702</v>
      </c>
      <c r="AJ649">
        <v>11.183246073298401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-0.02</v>
      </c>
      <c r="AM649" t="s">
        <v>3182</v>
      </c>
      <c r="AN649">
        <v>1.17</v>
      </c>
      <c r="AO649" t="s">
        <v>3183</v>
      </c>
      <c r="AP649">
        <v>-7.617228215246E-3</v>
      </c>
      <c r="AQ649">
        <f>(Table2[[#This Row],[Sharpe Ratio]]-AVERAGE(Table2[Sharpe Ratio]))/_xlfn.STDEV.P(Table2[Sharpe Ratio])</f>
        <v>-0.75343389942958205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588</v>
      </c>
      <c r="AT649">
        <f>_xlfn.RANK.AVG(Table2[[#This Row],[6M Return vs Nifty Z-Score]],Table2[6M Return vs Nifty Z-Score])</f>
        <v>596</v>
      </c>
      <c r="AU649">
        <f>_xlfn.RANK.AVG(Table2[[#This Row],[Sharpe Ratio Z-Score]],Table2[Sharpe Ratio Z-Score])</f>
        <v>577</v>
      </c>
      <c r="AV649">
        <f>(Table2[[#This Row],[Rank 1Y]]+Table2[[#This Row],[Rank 6M]]+Table2[[#This Row],[Rank Sharpe]])/3</f>
        <v>587</v>
      </c>
    </row>
    <row r="650" spans="1:48" x14ac:dyDescent="0.3">
      <c r="A650" t="s">
        <v>2126</v>
      </c>
      <c r="B650" t="s">
        <v>2127</v>
      </c>
      <c r="C650" t="s">
        <v>3138</v>
      </c>
      <c r="D650" t="s">
        <v>188</v>
      </c>
      <c r="E650">
        <v>2908.2604796599999</v>
      </c>
      <c r="F650">
        <v>212.2</v>
      </c>
      <c r="G650">
        <v>-27.652427976367701</v>
      </c>
      <c r="H650">
        <f>(Table2[[#This Row],[1Y Return vs Nifty]]-AVERAGE(Table2[1Y Return vs Nifty]))/_xlfn.STDEV.P(Table2[1Y Return vs Nifty])</f>
        <v>-0.82265243051961057</v>
      </c>
      <c r="I650">
        <v>-4.3902416914367297</v>
      </c>
      <c r="J650">
        <f>(Table2[[#This Row],[1M Return vs Nifty]]-AVERAGE(Table2[1M Return vs Nifty]))/_xlfn.STDEV.P(Table2[1M Return vs Nifty])</f>
        <v>-0.54256811486777523</v>
      </c>
      <c r="K650">
        <v>-17.484366656438102</v>
      </c>
      <c r="L650">
        <f>(Table2[[#This Row],[6M Return vs Nifty]]-AVERAGE(Table2[6M Return vs Nifty]))/_xlfn.STDEV.P(Table2[6M Return vs Nifty])</f>
        <v>-0.70619501207369739</v>
      </c>
      <c r="M650">
        <v>-2.55904865166936</v>
      </c>
      <c r="N650">
        <f>(Table2[[#This Row],[1W Return vs Nifty]]-AVERAGE(Table2[1W Return vs Nifty]))/_xlfn.STDEV.P(Table2[1W Return vs Nifty])</f>
        <v>-0.54623343219661669</v>
      </c>
      <c r="O650">
        <v>239.21</v>
      </c>
      <c r="P650">
        <v>228.328533525056</v>
      </c>
      <c r="Q650">
        <v>238.86630358344999</v>
      </c>
      <c r="R650">
        <v>48.862340357089003</v>
      </c>
      <c r="S650" s="1">
        <f>(Table2[[#This Row],[Close Price]]-Table2[[#This Row],[20D EMA]])/Table2[[#This Row],[20D EMA]]</f>
        <v>-0.11291333974332185</v>
      </c>
      <c r="T650" s="1">
        <f>(Table2[[#This Row],[Close Price]]-Table2[[#This Row],[50D EMA]])/Table2[[#This Row],[50D EMA]]</f>
        <v>-7.0637398121273898E-2</v>
      </c>
      <c r="U650" s="1">
        <f>(Table2[[#This Row],[Close Price]]-Table2[[#This Row],[200D EMA]])/Table2[[#This Row],[200D EMA]]</f>
        <v>-0.11163694160040409</v>
      </c>
      <c r="V650">
        <v>0.88195632700282001</v>
      </c>
      <c r="W650">
        <v>210.92</v>
      </c>
      <c r="X650">
        <v>213.01</v>
      </c>
      <c r="Y650">
        <v>208.78</v>
      </c>
      <c r="Z650">
        <v>213.59</v>
      </c>
      <c r="AA650">
        <v>204.43</v>
      </c>
      <c r="AB650">
        <v>213.59</v>
      </c>
      <c r="AC650" s="1">
        <f>(Table2[[#This Row],[Close Price]]/Table2[[#This Row],[Day Low]])-1</f>
        <v>6.0686516214678576E-3</v>
      </c>
      <c r="AD650" s="1">
        <f>(Table2[[#This Row],[Day High]]/Table2[[#This Row],[Close Price]])-1</f>
        <v>3.8171536286522034E-3</v>
      </c>
      <c r="AE650" s="1">
        <f>(Table2[[#This Row],[Close Price]]/Table2[[#This Row],[Current Week Low]])-1</f>
        <v>1.6380879394577885E-2</v>
      </c>
      <c r="AF650" s="1">
        <f>(Table2[[#This Row],[Current Week High]]/Table2[[#This Row],[Close Price]])-1</f>
        <v>6.550424128181076E-3</v>
      </c>
      <c r="AG650" s="1">
        <f>(Table2[[#This Row],[Close Price]]/Table2[[#This Row],[Current Month Low]])-1</f>
        <v>3.8008120138922852E-2</v>
      </c>
      <c r="AH650" s="1">
        <f>(Table2[[#This Row],[Current Month High]]/Table2[[#This Row],[Close Price]])-1</f>
        <v>6.550424128181076E-3</v>
      </c>
      <c r="AI650">
        <v>36.168708765315699</v>
      </c>
      <c r="AJ650">
        <v>6.2327909887358999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-0.14000000000000001</v>
      </c>
      <c r="AM650" t="s">
        <v>3182</v>
      </c>
      <c r="AN650">
        <v>-7.38</v>
      </c>
      <c r="AO650" t="s">
        <v>3182</v>
      </c>
      <c r="AP650">
        <v>-1.3543160405465E-2</v>
      </c>
      <c r="AQ650">
        <f>(Table2[[#This Row],[Sharpe Ratio]]-AVERAGE(Table2[Sharpe Ratio]))/_xlfn.STDEV.P(Table2[Sharpe Ratio])</f>
        <v>-0.82199177806170343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603</v>
      </c>
      <c r="AT650">
        <f>_xlfn.RANK.AVG(Table2[[#This Row],[6M Return vs Nifty Z-Score]],Table2[6M Return vs Nifty Z-Score])</f>
        <v>569</v>
      </c>
      <c r="AU650">
        <f>_xlfn.RANK.AVG(Table2[[#This Row],[Sharpe Ratio Z-Score]],Table2[Sharpe Ratio Z-Score])</f>
        <v>591</v>
      </c>
      <c r="AV650">
        <f>(Table2[[#This Row],[Rank 1Y]]+Table2[[#This Row],[Rank 6M]]+Table2[[#This Row],[Rank Sharpe]])/3</f>
        <v>587.66666666666663</v>
      </c>
    </row>
    <row r="651" spans="1:48" x14ac:dyDescent="0.3">
      <c r="A651" t="s">
        <v>1208</v>
      </c>
      <c r="B651" t="s">
        <v>1209</v>
      </c>
      <c r="C651" t="s">
        <v>3135</v>
      </c>
      <c r="D651" t="s">
        <v>243</v>
      </c>
      <c r="E651">
        <v>9997.2287828999997</v>
      </c>
      <c r="F651">
        <v>722.25</v>
      </c>
      <c r="G651">
        <v>-19.4776109561341</v>
      </c>
      <c r="H651">
        <f>(Table2[[#This Row],[1Y Return vs Nifty]]-AVERAGE(Table2[1Y Return vs Nifty]))/_xlfn.STDEV.P(Table2[1Y Return vs Nifty])</f>
        <v>-0.66180725703367538</v>
      </c>
      <c r="I651">
        <v>-1.6236354230404999</v>
      </c>
      <c r="J651">
        <f>(Table2[[#This Row],[1M Return vs Nifty]]-AVERAGE(Table2[1M Return vs Nifty]))/_xlfn.STDEV.P(Table2[1M Return vs Nifty])</f>
        <v>-0.28580553492110383</v>
      </c>
      <c r="K651">
        <v>-25.375910814160299</v>
      </c>
      <c r="L651">
        <f>(Table2[[#This Row],[6M Return vs Nifty]]-AVERAGE(Table2[6M Return vs Nifty]))/_xlfn.STDEV.P(Table2[6M Return vs Nifty])</f>
        <v>-0.96219339113048707</v>
      </c>
      <c r="M651">
        <v>-3.1194195450325899</v>
      </c>
      <c r="N651">
        <f>(Table2[[#This Row],[1W Return vs Nifty]]-AVERAGE(Table2[1W Return vs Nifty]))/_xlfn.STDEV.P(Table2[1W Return vs Nifty])</f>
        <v>-0.68172752641412149</v>
      </c>
      <c r="O651">
        <v>745.65</v>
      </c>
      <c r="P651">
        <v>814.14238823186997</v>
      </c>
      <c r="Q651">
        <v>891.340325208678</v>
      </c>
      <c r="R651">
        <v>41.458860021170601</v>
      </c>
      <c r="S651" s="1">
        <f>(Table2[[#This Row],[Close Price]]-Table2[[#This Row],[20D EMA]])/Table2[[#This Row],[20D EMA]]</f>
        <v>-3.1382015691007813E-2</v>
      </c>
      <c r="T651" s="1">
        <f>(Table2[[#This Row],[Close Price]]-Table2[[#This Row],[50D EMA]])/Table2[[#This Row],[50D EMA]]</f>
        <v>-0.11287016811818275</v>
      </c>
      <c r="U651" s="1">
        <f>(Table2[[#This Row],[Close Price]]-Table2[[#This Row],[200D EMA]])/Table2[[#This Row],[200D EMA]]</f>
        <v>-0.18970343922125488</v>
      </c>
      <c r="V651">
        <v>0.55554829777712</v>
      </c>
      <c r="W651">
        <v>718</v>
      </c>
      <c r="X651">
        <v>732.4</v>
      </c>
      <c r="Y651">
        <v>717.05</v>
      </c>
      <c r="Z651">
        <v>740.9</v>
      </c>
      <c r="AA651">
        <v>700.2</v>
      </c>
      <c r="AB651">
        <v>799.8</v>
      </c>
      <c r="AC651" s="1">
        <f>(Table2[[#This Row],[Close Price]]/Table2[[#This Row],[Day Low]])-1</f>
        <v>5.9192200557103281E-3</v>
      </c>
      <c r="AD651" s="1">
        <f>(Table2[[#This Row],[Day High]]/Table2[[#This Row],[Close Price]])-1</f>
        <v>1.4053305642090619E-2</v>
      </c>
      <c r="AE651" s="1">
        <f>(Table2[[#This Row],[Close Price]]/Table2[[#This Row],[Current Week Low]])-1</f>
        <v>7.2519350115054504E-3</v>
      </c>
      <c r="AF651" s="1">
        <f>(Table2[[#This Row],[Current Week High]]/Table2[[#This Row],[Close Price]])-1</f>
        <v>2.582208376600903E-2</v>
      </c>
      <c r="AG651" s="1">
        <f>(Table2[[#This Row],[Close Price]]/Table2[[#This Row],[Current Month Low]])-1</f>
        <v>3.1491002570694038E-2</v>
      </c>
      <c r="AH651" s="1">
        <f>(Table2[[#This Row],[Current Month High]]/Table2[[#This Row],[Close Price]])-1</f>
        <v>0.10737279335410177</v>
      </c>
      <c r="AI651">
        <v>66.008999653859405</v>
      </c>
      <c r="AJ651">
        <v>3.9133875260772601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-0.3</v>
      </c>
      <c r="AM651" t="s">
        <v>3182</v>
      </c>
      <c r="AN651">
        <v>-6.77</v>
      </c>
      <c r="AO651" t="s">
        <v>3182</v>
      </c>
      <c r="AP651">
        <v>-1.5560585680770001E-3</v>
      </c>
      <c r="AQ651">
        <f>(Table2[[#This Row],[Sharpe Ratio]]-AVERAGE(Table2[Sharpe Ratio]))/_xlfn.STDEV.P(Table2[Sharpe Ratio])</f>
        <v>-0.68331144110561104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538</v>
      </c>
      <c r="AT651">
        <f>_xlfn.RANK.AVG(Table2[[#This Row],[6M Return vs Nifty Z-Score]],Table2[6M Return vs Nifty Z-Score])</f>
        <v>668</v>
      </c>
      <c r="AU651">
        <f>_xlfn.RANK.AVG(Table2[[#This Row],[Sharpe Ratio Z-Score]],Table2[Sharpe Ratio Z-Score])</f>
        <v>561</v>
      </c>
      <c r="AV651">
        <f>(Table2[[#This Row],[Rank 1Y]]+Table2[[#This Row],[Rank 6M]]+Table2[[#This Row],[Rank Sharpe]])/3</f>
        <v>589</v>
      </c>
    </row>
    <row r="652" spans="1:48" x14ac:dyDescent="0.3">
      <c r="A652" t="s">
        <v>554</v>
      </c>
      <c r="B652" t="s">
        <v>555</v>
      </c>
      <c r="C652" t="s">
        <v>3144</v>
      </c>
      <c r="D652" t="s">
        <v>120</v>
      </c>
      <c r="E652">
        <v>36613.409857225</v>
      </c>
      <c r="F652">
        <v>41410.75</v>
      </c>
      <c r="G652">
        <v>-9.5373672706158104</v>
      </c>
      <c r="H652">
        <f>(Table2[[#This Row],[1Y Return vs Nifty]]-AVERAGE(Table2[1Y Return vs Nifty]))/_xlfn.STDEV.P(Table2[1Y Return vs Nifty])</f>
        <v>-0.46622609403854653</v>
      </c>
      <c r="I652">
        <v>-16.607164755399999</v>
      </c>
      <c r="J652">
        <f>(Table2[[#This Row],[1M Return vs Nifty]]-AVERAGE(Table2[1M Return vs Nifty]))/_xlfn.STDEV.P(Table2[1M Return vs Nifty])</f>
        <v>-1.6763935965585972</v>
      </c>
      <c r="K652">
        <v>-24.547017082561101</v>
      </c>
      <c r="L652">
        <f>(Table2[[#This Row],[6M Return vs Nifty]]-AVERAGE(Table2[6M Return vs Nifty]))/_xlfn.STDEV.P(Table2[6M Return vs Nifty])</f>
        <v>-0.93530442650471279</v>
      </c>
      <c r="M652">
        <v>-4.8386872052123699</v>
      </c>
      <c r="N652">
        <f>(Table2[[#This Row],[1W Return vs Nifty]]-AVERAGE(Table2[1W Return vs Nifty]))/_xlfn.STDEV.P(Table2[1W Return vs Nifty])</f>
        <v>-1.0974354389635883</v>
      </c>
      <c r="O652">
        <v>43542.46</v>
      </c>
      <c r="P652">
        <v>46373.120800424898</v>
      </c>
      <c r="Q652">
        <v>47142.690356707899</v>
      </c>
      <c r="R652">
        <v>26.0022837457783</v>
      </c>
      <c r="S652" s="1">
        <f>(Table2[[#This Row],[Close Price]]-Table2[[#This Row],[20D EMA]])/Table2[[#This Row],[20D EMA]]</f>
        <v>-4.8957041012381915E-2</v>
      </c>
      <c r="T652" s="1">
        <f>(Table2[[#This Row],[Close Price]]-Table2[[#This Row],[50D EMA]])/Table2[[#This Row],[50D EMA]]</f>
        <v>-0.10700963650433097</v>
      </c>
      <c r="U652" s="1">
        <f>(Table2[[#This Row],[Close Price]]-Table2[[#This Row],[200D EMA]])/Table2[[#This Row],[200D EMA]]</f>
        <v>-0.12158704378848216</v>
      </c>
      <c r="V652">
        <v>0.74732760711253399</v>
      </c>
      <c r="W652">
        <v>41125.050000000003</v>
      </c>
      <c r="X652">
        <v>42589</v>
      </c>
      <c r="Y652">
        <v>41125.050000000003</v>
      </c>
      <c r="Z652">
        <v>42589</v>
      </c>
      <c r="AA652">
        <v>40960</v>
      </c>
      <c r="AB652">
        <v>46599</v>
      </c>
      <c r="AC652" s="1">
        <f>(Table2[[#This Row],[Close Price]]/Table2[[#This Row],[Day Low]])-1</f>
        <v>6.9471040156789954E-3</v>
      </c>
      <c r="AD652" s="1">
        <f>(Table2[[#This Row],[Day High]]/Table2[[#This Row],[Close Price]])-1</f>
        <v>2.8452756832465065E-2</v>
      </c>
      <c r="AE652" s="1">
        <f>(Table2[[#This Row],[Close Price]]/Table2[[#This Row],[Current Week Low]])-1</f>
        <v>6.9471040156789954E-3</v>
      </c>
      <c r="AF652" s="1">
        <f>(Table2[[#This Row],[Current Week High]]/Table2[[#This Row],[Close Price]])-1</f>
        <v>2.8452756832465065E-2</v>
      </c>
      <c r="AG652" s="1">
        <f>(Table2[[#This Row],[Close Price]]/Table2[[#This Row],[Current Month Low]])-1</f>
        <v>1.1004638671874956E-2</v>
      </c>
      <c r="AH652" s="1">
        <f>(Table2[[#This Row],[Current Month High]]/Table2[[#This Row],[Close Price]])-1</f>
        <v>0.12528751592279774</v>
      </c>
      <c r="AI652">
        <v>44.875424859486898</v>
      </c>
      <c r="AJ652">
        <v>18.391861100072301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3182</v>
      </c>
      <c r="AN652">
        <v>-6.68</v>
      </c>
      <c r="AO652" t="s">
        <v>3182</v>
      </c>
      <c r="AP652">
        <v>-3.5456678090657001E-2</v>
      </c>
      <c r="AQ652">
        <f>(Table2[[#This Row],[Sharpe Ratio]]-AVERAGE(Table2[Sharpe Ratio]))/_xlfn.STDEV.P(Table2[Sharpe Ratio])</f>
        <v>-1.0755121083050905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477</v>
      </c>
      <c r="AT652">
        <f>_xlfn.RANK.AVG(Table2[[#This Row],[6M Return vs Nifty Z-Score]],Table2[6M Return vs Nifty Z-Score])</f>
        <v>657</v>
      </c>
      <c r="AU652">
        <f>_xlfn.RANK.AVG(Table2[[#This Row],[Sharpe Ratio Z-Score]],Table2[Sharpe Ratio Z-Score])</f>
        <v>635</v>
      </c>
      <c r="AV652">
        <f>(Table2[[#This Row],[Rank 1Y]]+Table2[[#This Row],[Rank 6M]]+Table2[[#This Row],[Rank Sharpe]])/3</f>
        <v>589.66666666666663</v>
      </c>
    </row>
    <row r="653" spans="1:48" x14ac:dyDescent="0.3">
      <c r="A653" t="s">
        <v>509</v>
      </c>
      <c r="B653" t="s">
        <v>510</v>
      </c>
      <c r="C653" t="s">
        <v>3143</v>
      </c>
      <c r="D653" t="s">
        <v>69</v>
      </c>
      <c r="E653">
        <v>41439.015326209999</v>
      </c>
      <c r="F653">
        <v>2206.6999999999998</v>
      </c>
      <c r="G653">
        <v>-9.4070069066349795</v>
      </c>
      <c r="H653">
        <f>(Table2[[#This Row],[1Y Return vs Nifty]]-AVERAGE(Table2[1Y Return vs Nifty]))/_xlfn.STDEV.P(Table2[1Y Return vs Nifty])</f>
        <v>-0.46366116380117373</v>
      </c>
      <c r="I653">
        <v>-6.0149460911978299</v>
      </c>
      <c r="J653">
        <f>(Table2[[#This Row],[1M Return vs Nifty]]-AVERAGE(Table2[1M Return vs Nifty]))/_xlfn.STDEV.P(Table2[1M Return vs Nifty])</f>
        <v>-0.69335331986739857</v>
      </c>
      <c r="K653">
        <v>-23.992495178923999</v>
      </c>
      <c r="L653">
        <f>(Table2[[#This Row],[6M Return vs Nifty]]-AVERAGE(Table2[6M Return vs Nifty]))/_xlfn.STDEV.P(Table2[6M Return vs Nifty])</f>
        <v>-0.91731596877763111</v>
      </c>
      <c r="M653">
        <v>4.3607599183793901</v>
      </c>
      <c r="N653">
        <f>(Table2[[#This Row],[1W Return vs Nifty]]-AVERAGE(Table2[1W Return vs Nifty]))/_xlfn.STDEV.P(Table2[1W Return vs Nifty])</f>
        <v>1.1269319756818028</v>
      </c>
      <c r="O653">
        <v>2213.04</v>
      </c>
      <c r="P653">
        <v>2292.42956506256</v>
      </c>
      <c r="Q653">
        <v>2370.7482923299499</v>
      </c>
      <c r="R653">
        <v>52.799344958978303</v>
      </c>
      <c r="S653" s="1">
        <f>(Table2[[#This Row],[Close Price]]-Table2[[#This Row],[20D EMA]])/Table2[[#This Row],[20D EMA]]</f>
        <v>-2.8648375085855412E-3</v>
      </c>
      <c r="T653" s="1">
        <f>(Table2[[#This Row],[Close Price]]-Table2[[#This Row],[50D EMA]])/Table2[[#This Row],[50D EMA]]</f>
        <v>-3.7396815312936607E-2</v>
      </c>
      <c r="U653" s="1">
        <f>(Table2[[#This Row],[Close Price]]-Table2[[#This Row],[200D EMA]])/Table2[[#This Row],[200D EMA]]</f>
        <v>-6.9196840871168536E-2</v>
      </c>
      <c r="V653">
        <v>1.9763181285565199</v>
      </c>
      <c r="W653">
        <v>2094.9499999999998</v>
      </c>
      <c r="X653">
        <v>2233.5</v>
      </c>
      <c r="Y653">
        <v>2094.9499999999998</v>
      </c>
      <c r="Z653">
        <v>2233.5</v>
      </c>
      <c r="AA653">
        <v>1868.2</v>
      </c>
      <c r="AB653">
        <v>2367</v>
      </c>
      <c r="AC653" s="1">
        <f>(Table2[[#This Row],[Close Price]]/Table2[[#This Row],[Day Low]])-1</f>
        <v>5.3342561874984984E-2</v>
      </c>
      <c r="AD653" s="1">
        <f>(Table2[[#This Row],[Day High]]/Table2[[#This Row],[Close Price]])-1</f>
        <v>1.2144831649068877E-2</v>
      </c>
      <c r="AE653" s="1">
        <f>(Table2[[#This Row],[Close Price]]/Table2[[#This Row],[Current Week Low]])-1</f>
        <v>5.3342561874984984E-2</v>
      </c>
      <c r="AF653" s="1">
        <f>(Table2[[#This Row],[Current Week High]]/Table2[[#This Row],[Close Price]])-1</f>
        <v>1.2144831649068877E-2</v>
      </c>
      <c r="AG653" s="1">
        <f>(Table2[[#This Row],[Close Price]]/Table2[[#This Row],[Current Month Low]])-1</f>
        <v>0.18119045070120965</v>
      </c>
      <c r="AH653" s="1">
        <f>(Table2[[#This Row],[Current Month High]]/Table2[[#This Row],[Close Price]])-1</f>
        <v>7.2642407214392524E-2</v>
      </c>
      <c r="AI653">
        <v>28.880228395341401</v>
      </c>
      <c r="AJ653">
        <v>20.915068493150599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-0.04</v>
      </c>
      <c r="AM653" t="s">
        <v>3182</v>
      </c>
      <c r="AN653">
        <v>-4.91</v>
      </c>
      <c r="AO653" t="s">
        <v>3182</v>
      </c>
      <c r="AP653">
        <v>-4.3467690220450002E-2</v>
      </c>
      <c r="AQ653">
        <f>(Table2[[#This Row],[Sharpe Ratio]]-AVERAGE(Table2[Sharpe Ratio]))/_xlfn.STDEV.P(Table2[Sharpe Ratio])</f>
        <v>-1.1681925473795212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473</v>
      </c>
      <c r="AT653">
        <f>_xlfn.RANK.AVG(Table2[[#This Row],[6M Return vs Nifty Z-Score]],Table2[6M Return vs Nifty Z-Score])</f>
        <v>645</v>
      </c>
      <c r="AU653">
        <f>_xlfn.RANK.AVG(Table2[[#This Row],[Sharpe Ratio Z-Score]],Table2[Sharpe Ratio Z-Score])</f>
        <v>652</v>
      </c>
      <c r="AV653">
        <f>(Table2[[#This Row],[Rank 1Y]]+Table2[[#This Row],[Rank 6M]]+Table2[[#This Row],[Rank Sharpe]])/3</f>
        <v>590</v>
      </c>
    </row>
    <row r="654" spans="1:48" x14ac:dyDescent="0.3">
      <c r="A654" t="s">
        <v>121</v>
      </c>
      <c r="B654" t="s">
        <v>122</v>
      </c>
      <c r="C654" t="s">
        <v>3138</v>
      </c>
      <c r="D654" t="s">
        <v>123</v>
      </c>
      <c r="E654">
        <v>219244.5173982</v>
      </c>
      <c r="F654">
        <v>2273.9499999999998</v>
      </c>
      <c r="G654">
        <v>-29.099848614238802</v>
      </c>
      <c r="H654">
        <f>(Table2[[#This Row],[1Y Return vs Nifty]]-AVERAGE(Table2[1Y Return vs Nifty]))/_xlfn.STDEV.P(Table2[1Y Return vs Nifty])</f>
        <v>-0.85113143170450167</v>
      </c>
      <c r="I654">
        <v>-0.42224969367278098</v>
      </c>
      <c r="J654">
        <f>(Table2[[#This Row],[1M Return vs Nifty]]-AVERAGE(Table2[1M Return vs Nifty]))/_xlfn.STDEV.P(Table2[1M Return vs Nifty])</f>
        <v>-0.17430759504172008</v>
      </c>
      <c r="K654">
        <v>-13.413182249861</v>
      </c>
      <c r="L654">
        <f>(Table2[[#This Row],[6M Return vs Nifty]]-AVERAGE(Table2[6M Return vs Nifty]))/_xlfn.STDEV.P(Table2[6M Return vs Nifty])</f>
        <v>-0.5741274992910228</v>
      </c>
      <c r="M654">
        <v>-0.65818358577882696</v>
      </c>
      <c r="N654">
        <f>(Table2[[#This Row],[1W Return vs Nifty]]-AVERAGE(Table2[1W Return vs Nifty]))/_xlfn.STDEV.P(Table2[1W Return vs Nifty])</f>
        <v>-8.6616429631159023E-2</v>
      </c>
      <c r="O654">
        <v>2272.79</v>
      </c>
      <c r="P654">
        <v>2366.19491904089</v>
      </c>
      <c r="Q654">
        <v>2449.8911681712202</v>
      </c>
      <c r="R654">
        <v>57.837695454924997</v>
      </c>
      <c r="S654" s="1">
        <f>(Table2[[#This Row],[Close Price]]-Table2[[#This Row],[20D EMA]])/Table2[[#This Row],[20D EMA]]</f>
        <v>5.1038591334872751E-4</v>
      </c>
      <c r="T654" s="1">
        <f>(Table2[[#This Row],[Close Price]]-Table2[[#This Row],[50D EMA]])/Table2[[#This Row],[50D EMA]]</f>
        <v>-3.8984497134445968E-2</v>
      </c>
      <c r="U654" s="1">
        <f>(Table2[[#This Row],[Close Price]]-Table2[[#This Row],[200D EMA]])/Table2[[#This Row],[200D EMA]]</f>
        <v>-7.1815911848262179E-2</v>
      </c>
      <c r="V654">
        <v>0.83800305000290698</v>
      </c>
      <c r="W654">
        <v>2250.4499999999998</v>
      </c>
      <c r="X654">
        <v>2276.8000000000002</v>
      </c>
      <c r="Y654">
        <v>2246.25</v>
      </c>
      <c r="Z654">
        <v>2287.9499999999998</v>
      </c>
      <c r="AA654">
        <v>2168.6999999999998</v>
      </c>
      <c r="AB654">
        <v>2298</v>
      </c>
      <c r="AC654" s="1">
        <f>(Table2[[#This Row],[Close Price]]/Table2[[#This Row],[Day Low]])-1</f>
        <v>1.0442355973249828E-2</v>
      </c>
      <c r="AD654" s="1">
        <f>(Table2[[#This Row],[Day High]]/Table2[[#This Row],[Close Price]])-1</f>
        <v>1.2533257107678608E-3</v>
      </c>
      <c r="AE654" s="1">
        <f>(Table2[[#This Row],[Close Price]]/Table2[[#This Row],[Current Week Low]])-1</f>
        <v>1.2331663884251443E-2</v>
      </c>
      <c r="AF654" s="1">
        <f>(Table2[[#This Row],[Current Week High]]/Table2[[#This Row],[Close Price]])-1</f>
        <v>6.1566877020162725E-3</v>
      </c>
      <c r="AG654" s="1">
        <f>(Table2[[#This Row],[Close Price]]/Table2[[#This Row],[Current Month Low]])-1</f>
        <v>4.853137824503162E-2</v>
      </c>
      <c r="AH654" s="1">
        <f>(Table2[[#This Row],[Current Month High]]/Table2[[#This Row],[Close Price]])-1</f>
        <v>1.0576309945249607E-2</v>
      </c>
      <c r="AI654">
        <v>22.166274544295099</v>
      </c>
      <c r="AJ654">
        <v>4.8531378245031602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-0.01</v>
      </c>
      <c r="AM654" t="s">
        <v>3182</v>
      </c>
      <c r="AN654">
        <v>0.49</v>
      </c>
      <c r="AO654" t="s">
        <v>3183</v>
      </c>
      <c r="AP654">
        <v>-3.6208721554788E-2</v>
      </c>
      <c r="AQ654">
        <f>(Table2[[#This Row],[Sharpe Ratio]]-AVERAGE(Table2[Sharpe Ratio]))/_xlfn.STDEV.P(Table2[Sharpe Ratio])</f>
        <v>-1.0842125967489293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613</v>
      </c>
      <c r="AT654">
        <f>_xlfn.RANK.AVG(Table2[[#This Row],[6M Return vs Nifty Z-Score]],Table2[6M Return vs Nifty Z-Score])</f>
        <v>523</v>
      </c>
      <c r="AU654">
        <f>_xlfn.RANK.AVG(Table2[[#This Row],[Sharpe Ratio Z-Score]],Table2[Sharpe Ratio Z-Score])</f>
        <v>637</v>
      </c>
      <c r="AV654">
        <f>(Table2[[#This Row],[Rank 1Y]]+Table2[[#This Row],[Rank 6M]]+Table2[[#This Row],[Rank Sharpe]])/3</f>
        <v>591</v>
      </c>
    </row>
    <row r="655" spans="1:48" x14ac:dyDescent="0.3">
      <c r="A655" t="s">
        <v>760</v>
      </c>
      <c r="B655" t="s">
        <v>761</v>
      </c>
      <c r="C655" t="s">
        <v>3145</v>
      </c>
      <c r="D655" t="s">
        <v>111</v>
      </c>
      <c r="E655">
        <v>22263.501019679999</v>
      </c>
      <c r="F655">
        <v>275.39999999999998</v>
      </c>
      <c r="G655">
        <v>-37.348324948408298</v>
      </c>
      <c r="H655">
        <f>(Table2[[#This Row],[1Y Return vs Nifty]]-AVERAGE(Table2[1Y Return vs Nifty]))/_xlfn.STDEV.P(Table2[1Y Return vs Nifty])</f>
        <v>-1.0134259030890382</v>
      </c>
      <c r="I655">
        <v>-3.1099997802187</v>
      </c>
      <c r="J655">
        <f>(Table2[[#This Row],[1M Return vs Nifty]]-AVERAGE(Table2[1M Return vs Nifty]))/_xlfn.STDEV.P(Table2[1M Return vs Nifty])</f>
        <v>-0.423751707981387</v>
      </c>
      <c r="K655">
        <v>-3.7783203097078801</v>
      </c>
      <c r="L655">
        <f>(Table2[[#This Row],[6M Return vs Nifty]]-AVERAGE(Table2[6M Return vs Nifty]))/_xlfn.STDEV.P(Table2[6M Return vs Nifty])</f>
        <v>-0.26157662333836462</v>
      </c>
      <c r="M655">
        <v>2.3436244421080201</v>
      </c>
      <c r="N655">
        <f>(Table2[[#This Row],[1W Return vs Nifty]]-AVERAGE(Table2[1W Return vs Nifty]))/_xlfn.STDEV.P(Table2[1W Return vs Nifty])</f>
        <v>0.63920153231234988</v>
      </c>
      <c r="O655">
        <v>272.22000000000003</v>
      </c>
      <c r="P655">
        <v>280.80267350238603</v>
      </c>
      <c r="Q655">
        <v>289.743379367209</v>
      </c>
      <c r="R655">
        <v>59.5024361811247</v>
      </c>
      <c r="S655" s="1">
        <f>(Table2[[#This Row],[Close Price]]-Table2[[#This Row],[20D EMA]])/Table2[[#This Row],[20D EMA]]</f>
        <v>1.1681728014106052E-2</v>
      </c>
      <c r="T655" s="1">
        <f>(Table2[[#This Row],[Close Price]]-Table2[[#This Row],[50D EMA]])/Table2[[#This Row],[50D EMA]]</f>
        <v>-1.9240107065220457E-2</v>
      </c>
      <c r="U655" s="1">
        <f>(Table2[[#This Row],[Close Price]]-Table2[[#This Row],[200D EMA]])/Table2[[#This Row],[200D EMA]]</f>
        <v>-4.9503734644548367E-2</v>
      </c>
      <c r="V655">
        <v>0.75987798684552899</v>
      </c>
      <c r="W655">
        <v>269.95</v>
      </c>
      <c r="X655">
        <v>276.10000000000002</v>
      </c>
      <c r="Y655">
        <v>264</v>
      </c>
      <c r="Z655">
        <v>277.45</v>
      </c>
      <c r="AA655">
        <v>252.75</v>
      </c>
      <c r="AB655">
        <v>289.64999999999998</v>
      </c>
      <c r="AC655" s="1">
        <f>(Table2[[#This Row],[Close Price]]/Table2[[#This Row],[Day Low]])-1</f>
        <v>2.0188923874791653E-2</v>
      </c>
      <c r="AD655" s="1">
        <f>(Table2[[#This Row],[Day High]]/Table2[[#This Row],[Close Price]])-1</f>
        <v>2.5417574437183177E-3</v>
      </c>
      <c r="AE655" s="1">
        <f>(Table2[[#This Row],[Close Price]]/Table2[[#This Row],[Current Week Low]])-1</f>
        <v>4.3181818181817988E-2</v>
      </c>
      <c r="AF655" s="1">
        <f>(Table2[[#This Row],[Current Week High]]/Table2[[#This Row],[Close Price]])-1</f>
        <v>7.4437182280320258E-3</v>
      </c>
      <c r="AG655" s="1">
        <f>(Table2[[#This Row],[Close Price]]/Table2[[#This Row],[Current Month Low]])-1</f>
        <v>8.9614243323442144E-2</v>
      </c>
      <c r="AH655" s="1">
        <f>(Table2[[#This Row],[Current Month High]]/Table2[[#This Row],[Close Price]])-1</f>
        <v>5.1742919389978326E-2</v>
      </c>
      <c r="AI655">
        <v>29.738562091503201</v>
      </c>
      <c r="AJ655">
        <v>9.3508040500297707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-0.01</v>
      </c>
      <c r="AM655" t="s">
        <v>3182</v>
      </c>
      <c r="AN655">
        <v>-1.54</v>
      </c>
      <c r="AO655" t="s">
        <v>3182</v>
      </c>
      <c r="AP655">
        <v>-0.11266492544871</v>
      </c>
      <c r="AQ655">
        <f>(Table2[[#This Row],[Sharpe Ratio]]-AVERAGE(Table2[Sharpe Ratio]))/_xlfn.STDEV.P(Table2[Sharpe Ratio])</f>
        <v>-1.96874434280634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661</v>
      </c>
      <c r="AT655">
        <f>_xlfn.RANK.AVG(Table2[[#This Row],[6M Return vs Nifty Z-Score]],Table2[6M Return vs Nifty Z-Score])</f>
        <v>393</v>
      </c>
      <c r="AU655">
        <f>_xlfn.RANK.AVG(Table2[[#This Row],[Sharpe Ratio Z-Score]],Table2[Sharpe Ratio Z-Score])</f>
        <v>720</v>
      </c>
      <c r="AV655">
        <f>(Table2[[#This Row],[Rank 1Y]]+Table2[[#This Row],[Rank 6M]]+Table2[[#This Row],[Rank Sharpe]])/3</f>
        <v>591.33333333333337</v>
      </c>
    </row>
    <row r="656" spans="1:48" x14ac:dyDescent="0.3">
      <c r="A656" t="s">
        <v>1849</v>
      </c>
      <c r="B656" t="s">
        <v>1850</v>
      </c>
      <c r="C656" t="s">
        <v>3140</v>
      </c>
      <c r="D656" t="s">
        <v>51</v>
      </c>
      <c r="E656">
        <v>4156.8921499999997</v>
      </c>
      <c r="F656">
        <v>455.45</v>
      </c>
      <c r="G656">
        <v>-30.8866900693391</v>
      </c>
      <c r="H656">
        <f>(Table2[[#This Row],[1Y Return vs Nifty]]-AVERAGE(Table2[1Y Return vs Nifty]))/_xlfn.STDEV.P(Table2[1Y Return vs Nifty])</f>
        <v>-0.88628877200045064</v>
      </c>
      <c r="I656">
        <v>-5.3692730879837498</v>
      </c>
      <c r="J656">
        <f>(Table2[[#This Row],[1M Return vs Nifty]]-AVERAGE(Table2[1M Return vs Nifty]))/_xlfn.STDEV.P(Table2[1M Return vs Nifty])</f>
        <v>-0.63342984322347906</v>
      </c>
      <c r="K656">
        <v>-11.78868070863</v>
      </c>
      <c r="L656">
        <f>(Table2[[#This Row],[6M Return vs Nifty]]-AVERAGE(Table2[6M Return vs Nifty]))/_xlfn.STDEV.P(Table2[6M Return vs Nifty])</f>
        <v>-0.5214293513723488</v>
      </c>
      <c r="M656">
        <v>-4.4988002044643798</v>
      </c>
      <c r="N656">
        <f>(Table2[[#This Row],[1W Return vs Nifty]]-AVERAGE(Table2[1W Return vs Nifty]))/_xlfn.STDEV.P(Table2[1W Return vs Nifty])</f>
        <v>-1.0152529383232451</v>
      </c>
      <c r="O656">
        <v>504.38</v>
      </c>
      <c r="P656">
        <v>490.32090551403797</v>
      </c>
      <c r="Q656">
        <v>504.87540782665798</v>
      </c>
      <c r="R656">
        <v>30.4576279070757</v>
      </c>
      <c r="S656" s="1">
        <f>(Table2[[#This Row],[Close Price]]-Table2[[#This Row],[20D EMA]])/Table2[[#This Row],[20D EMA]]</f>
        <v>-9.7010190729212117E-2</v>
      </c>
      <c r="T656" s="1">
        <f>(Table2[[#This Row],[Close Price]]-Table2[[#This Row],[50D EMA]])/Table2[[#This Row],[50D EMA]]</f>
        <v>-7.1118537108835603E-2</v>
      </c>
      <c r="U656" s="1">
        <f>(Table2[[#This Row],[Close Price]]-Table2[[#This Row],[200D EMA]])/Table2[[#This Row],[200D EMA]]</f>
        <v>-9.7896247391846672E-2</v>
      </c>
      <c r="V656">
        <v>0.64657094668720905</v>
      </c>
      <c r="W656">
        <v>456.8</v>
      </c>
      <c r="X656">
        <v>469.15</v>
      </c>
      <c r="Y656">
        <v>454</v>
      </c>
      <c r="Z656">
        <v>462.8</v>
      </c>
      <c r="AA656">
        <v>450.15</v>
      </c>
      <c r="AB656">
        <v>462.8</v>
      </c>
      <c r="AC656" s="1">
        <f>(Table2[[#This Row],[Close Price]]/Table2[[#This Row],[Day Low]])-1</f>
        <v>-2.9553415061296384E-3</v>
      </c>
      <c r="AD656" s="1">
        <f>(Table2[[#This Row],[Day High]]/Table2[[#This Row],[Close Price]])-1</f>
        <v>3.008014052036434E-2</v>
      </c>
      <c r="AE656" s="1">
        <f>(Table2[[#This Row],[Close Price]]/Table2[[#This Row],[Current Week Low]])-1</f>
        <v>3.1938325991189842E-3</v>
      </c>
      <c r="AF656" s="1">
        <f>(Table2[[#This Row],[Current Week High]]/Table2[[#This Row],[Close Price]])-1</f>
        <v>1.6137885607640845E-2</v>
      </c>
      <c r="AG656" s="1">
        <f>(Table2[[#This Row],[Close Price]]/Table2[[#This Row],[Current Month Low]])-1</f>
        <v>1.1773853160057746E-2</v>
      </c>
      <c r="AH656" s="1">
        <f>(Table2[[#This Row],[Current Month High]]/Table2[[#This Row],[Close Price]])-1</f>
        <v>1.6137885607640845E-2</v>
      </c>
      <c r="AI656">
        <v>39.422549127236699</v>
      </c>
      <c r="AJ656">
        <v>5.6605962185361101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-0.13</v>
      </c>
      <c r="AM656" t="s">
        <v>3182</v>
      </c>
      <c r="AN656">
        <v>-8.0299999999999994</v>
      </c>
      <c r="AO656" t="s">
        <v>3182</v>
      </c>
      <c r="AP656">
        <v>-3.9238958752912001E-2</v>
      </c>
      <c r="AQ656">
        <f>(Table2[[#This Row],[Sharpe Ratio]]-AVERAGE(Table2[Sharpe Ratio]))/_xlfn.STDEV.P(Table2[Sharpe Ratio])</f>
        <v>-1.1192698041868443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628</v>
      </c>
      <c r="AT656">
        <f>_xlfn.RANK.AVG(Table2[[#This Row],[6M Return vs Nifty Z-Score]],Table2[6M Return vs Nifty Z-Score])</f>
        <v>506</v>
      </c>
      <c r="AU656">
        <f>_xlfn.RANK.AVG(Table2[[#This Row],[Sharpe Ratio Z-Score]],Table2[Sharpe Ratio Z-Score])</f>
        <v>642</v>
      </c>
      <c r="AV656">
        <f>(Table2[[#This Row],[Rank 1Y]]+Table2[[#This Row],[Rank 6M]]+Table2[[#This Row],[Rank Sharpe]])/3</f>
        <v>592</v>
      </c>
    </row>
    <row r="657" spans="1:48" x14ac:dyDescent="0.3">
      <c r="A657" t="s">
        <v>960</v>
      </c>
      <c r="B657" t="s">
        <v>961</v>
      </c>
      <c r="C657" t="s">
        <v>3136</v>
      </c>
      <c r="D657" t="s">
        <v>54</v>
      </c>
      <c r="E657">
        <v>15685.24459251</v>
      </c>
      <c r="F657">
        <v>983.1</v>
      </c>
      <c r="G657">
        <v>-64.9001797441002</v>
      </c>
      <c r="H657">
        <f>(Table2[[#This Row],[1Y Return vs Nifty]]-AVERAGE(Table2[1Y Return vs Nifty]))/_xlfn.STDEV.P(Table2[1Y Return vs Nifty])</f>
        <v>-1.5555276838999956</v>
      </c>
      <c r="I657">
        <v>2.3559256135933699</v>
      </c>
      <c r="J657">
        <f>(Table2[[#This Row],[1M Return vs Nifty]]-AVERAGE(Table2[1M Return vs Nifty]))/_xlfn.STDEV.P(Table2[1M Return vs Nifty])</f>
        <v>8.352868169429109E-2</v>
      </c>
      <c r="K657">
        <v>-35.205269490439797</v>
      </c>
      <c r="L657">
        <f>(Table2[[#This Row],[6M Return vs Nifty]]-AVERAGE(Table2[6M Return vs Nifty]))/_xlfn.STDEV.P(Table2[6M Return vs Nifty])</f>
        <v>-1.2810536595398125</v>
      </c>
      <c r="M657">
        <v>5.6433643947618002</v>
      </c>
      <c r="N657">
        <f>(Table2[[#This Row],[1W Return vs Nifty]]-AVERAGE(Table2[1W Return vs Nifty]))/_xlfn.STDEV.P(Table2[1W Return vs Nifty])</f>
        <v>1.4370575261430842</v>
      </c>
      <c r="O657">
        <v>943.78</v>
      </c>
      <c r="P657">
        <v>1025.4844579157</v>
      </c>
      <c r="Q657">
        <v>1232.62369558142</v>
      </c>
      <c r="R657">
        <v>68.976418510648699</v>
      </c>
      <c r="S657" s="1">
        <f>(Table2[[#This Row],[Close Price]]-Table2[[#This Row],[20D EMA]])/Table2[[#This Row],[20D EMA]]</f>
        <v>4.1662251795969454E-2</v>
      </c>
      <c r="T657" s="1">
        <f>(Table2[[#This Row],[Close Price]]-Table2[[#This Row],[50D EMA]])/Table2[[#This Row],[50D EMA]]</f>
        <v>-4.1331155814732172E-2</v>
      </c>
      <c r="U657" s="1">
        <f>(Table2[[#This Row],[Close Price]]-Table2[[#This Row],[200D EMA]])/Table2[[#This Row],[200D EMA]]</f>
        <v>-0.20243298621946526</v>
      </c>
      <c r="V657">
        <v>1.05424896409541</v>
      </c>
      <c r="W657">
        <v>962.05</v>
      </c>
      <c r="X657">
        <v>987</v>
      </c>
      <c r="Y657">
        <v>896.5</v>
      </c>
      <c r="Z657">
        <v>987</v>
      </c>
      <c r="AA657">
        <v>860</v>
      </c>
      <c r="AB657">
        <v>1002.95</v>
      </c>
      <c r="AC657" s="1">
        <f>(Table2[[#This Row],[Close Price]]/Table2[[#This Row],[Day Low]])-1</f>
        <v>2.1880359648666969E-2</v>
      </c>
      <c r="AD657" s="1">
        <f>(Table2[[#This Row],[Day High]]/Table2[[#This Row],[Close Price]])-1</f>
        <v>3.9670430271590007E-3</v>
      </c>
      <c r="AE657" s="1">
        <f>(Table2[[#This Row],[Close Price]]/Table2[[#This Row],[Current Week Low]])-1</f>
        <v>9.659788064696051E-2</v>
      </c>
      <c r="AF657" s="1">
        <f>(Table2[[#This Row],[Current Week High]]/Table2[[#This Row],[Close Price]])-1</f>
        <v>3.9670430271590007E-3</v>
      </c>
      <c r="AG657" s="1">
        <f>(Table2[[#This Row],[Close Price]]/Table2[[#This Row],[Current Month Low]])-1</f>
        <v>0.143139534883721</v>
      </c>
      <c r="AH657" s="1">
        <f>(Table2[[#This Row],[Current Month High]]/Table2[[#This Row],[Close Price]])-1</f>
        <v>2.0191231817719535E-2</v>
      </c>
      <c r="AI657">
        <v>82.687417353270206</v>
      </c>
      <c r="AJ657">
        <v>14.3139534883721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-0.21</v>
      </c>
      <c r="AM657" t="s">
        <v>3182</v>
      </c>
      <c r="AN657">
        <v>3.77</v>
      </c>
      <c r="AO657" t="s">
        <v>3183</v>
      </c>
      <c r="AP657">
        <v>6.1322869553046999E-2</v>
      </c>
      <c r="AQ657">
        <f>(Table2[[#This Row],[Sharpe Ratio]]-AVERAGE(Table2[Sharpe Ratio]))/_xlfn.STDEV.P(Table2[Sharpe Ratio])</f>
        <v>4.4143039349149239E-2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729</v>
      </c>
      <c r="AT657">
        <f>_xlfn.RANK.AVG(Table2[[#This Row],[6M Return vs Nifty Z-Score]],Table2[6M Return vs Nifty Z-Score])</f>
        <v>711</v>
      </c>
      <c r="AU657">
        <f>_xlfn.RANK.AVG(Table2[[#This Row],[Sharpe Ratio Z-Score]],Table2[Sharpe Ratio Z-Score])</f>
        <v>341</v>
      </c>
      <c r="AV657">
        <f>(Table2[[#This Row],[Rank 1Y]]+Table2[[#This Row],[Rank 6M]]+Table2[[#This Row],[Rank Sharpe]])/3</f>
        <v>593.66666666666663</v>
      </c>
    </row>
    <row r="658" spans="1:48" x14ac:dyDescent="0.3">
      <c r="A658" t="s">
        <v>1534</v>
      </c>
      <c r="B658" t="s">
        <v>1535</v>
      </c>
      <c r="C658" t="s">
        <v>3151</v>
      </c>
      <c r="D658" t="s">
        <v>504</v>
      </c>
      <c r="E658">
        <v>6559.5824499999999</v>
      </c>
      <c r="F658">
        <v>2024.5</v>
      </c>
      <c r="G658">
        <v>-22.330609127371702</v>
      </c>
      <c r="H658">
        <f>(Table2[[#This Row],[1Y Return vs Nifty]]-AVERAGE(Table2[1Y Return vs Nifty]))/_xlfn.STDEV.P(Table2[1Y Return vs Nifty])</f>
        <v>-0.71794196740969496</v>
      </c>
      <c r="I658">
        <v>-1.31317133152474</v>
      </c>
      <c r="J658">
        <f>(Table2[[#This Row],[1M Return vs Nifty]]-AVERAGE(Table2[1M Return vs Nifty]))/_xlfn.STDEV.P(Table2[1M Return vs Nifty])</f>
        <v>-0.25699205248632423</v>
      </c>
      <c r="K658">
        <v>-13.0086013579582</v>
      </c>
      <c r="L658">
        <f>(Table2[[#This Row],[6M Return vs Nifty]]-AVERAGE(Table2[6M Return vs Nifty]))/_xlfn.STDEV.P(Table2[6M Return vs Nifty])</f>
        <v>-0.56100306502892494</v>
      </c>
      <c r="M658">
        <v>-1.21518217245087</v>
      </c>
      <c r="N658">
        <f>(Table2[[#This Row],[1W Return vs Nifty]]-AVERAGE(Table2[1W Return vs Nifty]))/_xlfn.STDEV.P(Table2[1W Return vs Nifty])</f>
        <v>-0.22129512168206736</v>
      </c>
      <c r="O658">
        <v>2248.11</v>
      </c>
      <c r="P658">
        <v>2121.1420561526602</v>
      </c>
      <c r="Q658">
        <v>2212.93522061665</v>
      </c>
      <c r="R658">
        <v>47.002429620801301</v>
      </c>
      <c r="S658" s="1">
        <f>(Table2[[#This Row],[Close Price]]-Table2[[#This Row],[20D EMA]])/Table2[[#This Row],[20D EMA]]</f>
        <v>-9.9465773471938704E-2</v>
      </c>
      <c r="T658" s="1">
        <f>(Table2[[#This Row],[Close Price]]-Table2[[#This Row],[50D EMA]])/Table2[[#This Row],[50D EMA]]</f>
        <v>-4.556133139331088E-2</v>
      </c>
      <c r="U658" s="1">
        <f>(Table2[[#This Row],[Close Price]]-Table2[[#This Row],[200D EMA]])/Table2[[#This Row],[200D EMA]]</f>
        <v>-8.5151711112511089E-2</v>
      </c>
      <c r="V658">
        <v>0.66283204499634996</v>
      </c>
      <c r="W658">
        <v>2021.4</v>
      </c>
      <c r="X658">
        <v>2051</v>
      </c>
      <c r="Y658">
        <v>2018.15</v>
      </c>
      <c r="Z658">
        <v>2038</v>
      </c>
      <c r="AA658">
        <v>1997</v>
      </c>
      <c r="AB658">
        <v>2057.6999999999998</v>
      </c>
      <c r="AC658" s="1">
        <f>(Table2[[#This Row],[Close Price]]/Table2[[#This Row],[Day Low]])-1</f>
        <v>1.5335905807856154E-3</v>
      </c>
      <c r="AD658" s="1">
        <f>(Table2[[#This Row],[Day High]]/Table2[[#This Row],[Close Price]])-1</f>
        <v>1.3089651765868071E-2</v>
      </c>
      <c r="AE658" s="1">
        <f>(Table2[[#This Row],[Close Price]]/Table2[[#This Row],[Current Week Low]])-1</f>
        <v>3.1464460025270036E-3</v>
      </c>
      <c r="AF658" s="1">
        <f>(Table2[[#This Row],[Current Week High]]/Table2[[#This Row],[Close Price]])-1</f>
        <v>6.6683131637441662E-3</v>
      </c>
      <c r="AG658" s="1">
        <f>(Table2[[#This Row],[Close Price]]/Table2[[#This Row],[Current Month Low]])-1</f>
        <v>1.3770655983975866E-2</v>
      </c>
      <c r="AH658" s="1">
        <f>(Table2[[#This Row],[Current Month High]]/Table2[[#This Row],[Close Price]])-1</f>
        <v>1.6399110891577973E-2</v>
      </c>
      <c r="AI658">
        <v>35.0950852062237</v>
      </c>
      <c r="AJ658">
        <v>3.81785082433783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 t="s">
        <v>3181</v>
      </c>
      <c r="AN658">
        <v>-4.6500000000000004</v>
      </c>
      <c r="AO658" t="s">
        <v>3182</v>
      </c>
      <c r="AP658">
        <v>-8.2188265311106998E-2</v>
      </c>
      <c r="AQ658">
        <f>(Table2[[#This Row],[Sharpe Ratio]]-AVERAGE(Table2[Sharpe Ratio]))/_xlfn.STDEV.P(Table2[Sharpe Ratio])</f>
        <v>-1.616155906125464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566</v>
      </c>
      <c r="AT658">
        <f>_xlfn.RANK.AVG(Table2[[#This Row],[6M Return vs Nifty Z-Score]],Table2[6M Return vs Nifty Z-Score])</f>
        <v>518</v>
      </c>
      <c r="AU658">
        <f>_xlfn.RANK.AVG(Table2[[#This Row],[Sharpe Ratio Z-Score]],Table2[Sharpe Ratio Z-Score])</f>
        <v>697</v>
      </c>
      <c r="AV658">
        <f>(Table2[[#This Row],[Rank 1Y]]+Table2[[#This Row],[Rank 6M]]+Table2[[#This Row],[Rank Sharpe]])/3</f>
        <v>593.66666666666663</v>
      </c>
    </row>
    <row r="659" spans="1:48" x14ac:dyDescent="0.3">
      <c r="A659" t="s">
        <v>1619</v>
      </c>
      <c r="B659" t="s">
        <v>1620</v>
      </c>
      <c r="C659" t="s">
        <v>3144</v>
      </c>
      <c r="D659" t="s">
        <v>1621</v>
      </c>
      <c r="E659">
        <v>5769.7979314499999</v>
      </c>
      <c r="F659">
        <v>441.9</v>
      </c>
      <c r="G659">
        <v>-17.106665283752498</v>
      </c>
      <c r="H659">
        <f>(Table2[[#This Row],[1Y Return vs Nifty]]-AVERAGE(Table2[1Y Return vs Nifty]))/_xlfn.STDEV.P(Table2[1Y Return vs Nifty])</f>
        <v>-0.61515726265997273</v>
      </c>
      <c r="I659">
        <v>5.6118200936167302</v>
      </c>
      <c r="J659">
        <f>(Table2[[#This Row],[1M Return vs Nifty]]-AVERAGE(Table2[1M Return vs Nifty]))/_xlfn.STDEV.P(Table2[1M Return vs Nifty])</f>
        <v>0.38570101328867412</v>
      </c>
      <c r="K659">
        <v>-19.7137541837998</v>
      </c>
      <c r="L659">
        <f>(Table2[[#This Row],[6M Return vs Nifty]]-AVERAGE(Table2[6M Return vs Nifty]))/_xlfn.STDEV.P(Table2[6M Return vs Nifty])</f>
        <v>-0.77851540740919667</v>
      </c>
      <c r="M659">
        <v>-4.0683673979157202</v>
      </c>
      <c r="N659">
        <f>(Table2[[#This Row],[1W Return vs Nifty]]-AVERAGE(Table2[1W Return vs Nifty]))/_xlfn.STDEV.P(Table2[1W Return vs Nifty])</f>
        <v>-0.91117704156355106</v>
      </c>
      <c r="O659">
        <v>503.35</v>
      </c>
      <c r="P659">
        <v>459.42911212865999</v>
      </c>
      <c r="Q659">
        <v>486.30362787091502</v>
      </c>
      <c r="R659">
        <v>48.8327216709148</v>
      </c>
      <c r="S659" s="1">
        <f>(Table2[[#This Row],[Close Price]]-Table2[[#This Row],[20D EMA]])/Table2[[#This Row],[20D EMA]]</f>
        <v>-0.1220820502632364</v>
      </c>
      <c r="T659" s="1">
        <f>(Table2[[#This Row],[Close Price]]-Table2[[#This Row],[50D EMA]])/Table2[[#This Row],[50D EMA]]</f>
        <v>-3.815411706812151E-2</v>
      </c>
      <c r="U659" s="1">
        <f>(Table2[[#This Row],[Close Price]]-Table2[[#This Row],[200D EMA]])/Table2[[#This Row],[200D EMA]]</f>
        <v>-9.1308444613745696E-2</v>
      </c>
      <c r="V659">
        <v>0.56005709406590098</v>
      </c>
      <c r="W659">
        <v>442.3</v>
      </c>
      <c r="X659">
        <v>448</v>
      </c>
      <c r="Y659">
        <v>436.5</v>
      </c>
      <c r="Z659">
        <v>443.55</v>
      </c>
      <c r="AA659">
        <v>433.85</v>
      </c>
      <c r="AB659">
        <v>447.95</v>
      </c>
      <c r="AC659" s="1">
        <f>(Table2[[#This Row],[Close Price]]/Table2[[#This Row],[Day Low]])-1</f>
        <v>-9.0436355414880154E-4</v>
      </c>
      <c r="AD659" s="1">
        <f>(Table2[[#This Row],[Day High]]/Table2[[#This Row],[Close Price]])-1</f>
        <v>1.3804028060647289E-2</v>
      </c>
      <c r="AE659" s="1">
        <f>(Table2[[#This Row],[Close Price]]/Table2[[#This Row],[Current Week Low]])-1</f>
        <v>1.2371134020618513E-2</v>
      </c>
      <c r="AF659" s="1">
        <f>(Table2[[#This Row],[Current Week High]]/Table2[[#This Row],[Close Price]])-1</f>
        <v>3.7338764426342319E-3</v>
      </c>
      <c r="AG659" s="1">
        <f>(Table2[[#This Row],[Close Price]]/Table2[[#This Row],[Current Month Low]])-1</f>
        <v>1.8554800046098885E-2</v>
      </c>
      <c r="AH659" s="1">
        <f>(Table2[[#This Row],[Current Month High]]/Table2[[#This Row],[Close Price]])-1</f>
        <v>1.3690880289658258E-2</v>
      </c>
      <c r="AI659">
        <v>51.470921022855798</v>
      </c>
      <c r="AJ659">
        <v>9.7070506454816297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3182</v>
      </c>
      <c r="AN659">
        <v>-5.59</v>
      </c>
      <c r="AO659" t="s">
        <v>3182</v>
      </c>
      <c r="AP659">
        <v>-4.6497057937771001E-2</v>
      </c>
      <c r="AQ659">
        <f>(Table2[[#This Row],[Sharpe Ratio]]-AVERAGE(Table2[Sharpe Ratio]))/_xlfn.STDEV.P(Table2[Sharpe Ratio])</f>
        <v>-1.2032396956811768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523</v>
      </c>
      <c r="AT659">
        <f>_xlfn.RANK.AVG(Table2[[#This Row],[6M Return vs Nifty Z-Score]],Table2[6M Return vs Nifty Z-Score])</f>
        <v>601</v>
      </c>
      <c r="AU659">
        <f>_xlfn.RANK.AVG(Table2[[#This Row],[Sharpe Ratio Z-Score]],Table2[Sharpe Ratio Z-Score])</f>
        <v>658</v>
      </c>
      <c r="AV659">
        <f>(Table2[[#This Row],[Rank 1Y]]+Table2[[#This Row],[Rank 6M]]+Table2[[#This Row],[Rank Sharpe]])/3</f>
        <v>594</v>
      </c>
    </row>
    <row r="660" spans="1:48" x14ac:dyDescent="0.3">
      <c r="A660" t="s">
        <v>52</v>
      </c>
      <c r="B660" t="s">
        <v>53</v>
      </c>
      <c r="C660" t="s">
        <v>3136</v>
      </c>
      <c r="D660" t="s">
        <v>54</v>
      </c>
      <c r="E660">
        <v>414827.23568440002</v>
      </c>
      <c r="F660">
        <v>6705.2</v>
      </c>
      <c r="G660">
        <v>-29.783052998128099</v>
      </c>
      <c r="H660">
        <f>(Table2[[#This Row],[1Y Return vs Nifty]]-AVERAGE(Table2[1Y Return vs Nifty]))/_xlfn.STDEV.P(Table2[1Y Return vs Nifty])</f>
        <v>-0.86457395003623128</v>
      </c>
      <c r="I660">
        <v>-4.7540361167451897</v>
      </c>
      <c r="J660">
        <f>(Table2[[#This Row],[1M Return vs Nifty]]-AVERAGE(Table2[1M Return vs Nifty]))/_xlfn.STDEV.P(Table2[1M Return vs Nifty])</f>
        <v>-0.57633106707367943</v>
      </c>
      <c r="K660">
        <v>-9.8790206998754098</v>
      </c>
      <c r="L660">
        <f>(Table2[[#This Row],[6M Return vs Nifty]]-AVERAGE(Table2[6M Return vs Nifty]))/_xlfn.STDEV.P(Table2[6M Return vs Nifty])</f>
        <v>-0.4594807824965893</v>
      </c>
      <c r="M660">
        <v>-2.3281935820777599</v>
      </c>
      <c r="N660">
        <f>(Table2[[#This Row],[1W Return vs Nifty]]-AVERAGE(Table2[1W Return vs Nifty]))/_xlfn.STDEV.P(Table2[1W Return vs Nifty])</f>
        <v>-0.49041415442845882</v>
      </c>
      <c r="O660">
        <v>6746.68</v>
      </c>
      <c r="P660">
        <v>6914.2597172292499</v>
      </c>
      <c r="Q660">
        <v>7002.4062230317504</v>
      </c>
      <c r="R660">
        <v>50.933745224721903</v>
      </c>
      <c r="S660" s="1">
        <f>(Table2[[#This Row],[Close Price]]-Table2[[#This Row],[20D EMA]])/Table2[[#This Row],[20D EMA]]</f>
        <v>-6.1482091932625335E-3</v>
      </c>
      <c r="T660" s="1">
        <f>(Table2[[#This Row],[Close Price]]-Table2[[#This Row],[50D EMA]])/Table2[[#This Row],[50D EMA]]</f>
        <v>-3.023602320119767E-2</v>
      </c>
      <c r="U660" s="1">
        <f>(Table2[[#This Row],[Close Price]]-Table2[[#This Row],[200D EMA]])/Table2[[#This Row],[200D EMA]]</f>
        <v>-4.2443442091977444E-2</v>
      </c>
      <c r="V660">
        <v>0.68376997925947303</v>
      </c>
      <c r="W660">
        <v>6612.25</v>
      </c>
      <c r="X660">
        <v>6733.3</v>
      </c>
      <c r="Y660">
        <v>6608.45</v>
      </c>
      <c r="Z660">
        <v>6863</v>
      </c>
      <c r="AA660">
        <v>6451</v>
      </c>
      <c r="AB660">
        <v>7038.95</v>
      </c>
      <c r="AC660" s="1">
        <f>(Table2[[#This Row],[Close Price]]/Table2[[#This Row],[Day Low]])-1</f>
        <v>1.4057242239782219E-2</v>
      </c>
      <c r="AD660" s="1">
        <f>(Table2[[#This Row],[Day High]]/Table2[[#This Row],[Close Price]])-1</f>
        <v>4.1907773071645504E-3</v>
      </c>
      <c r="AE660" s="1">
        <f>(Table2[[#This Row],[Close Price]]/Table2[[#This Row],[Current Week Low]])-1</f>
        <v>1.4640346828681539E-2</v>
      </c>
      <c r="AF660" s="1">
        <f>(Table2[[#This Row],[Current Week High]]/Table2[[#This Row],[Close Price]])-1</f>
        <v>2.3533973632404726E-2</v>
      </c>
      <c r="AG660" s="1">
        <f>(Table2[[#This Row],[Close Price]]/Table2[[#This Row],[Current Month Low]])-1</f>
        <v>3.9404743450627722E-2</v>
      </c>
      <c r="AH660" s="1">
        <f>(Table2[[#This Row],[Current Month High]]/Table2[[#This Row],[Close Price]])-1</f>
        <v>4.9774801646483402E-2</v>
      </c>
      <c r="AI660">
        <v>16.7750402672552</v>
      </c>
      <c r="AJ660">
        <v>8.3616147903939897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-0.11</v>
      </c>
      <c r="AM660" t="s">
        <v>3182</v>
      </c>
      <c r="AN660">
        <v>-2.89</v>
      </c>
      <c r="AO660" t="s">
        <v>3182</v>
      </c>
      <c r="AP660">
        <v>-6.6684539268136001E-2</v>
      </c>
      <c r="AQ660">
        <f>(Table2[[#This Row],[Sharpe Ratio]]-AVERAGE(Table2[Sharpe Ratio]))/_xlfn.STDEV.P(Table2[Sharpe Ratio])</f>
        <v>-1.4367912873142616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623</v>
      </c>
      <c r="AT660">
        <f>_xlfn.RANK.AVG(Table2[[#This Row],[6M Return vs Nifty Z-Score]],Table2[6M Return vs Nifty Z-Score])</f>
        <v>479</v>
      </c>
      <c r="AU660">
        <f>_xlfn.RANK.AVG(Table2[[#This Row],[Sharpe Ratio Z-Score]],Table2[Sharpe Ratio Z-Score])</f>
        <v>685</v>
      </c>
      <c r="AV660">
        <f>(Table2[[#This Row],[Rank 1Y]]+Table2[[#This Row],[Rank 6M]]+Table2[[#This Row],[Rank Sharpe]])/3</f>
        <v>595.66666666666663</v>
      </c>
    </row>
    <row r="661" spans="1:48" x14ac:dyDescent="0.3">
      <c r="A661" t="s">
        <v>1029</v>
      </c>
      <c r="B661" t="s">
        <v>1030</v>
      </c>
      <c r="C661" t="s">
        <v>3146</v>
      </c>
      <c r="D661" t="s">
        <v>117</v>
      </c>
      <c r="E661">
        <v>13466.13388075</v>
      </c>
      <c r="F661">
        <v>44.87</v>
      </c>
      <c r="G661">
        <v>-19.9559856064377</v>
      </c>
      <c r="H661">
        <f>(Table2[[#This Row],[1Y Return vs Nifty]]-AVERAGE(Table2[1Y Return vs Nifty]))/_xlfn.STDEV.P(Table2[1Y Return vs Nifty])</f>
        <v>-0.671219608824414</v>
      </c>
      <c r="I661">
        <v>2.3587301173992099</v>
      </c>
      <c r="J661">
        <f>(Table2[[#This Row],[1M Return vs Nifty]]-AVERAGE(Table2[1M Return vs Nifty]))/_xlfn.STDEV.P(Table2[1M Return vs Nifty])</f>
        <v>8.3788961460473779E-2</v>
      </c>
      <c r="K661">
        <v>-35.359037922533297</v>
      </c>
      <c r="L661">
        <f>(Table2[[#This Row],[6M Return vs Nifty]]-AVERAGE(Table2[6M Return vs Nifty]))/_xlfn.STDEV.P(Table2[6M Return vs Nifty])</f>
        <v>-1.2860418429142311</v>
      </c>
      <c r="M661">
        <v>-1.28525102721295</v>
      </c>
      <c r="N661">
        <f>(Table2[[#This Row],[1W Return vs Nifty]]-AVERAGE(Table2[1W Return vs Nifty]))/_xlfn.STDEV.P(Table2[1W Return vs Nifty])</f>
        <v>-0.23823732214480986</v>
      </c>
      <c r="O661">
        <v>45.96</v>
      </c>
      <c r="P661">
        <v>48.429222816315999</v>
      </c>
      <c r="Q661">
        <v>52.779886677067601</v>
      </c>
      <c r="R661">
        <v>54.903218126934902</v>
      </c>
      <c r="S661" s="1">
        <f>(Table2[[#This Row],[Close Price]]-Table2[[#This Row],[20D EMA]])/Table2[[#This Row],[20D EMA]]</f>
        <v>-2.3716275021758125E-2</v>
      </c>
      <c r="T661" s="1">
        <f>(Table2[[#This Row],[Close Price]]-Table2[[#This Row],[50D EMA]])/Table2[[#This Row],[50D EMA]]</f>
        <v>-7.3493287922780481E-2</v>
      </c>
      <c r="U661" s="1">
        <f>(Table2[[#This Row],[Close Price]]-Table2[[#This Row],[200D EMA]])/Table2[[#This Row],[200D EMA]]</f>
        <v>-0.14986554869782207</v>
      </c>
      <c r="V661">
        <v>0.825598505961328</v>
      </c>
      <c r="W661">
        <v>44.7</v>
      </c>
      <c r="X661">
        <v>46.18</v>
      </c>
      <c r="Y661">
        <v>44.05</v>
      </c>
      <c r="Z661">
        <v>46.18</v>
      </c>
      <c r="AA661">
        <v>43.06</v>
      </c>
      <c r="AB661">
        <v>50.39</v>
      </c>
      <c r="AC661" s="1">
        <f>(Table2[[#This Row],[Close Price]]/Table2[[#This Row],[Day Low]])-1</f>
        <v>3.8031319910514227E-3</v>
      </c>
      <c r="AD661" s="1">
        <f>(Table2[[#This Row],[Day High]]/Table2[[#This Row],[Close Price]])-1</f>
        <v>2.9195453532427029E-2</v>
      </c>
      <c r="AE661" s="1">
        <f>(Table2[[#This Row],[Close Price]]/Table2[[#This Row],[Current Week Low]])-1</f>
        <v>1.8615209988649184E-2</v>
      </c>
      <c r="AF661" s="1">
        <f>(Table2[[#This Row],[Current Week High]]/Table2[[#This Row],[Close Price]])-1</f>
        <v>2.9195453532427029E-2</v>
      </c>
      <c r="AG661" s="1">
        <f>(Table2[[#This Row],[Close Price]]/Table2[[#This Row],[Current Month Low]])-1</f>
        <v>4.2034370645610553E-2</v>
      </c>
      <c r="AH661" s="1">
        <f>(Table2[[#This Row],[Current Month High]]/Table2[[#This Row],[Close Price]])-1</f>
        <v>0.1230220637396926</v>
      </c>
      <c r="AI661">
        <v>64.252284377089296</v>
      </c>
      <c r="AJ661">
        <v>8.2509047044631902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-0.12</v>
      </c>
      <c r="AM661" t="s">
        <v>3182</v>
      </c>
      <c r="AN661">
        <v>-8.25</v>
      </c>
      <c r="AO661" t="s">
        <v>3182</v>
      </c>
      <c r="AQ661">
        <f>(Table2[[#This Row],[Sharpe Ratio]]-AVERAGE(Table2[Sharpe Ratio]))/_xlfn.STDEV.P(Table2[Sharpe Ratio])</f>
        <v>-0.66530919757154305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542</v>
      </c>
      <c r="AT661">
        <f>_xlfn.RANK.AVG(Table2[[#This Row],[6M Return vs Nifty Z-Score]],Table2[6M Return vs Nifty Z-Score])</f>
        <v>712</v>
      </c>
      <c r="AU661">
        <f>_xlfn.RANK.AVG(Table2[[#This Row],[Sharpe Ratio Z-Score]],Table2[Sharpe Ratio Z-Score])</f>
        <v>534</v>
      </c>
      <c r="AV661">
        <f>(Table2[[#This Row],[Rank 1Y]]+Table2[[#This Row],[Rank 6M]]+Table2[[#This Row],[Rank Sharpe]])/3</f>
        <v>596</v>
      </c>
    </row>
    <row r="662" spans="1:48" x14ac:dyDescent="0.3">
      <c r="A662" t="s">
        <v>1501</v>
      </c>
      <c r="B662" t="s">
        <v>1502</v>
      </c>
      <c r="C662" t="s">
        <v>3140</v>
      </c>
      <c r="D662" t="s">
        <v>51</v>
      </c>
      <c r="E662">
        <v>6783.1502323759996</v>
      </c>
      <c r="F662">
        <v>209.02</v>
      </c>
      <c r="G662">
        <v>-47.996659121342098</v>
      </c>
      <c r="H662">
        <f>(Table2[[#This Row],[1Y Return vs Nifty]]-AVERAGE(Table2[1Y Return vs Nifty]))/_xlfn.STDEV.P(Table2[1Y Return vs Nifty])</f>
        <v>-1.2229392356985072</v>
      </c>
      <c r="I662">
        <v>1.3332442349424001</v>
      </c>
      <c r="J662">
        <f>(Table2[[#This Row],[1M Return vs Nifty]]-AVERAGE(Table2[1M Return vs Nifty]))/_xlfn.STDEV.P(Table2[1M Return vs Nifty])</f>
        <v>-1.1384104503529568E-2</v>
      </c>
      <c r="K662">
        <v>-9.9291957563443507</v>
      </c>
      <c r="L662">
        <f>(Table2[[#This Row],[6M Return vs Nifty]]-AVERAGE(Table2[6M Return vs Nifty]))/_xlfn.STDEV.P(Table2[6M Return vs Nifty])</f>
        <v>-0.46110844026145942</v>
      </c>
      <c r="M662">
        <v>4.3872488698329999</v>
      </c>
      <c r="N662">
        <f>(Table2[[#This Row],[1W Return vs Nifty]]-AVERAGE(Table2[1W Return vs Nifty]))/_xlfn.STDEV.P(Table2[1W Return vs Nifty])</f>
        <v>1.133336834546683</v>
      </c>
      <c r="O662">
        <v>273.38</v>
      </c>
      <c r="P662">
        <v>210.32058644186</v>
      </c>
      <c r="Q662">
        <v>238.31041020726801</v>
      </c>
      <c r="R662">
        <v>57.624687270945699</v>
      </c>
      <c r="S662" s="1">
        <f>(Table2[[#This Row],[Close Price]]-Table2[[#This Row],[20D EMA]])/Table2[[#This Row],[20D EMA]]</f>
        <v>-0.23542322042578093</v>
      </c>
      <c r="T662" s="1">
        <f>(Table2[[#This Row],[Close Price]]-Table2[[#This Row],[50D EMA]])/Table2[[#This Row],[50D EMA]]</f>
        <v>-6.1838285251240447E-3</v>
      </c>
      <c r="U662" s="1">
        <f>(Table2[[#This Row],[Close Price]]-Table2[[#This Row],[200D EMA]])/Table2[[#This Row],[200D EMA]]</f>
        <v>-0.1229086475147811</v>
      </c>
      <c r="V662">
        <v>1.55215496406149</v>
      </c>
      <c r="W662">
        <v>0</v>
      </c>
      <c r="X662">
        <v>0</v>
      </c>
      <c r="Y662">
        <v>206.52</v>
      </c>
      <c r="Z662">
        <v>213.97</v>
      </c>
      <c r="AA662">
        <v>200.55</v>
      </c>
      <c r="AB662">
        <v>215.28</v>
      </c>
      <c r="AC662" s="1" t="e">
        <f>(Table2[[#This Row],[Close Price]]/Table2[[#This Row],[Day Low]])-1</f>
        <v>#DIV/0!</v>
      </c>
      <c r="AD662" s="1">
        <f>(Table2[[#This Row],[Day High]]/Table2[[#This Row],[Close Price]])-1</f>
        <v>-1</v>
      </c>
      <c r="AE662" s="1">
        <f>(Table2[[#This Row],[Close Price]]/Table2[[#This Row],[Current Week Low]])-1</f>
        <v>1.2105365097811349E-2</v>
      </c>
      <c r="AF662" s="1">
        <f>(Table2[[#This Row],[Current Week High]]/Table2[[#This Row],[Close Price]])-1</f>
        <v>2.3681944311549019E-2</v>
      </c>
      <c r="AG662" s="1">
        <f>(Table2[[#This Row],[Close Price]]/Table2[[#This Row],[Current Month Low]])-1</f>
        <v>4.2233856893542754E-2</v>
      </c>
      <c r="AH662" s="1">
        <f>(Table2[[#This Row],[Current Month High]]/Table2[[#This Row],[Close Price]])-1</f>
        <v>2.9949287149555026E-2</v>
      </c>
      <c r="AI662">
        <v>126.198449909099</v>
      </c>
      <c r="AJ662">
        <v>10.155467720685101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-0.02</v>
      </c>
      <c r="AM662" t="s">
        <v>3182</v>
      </c>
      <c r="AN662">
        <v>-1.35</v>
      </c>
      <c r="AO662" t="s">
        <v>3182</v>
      </c>
      <c r="AP662">
        <v>-1.9712954814633001E-2</v>
      </c>
      <c r="AQ662">
        <f>(Table2[[#This Row],[Sharpe Ratio]]-AVERAGE(Table2[Sharpe Ratio]))/_xlfn.STDEV.P(Table2[Sharpe Ratio])</f>
        <v>-0.8933709303555889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704</v>
      </c>
      <c r="AT662">
        <f>_xlfn.RANK.AVG(Table2[[#This Row],[6M Return vs Nifty Z-Score]],Table2[6M Return vs Nifty Z-Score])</f>
        <v>481</v>
      </c>
      <c r="AU662">
        <f>_xlfn.RANK.AVG(Table2[[#This Row],[Sharpe Ratio Z-Score]],Table2[Sharpe Ratio Z-Score])</f>
        <v>603</v>
      </c>
      <c r="AV662">
        <f>(Table2[[#This Row],[Rank 1Y]]+Table2[[#This Row],[Rank 6M]]+Table2[[#This Row],[Rank Sharpe]])/3</f>
        <v>596</v>
      </c>
    </row>
    <row r="663" spans="1:48" x14ac:dyDescent="0.3">
      <c r="A663" t="s">
        <v>1472</v>
      </c>
      <c r="B663" t="s">
        <v>1473</v>
      </c>
      <c r="C663" t="s">
        <v>3145</v>
      </c>
      <c r="D663" t="s">
        <v>448</v>
      </c>
      <c r="E663">
        <v>7028.2666242599998</v>
      </c>
      <c r="F663">
        <v>494.9</v>
      </c>
      <c r="G663">
        <v>-41.237982306985799</v>
      </c>
      <c r="H663">
        <f>(Table2[[#This Row],[1Y Return vs Nifty]]-AVERAGE(Table2[1Y Return vs Nifty]))/_xlfn.STDEV.P(Table2[1Y Return vs Nifty])</f>
        <v>-1.089957599283917</v>
      </c>
      <c r="I663">
        <v>6.5070278575832203</v>
      </c>
      <c r="J663">
        <f>(Table2[[#This Row],[1M Return vs Nifty]]-AVERAGE(Table2[1M Return vs Nifty]))/_xlfn.STDEV.P(Table2[1M Return vs Nifty])</f>
        <v>0.4687832565735387</v>
      </c>
      <c r="K663">
        <v>-9.2503792679344503</v>
      </c>
      <c r="L663">
        <f>(Table2[[#This Row],[6M Return vs Nifty]]-AVERAGE(Table2[6M Return vs Nifty]))/_xlfn.STDEV.P(Table2[6M Return vs Nifty])</f>
        <v>-0.43908791839186945</v>
      </c>
      <c r="M663">
        <v>3.8533144905392001</v>
      </c>
      <c r="N663">
        <f>(Table2[[#This Row],[1W Return vs Nifty]]-AVERAGE(Table2[1W Return vs Nifty]))/_xlfn.STDEV.P(Table2[1W Return vs Nifty])</f>
        <v>1.004234920170296</v>
      </c>
      <c r="O663">
        <v>485.69</v>
      </c>
      <c r="P663">
        <v>492.10222084983201</v>
      </c>
      <c r="Q663">
        <v>512.74370466456799</v>
      </c>
      <c r="R663">
        <v>60.709583770242901</v>
      </c>
      <c r="S663" s="1">
        <f>(Table2[[#This Row],[Close Price]]-Table2[[#This Row],[20D EMA]])/Table2[[#This Row],[20D EMA]]</f>
        <v>1.8962712841524388E-2</v>
      </c>
      <c r="T663" s="1">
        <f>(Table2[[#This Row],[Close Price]]-Table2[[#This Row],[50D EMA]])/Table2[[#This Row],[50D EMA]]</f>
        <v>5.6853617635302814E-3</v>
      </c>
      <c r="U663" s="1">
        <f>(Table2[[#This Row],[Close Price]]-Table2[[#This Row],[200D EMA]])/Table2[[#This Row],[200D EMA]]</f>
        <v>-3.4800436362726651E-2</v>
      </c>
      <c r="V663">
        <v>0.62093107663014402</v>
      </c>
      <c r="W663">
        <v>491.25</v>
      </c>
      <c r="X663">
        <v>500</v>
      </c>
      <c r="Y663">
        <v>491.2</v>
      </c>
      <c r="Z663">
        <v>507.3</v>
      </c>
      <c r="AA663">
        <v>456.95</v>
      </c>
      <c r="AB663">
        <v>509.4</v>
      </c>
      <c r="AC663" s="1">
        <f>(Table2[[#This Row],[Close Price]]/Table2[[#This Row],[Day Low]])-1</f>
        <v>7.4300254452925873E-3</v>
      </c>
      <c r="AD663" s="1">
        <f>(Table2[[#This Row],[Day High]]/Table2[[#This Row],[Close Price]])-1</f>
        <v>1.0305112143867534E-2</v>
      </c>
      <c r="AE663" s="1">
        <f>(Table2[[#This Row],[Close Price]]/Table2[[#This Row],[Current Week Low]])-1</f>
        <v>7.5325732899023112E-3</v>
      </c>
      <c r="AF663" s="1">
        <f>(Table2[[#This Row],[Current Week High]]/Table2[[#This Row],[Close Price]])-1</f>
        <v>2.5055566781168048E-2</v>
      </c>
      <c r="AG663" s="1">
        <f>(Table2[[#This Row],[Close Price]]/Table2[[#This Row],[Current Month Low]])-1</f>
        <v>8.3050661998030462E-2</v>
      </c>
      <c r="AH663" s="1">
        <f>(Table2[[#This Row],[Current Month High]]/Table2[[#This Row],[Close Price]])-1</f>
        <v>2.9298848252172105E-2</v>
      </c>
      <c r="AI663">
        <v>34.936350777934898</v>
      </c>
      <c r="AJ663">
        <v>15.4959159859976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0.08</v>
      </c>
      <c r="AM663" t="s">
        <v>3183</v>
      </c>
      <c r="AN663">
        <v>3.76</v>
      </c>
      <c r="AO663" t="s">
        <v>3183</v>
      </c>
      <c r="AP663">
        <v>-4.0696818943710002E-2</v>
      </c>
      <c r="AQ663">
        <f>(Table2[[#This Row],[Sharpe Ratio]]-AVERAGE(Table2[Sharpe Ratio]))/_xlfn.STDEV.P(Table2[Sharpe Ratio])</f>
        <v>-1.1361359779490581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678</v>
      </c>
      <c r="AT663">
        <f>_xlfn.RANK.AVG(Table2[[#This Row],[6M Return vs Nifty Z-Score]],Table2[6M Return vs Nifty Z-Score])</f>
        <v>466</v>
      </c>
      <c r="AU663">
        <f>_xlfn.RANK.AVG(Table2[[#This Row],[Sharpe Ratio Z-Score]],Table2[Sharpe Ratio Z-Score])</f>
        <v>645</v>
      </c>
      <c r="AV663">
        <f>(Table2[[#This Row],[Rank 1Y]]+Table2[[#This Row],[Rank 6M]]+Table2[[#This Row],[Rank Sharpe]])/3</f>
        <v>596.33333333333337</v>
      </c>
    </row>
    <row r="664" spans="1:48" x14ac:dyDescent="0.3">
      <c r="A664" t="s">
        <v>1132</v>
      </c>
      <c r="B664" t="s">
        <v>1133</v>
      </c>
      <c r="C664" t="s">
        <v>3144</v>
      </c>
      <c r="D664" t="s">
        <v>69</v>
      </c>
      <c r="E664">
        <v>10929.087971049999</v>
      </c>
      <c r="F664">
        <v>529.25</v>
      </c>
      <c r="G664">
        <v>-49.0201066318144</v>
      </c>
      <c r="H664">
        <f>(Table2[[#This Row],[1Y Return vs Nifty]]-AVERAGE(Table2[1Y Return vs Nifty]))/_xlfn.STDEV.P(Table2[1Y Return vs Nifty])</f>
        <v>-1.2430762726460278</v>
      </c>
      <c r="I664">
        <v>-7.02950260087459</v>
      </c>
      <c r="J664">
        <f>(Table2[[#This Row],[1M Return vs Nifty]]-AVERAGE(Table2[1M Return vs Nifty]))/_xlfn.STDEV.P(Table2[1M Return vs Nifty])</f>
        <v>-0.78751205503042709</v>
      </c>
      <c r="K664">
        <v>-27.073044705029201</v>
      </c>
      <c r="L664">
        <f>(Table2[[#This Row],[6M Return vs Nifty]]-AVERAGE(Table2[6M Return vs Nifty]))/_xlfn.STDEV.P(Table2[6M Return vs Nifty])</f>
        <v>-1.017247701975297</v>
      </c>
      <c r="M664">
        <v>0.92275173972006597</v>
      </c>
      <c r="N664">
        <f>(Table2[[#This Row],[1W Return vs Nifty]]-AVERAGE(Table2[1W Return vs Nifty]))/_xlfn.STDEV.P(Table2[1W Return vs Nifty])</f>
        <v>0.29564361007093953</v>
      </c>
      <c r="O664">
        <v>545.20000000000005</v>
      </c>
      <c r="P664">
        <v>570.44051306846097</v>
      </c>
      <c r="Q664">
        <v>615.02735170826497</v>
      </c>
      <c r="R664">
        <v>44.184792403466901</v>
      </c>
      <c r="S664" s="1">
        <f>(Table2[[#This Row],[Close Price]]-Table2[[#This Row],[20D EMA]])/Table2[[#This Row],[20D EMA]]</f>
        <v>-2.9255319148936251E-2</v>
      </c>
      <c r="T664" s="1">
        <f>(Table2[[#This Row],[Close Price]]-Table2[[#This Row],[50D EMA]])/Table2[[#This Row],[50D EMA]]</f>
        <v>-7.2208253314430218E-2</v>
      </c>
      <c r="U664" s="1">
        <f>(Table2[[#This Row],[Close Price]]-Table2[[#This Row],[200D EMA]])/Table2[[#This Row],[200D EMA]]</f>
        <v>-0.13946916583468147</v>
      </c>
      <c r="V664">
        <v>0.66677270922425202</v>
      </c>
      <c r="W664">
        <v>525</v>
      </c>
      <c r="X664">
        <v>535.9</v>
      </c>
      <c r="Y664">
        <v>512.25</v>
      </c>
      <c r="Z664">
        <v>536</v>
      </c>
      <c r="AA664">
        <v>490</v>
      </c>
      <c r="AB664">
        <v>602.75</v>
      </c>
      <c r="AC664" s="1">
        <f>(Table2[[#This Row],[Close Price]]/Table2[[#This Row],[Day Low]])-1</f>
        <v>8.0952380952381553E-3</v>
      </c>
      <c r="AD664" s="1">
        <f>(Table2[[#This Row],[Day High]]/Table2[[#This Row],[Close Price]])-1</f>
        <v>1.256495040151151E-2</v>
      </c>
      <c r="AE664" s="1">
        <f>(Table2[[#This Row],[Close Price]]/Table2[[#This Row],[Current Week Low]])-1</f>
        <v>3.3186920448999402E-2</v>
      </c>
      <c r="AF664" s="1">
        <f>(Table2[[#This Row],[Current Week High]]/Table2[[#This Row],[Close Price]])-1</f>
        <v>1.2753897024090799E-2</v>
      </c>
      <c r="AG664" s="1">
        <f>(Table2[[#This Row],[Close Price]]/Table2[[#This Row],[Current Month Low]])-1</f>
        <v>8.0102040816326436E-2</v>
      </c>
      <c r="AH664" s="1">
        <f>(Table2[[#This Row],[Current Month High]]/Table2[[#This Row],[Close Price]])-1</f>
        <v>0.13887576759565423</v>
      </c>
      <c r="AI664">
        <v>55.692017005196</v>
      </c>
      <c r="AJ664">
        <v>8.0102040816326401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-7.0000000000000007E-2</v>
      </c>
      <c r="AM664" t="s">
        <v>3182</v>
      </c>
      <c r="AN664">
        <v>-10.93</v>
      </c>
      <c r="AO664" t="s">
        <v>3182</v>
      </c>
      <c r="AP664">
        <v>3.7595138532399E-2</v>
      </c>
      <c r="AQ664">
        <f>(Table2[[#This Row],[Sharpe Ratio]]-AVERAGE(Table2[Sharpe Ratio]))/_xlfn.STDEV.P(Table2[Sharpe Ratio])</f>
        <v>-0.23036616043787855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705</v>
      </c>
      <c r="AT664">
        <f>_xlfn.RANK.AVG(Table2[[#This Row],[6M Return vs Nifty Z-Score]],Table2[6M Return vs Nifty Z-Score])</f>
        <v>676</v>
      </c>
      <c r="AU664">
        <f>_xlfn.RANK.AVG(Table2[[#This Row],[Sharpe Ratio Z-Score]],Table2[Sharpe Ratio Z-Score])</f>
        <v>410</v>
      </c>
      <c r="AV664">
        <f>(Table2[[#This Row],[Rank 1Y]]+Table2[[#This Row],[Rank 6M]]+Table2[[#This Row],[Rank Sharpe]])/3</f>
        <v>597</v>
      </c>
    </row>
    <row r="665" spans="1:48" x14ac:dyDescent="0.3">
      <c r="A665" t="s">
        <v>592</v>
      </c>
      <c r="B665" t="s">
        <v>593</v>
      </c>
      <c r="C665" t="s">
        <v>3134</v>
      </c>
      <c r="D665" t="s">
        <v>191</v>
      </c>
      <c r="E665">
        <v>32502.339751874999</v>
      </c>
      <c r="F665">
        <v>472.15</v>
      </c>
      <c r="G665">
        <v>-11.5572708567784</v>
      </c>
      <c r="H665">
        <f>(Table2[[#This Row],[1Y Return vs Nifty]]-AVERAGE(Table2[1Y Return vs Nifty]))/_xlfn.STDEV.P(Table2[1Y Return vs Nifty])</f>
        <v>-0.50596909280378377</v>
      </c>
      <c r="I665">
        <v>-10.700472478398501</v>
      </c>
      <c r="J665">
        <f>(Table2[[#This Row],[1M Return vs Nifty]]-AVERAGE(Table2[1M Return vs Nifty]))/_xlfn.STDEV.P(Table2[1M Return vs Nifty])</f>
        <v>-1.1282066119056819</v>
      </c>
      <c r="K665">
        <v>-20.112589882487399</v>
      </c>
      <c r="L665">
        <f>(Table2[[#This Row],[6M Return vs Nifty]]-AVERAGE(Table2[6M Return vs Nifty]))/_xlfn.STDEV.P(Table2[6M Return vs Nifty])</f>
        <v>-0.79145347001562549</v>
      </c>
      <c r="M665">
        <v>3.2809519884432898</v>
      </c>
      <c r="N665">
        <f>(Table2[[#This Row],[1W Return vs Nifty]]-AVERAGE(Table2[1W Return vs Nifty]))/_xlfn.STDEV.P(Table2[1W Return vs Nifty])</f>
        <v>0.86584133173799804</v>
      </c>
      <c r="O665">
        <v>495.64</v>
      </c>
      <c r="P665">
        <v>541.15730021602894</v>
      </c>
      <c r="Q665">
        <v>564.03594662350201</v>
      </c>
      <c r="R665">
        <v>38.726549963538901</v>
      </c>
      <c r="S665" s="1">
        <f>(Table2[[#This Row],[Close Price]]-Table2[[#This Row],[20D EMA]])/Table2[[#This Row],[20D EMA]]</f>
        <v>-4.7393269308368999E-2</v>
      </c>
      <c r="T665" s="1">
        <f>(Table2[[#This Row],[Close Price]]-Table2[[#This Row],[50D EMA]])/Table2[[#This Row],[50D EMA]]</f>
        <v>-0.1275180066654952</v>
      </c>
      <c r="U665" s="1">
        <f>(Table2[[#This Row],[Close Price]]-Table2[[#This Row],[200D EMA]])/Table2[[#This Row],[200D EMA]]</f>
        <v>-0.16290796211404687</v>
      </c>
      <c r="V665">
        <v>0.56837919078895804</v>
      </c>
      <c r="W665">
        <v>469.35</v>
      </c>
      <c r="X665">
        <v>476.6</v>
      </c>
      <c r="Y665">
        <v>462.5</v>
      </c>
      <c r="Z665">
        <v>476.6</v>
      </c>
      <c r="AA665">
        <v>442.5</v>
      </c>
      <c r="AB665">
        <v>553</v>
      </c>
      <c r="AC665" s="1">
        <f>(Table2[[#This Row],[Close Price]]/Table2[[#This Row],[Day Low]])-1</f>
        <v>5.9656972408648201E-3</v>
      </c>
      <c r="AD665" s="1">
        <f>(Table2[[#This Row],[Day High]]/Table2[[#This Row],[Close Price]])-1</f>
        <v>9.4249708778990637E-3</v>
      </c>
      <c r="AE665" s="1">
        <f>(Table2[[#This Row],[Close Price]]/Table2[[#This Row],[Current Week Low]])-1</f>
        <v>2.0864864864864829E-2</v>
      </c>
      <c r="AF665" s="1">
        <f>(Table2[[#This Row],[Current Week High]]/Table2[[#This Row],[Close Price]])-1</f>
        <v>9.4249708778990637E-3</v>
      </c>
      <c r="AG665" s="1">
        <f>(Table2[[#This Row],[Close Price]]/Table2[[#This Row],[Current Month Low]])-1</f>
        <v>6.7005649717513993E-2</v>
      </c>
      <c r="AH665" s="1">
        <f>(Table2[[#This Row],[Current Month High]]/Table2[[#This Row],[Close Price]])-1</f>
        <v>0.17123795404002973</v>
      </c>
      <c r="AI665">
        <v>46.129408027110003</v>
      </c>
      <c r="AJ665">
        <v>11.329875029474101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</v>
      </c>
      <c r="AM665" t="s">
        <v>3182</v>
      </c>
      <c r="AN665">
        <v>-12.69</v>
      </c>
      <c r="AO665" t="s">
        <v>3182</v>
      </c>
      <c r="AP665">
        <v>-8.6636874483487003E-2</v>
      </c>
      <c r="AQ665">
        <f>(Table2[[#This Row],[Sharpe Ratio]]-AVERAGE(Table2[Sharpe Ratio]))/_xlfn.STDEV.P(Table2[Sharpe Ratio])</f>
        <v>-1.6676224430232647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490</v>
      </c>
      <c r="AT665">
        <f>_xlfn.RANK.AVG(Table2[[#This Row],[6M Return vs Nifty Z-Score]],Table2[6M Return vs Nifty Z-Score])</f>
        <v>604</v>
      </c>
      <c r="AU665">
        <f>_xlfn.RANK.AVG(Table2[[#This Row],[Sharpe Ratio Z-Score]],Table2[Sharpe Ratio Z-Score])</f>
        <v>699</v>
      </c>
      <c r="AV665">
        <f>(Table2[[#This Row],[Rank 1Y]]+Table2[[#This Row],[Rank 6M]]+Table2[[#This Row],[Rank Sharpe]])/3</f>
        <v>597.66666666666663</v>
      </c>
    </row>
    <row r="666" spans="1:48" x14ac:dyDescent="0.3">
      <c r="A666" t="s">
        <v>505</v>
      </c>
      <c r="B666" t="s">
        <v>506</v>
      </c>
      <c r="C666" t="s">
        <v>3135</v>
      </c>
      <c r="D666" t="s">
        <v>243</v>
      </c>
      <c r="E666">
        <v>42071.474788</v>
      </c>
      <c r="F666">
        <v>6755</v>
      </c>
      <c r="G666">
        <v>-41.308537616468897</v>
      </c>
      <c r="H666">
        <f>(Table2[[#This Row],[1Y Return vs Nifty]]-AVERAGE(Table2[1Y Return vs Nifty]))/_xlfn.STDEV.P(Table2[1Y Return vs Nifty])</f>
        <v>-1.091345823750113</v>
      </c>
      <c r="I666">
        <v>-5.40050579381509</v>
      </c>
      <c r="J666">
        <f>(Table2[[#This Row],[1M Return vs Nifty]]-AVERAGE(Table2[1M Return vs Nifty]))/_xlfn.STDEV.P(Table2[1M Return vs Nifty])</f>
        <v>-0.63632848124782615</v>
      </c>
      <c r="K666">
        <v>-13.5321518607089</v>
      </c>
      <c r="L666">
        <f>(Table2[[#This Row],[6M Return vs Nifty]]-AVERAGE(Table2[6M Return vs Nifty]))/_xlfn.STDEV.P(Table2[6M Return vs Nifty])</f>
        <v>-0.57798682351520236</v>
      </c>
      <c r="M666">
        <v>-0.87244150881221705</v>
      </c>
      <c r="N666">
        <f>(Table2[[#This Row],[1W Return vs Nifty]]-AVERAGE(Table2[1W Return vs Nifty]))/_xlfn.STDEV.P(Table2[1W Return vs Nifty])</f>
        <v>-0.1384226236254561</v>
      </c>
      <c r="O666">
        <v>6798.6</v>
      </c>
      <c r="P666">
        <v>7064.5316881428098</v>
      </c>
      <c r="Q666">
        <v>7321.4868942250396</v>
      </c>
      <c r="R666">
        <v>52.2573805546945</v>
      </c>
      <c r="S666" s="1">
        <f>(Table2[[#This Row],[Close Price]]-Table2[[#This Row],[20D EMA]])/Table2[[#This Row],[20D EMA]]</f>
        <v>-6.4130850469214778E-3</v>
      </c>
      <c r="T666" s="1">
        <f>(Table2[[#This Row],[Close Price]]-Table2[[#This Row],[50D EMA]])/Table2[[#This Row],[50D EMA]]</f>
        <v>-4.3814891320019318E-2</v>
      </c>
      <c r="U666" s="1">
        <f>(Table2[[#This Row],[Close Price]]-Table2[[#This Row],[200D EMA]])/Table2[[#This Row],[200D EMA]]</f>
        <v>-7.7373203340958888E-2</v>
      </c>
      <c r="V666">
        <v>0.52242039772850202</v>
      </c>
      <c r="W666">
        <v>6670</v>
      </c>
      <c r="X666">
        <v>6830.95</v>
      </c>
      <c r="Y666">
        <v>6610.15</v>
      </c>
      <c r="Z666">
        <v>6879</v>
      </c>
      <c r="AA666">
        <v>6286</v>
      </c>
      <c r="AB666">
        <v>7390</v>
      </c>
      <c r="AC666" s="1">
        <f>(Table2[[#This Row],[Close Price]]/Table2[[#This Row],[Day Low]])-1</f>
        <v>1.2743628185907019E-2</v>
      </c>
      <c r="AD666" s="1">
        <f>(Table2[[#This Row],[Day High]]/Table2[[#This Row],[Close Price]])-1</f>
        <v>1.1243523316062154E-2</v>
      </c>
      <c r="AE666" s="1">
        <f>(Table2[[#This Row],[Close Price]]/Table2[[#This Row],[Current Week Low]])-1</f>
        <v>2.1913269744257002E-2</v>
      </c>
      <c r="AF666" s="1">
        <f>(Table2[[#This Row],[Current Week High]]/Table2[[#This Row],[Close Price]])-1</f>
        <v>1.8356772760917739E-2</v>
      </c>
      <c r="AG666" s="1">
        <f>(Table2[[#This Row],[Close Price]]/Table2[[#This Row],[Current Month Low]])-1</f>
        <v>7.4610244988864149E-2</v>
      </c>
      <c r="AH666" s="1">
        <f>(Table2[[#This Row],[Current Month High]]/Table2[[#This Row],[Close Price]])-1</f>
        <v>9.4004441154700302E-2</v>
      </c>
      <c r="AI666">
        <v>36.195410806809697</v>
      </c>
      <c r="AJ666">
        <v>7.4610244988864096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-0.15</v>
      </c>
      <c r="AM666" t="s">
        <v>3182</v>
      </c>
      <c r="AN666">
        <v>-5.72</v>
      </c>
      <c r="AO666" t="s">
        <v>3182</v>
      </c>
      <c r="AP666">
        <v>-1.2948241481774E-2</v>
      </c>
      <c r="AQ666">
        <f>(Table2[[#This Row],[Sharpe Ratio]]-AVERAGE(Table2[Sharpe Ratio]))/_xlfn.STDEV.P(Table2[Sharpe Ratio])</f>
        <v>-0.81510908381932257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679</v>
      </c>
      <c r="AT666">
        <f>_xlfn.RANK.AVG(Table2[[#This Row],[6M Return vs Nifty Z-Score]],Table2[6M Return vs Nifty Z-Score])</f>
        <v>525</v>
      </c>
      <c r="AU666">
        <f>_xlfn.RANK.AVG(Table2[[#This Row],[Sharpe Ratio Z-Score]],Table2[Sharpe Ratio Z-Score])</f>
        <v>590</v>
      </c>
      <c r="AV666">
        <f>(Table2[[#This Row],[Rank 1Y]]+Table2[[#This Row],[Rank 6M]]+Table2[[#This Row],[Rank Sharpe]])/3</f>
        <v>598</v>
      </c>
    </row>
    <row r="667" spans="1:48" x14ac:dyDescent="0.3">
      <c r="A667" t="s">
        <v>1206</v>
      </c>
      <c r="B667" t="s">
        <v>1207</v>
      </c>
      <c r="C667" t="s">
        <v>3151</v>
      </c>
      <c r="D667" t="s">
        <v>504</v>
      </c>
      <c r="E667">
        <v>10036.72585845</v>
      </c>
      <c r="F667">
        <v>1943.3</v>
      </c>
      <c r="G667">
        <v>-31.639956761688602</v>
      </c>
      <c r="H667">
        <f>(Table2[[#This Row],[1Y Return vs Nifty]]-AVERAGE(Table2[1Y Return vs Nifty]))/_xlfn.STDEV.P(Table2[1Y Return vs Nifty])</f>
        <v>-0.90110981466259832</v>
      </c>
      <c r="I667">
        <v>-3.3333395124192799</v>
      </c>
      <c r="J667">
        <f>(Table2[[#This Row],[1M Return vs Nifty]]-AVERAGE(Table2[1M Return vs Nifty]))/_xlfn.STDEV.P(Table2[1M Return vs Nifty])</f>
        <v>-0.44447937223180523</v>
      </c>
      <c r="K667">
        <v>-6.1335983266838401</v>
      </c>
      <c r="L667">
        <f>(Table2[[#This Row],[6M Return vs Nifty]]-AVERAGE(Table2[6M Return vs Nifty]))/_xlfn.STDEV.P(Table2[6M Return vs Nifty])</f>
        <v>-0.33798085329935734</v>
      </c>
      <c r="M667">
        <v>-3.30616348896696</v>
      </c>
      <c r="N667">
        <f>(Table2[[#This Row],[1W Return vs Nifty]]-AVERAGE(Table2[1W Return vs Nifty]))/_xlfn.STDEV.P(Table2[1W Return vs Nifty])</f>
        <v>-0.72688101642165992</v>
      </c>
      <c r="O667">
        <v>2007.79</v>
      </c>
      <c r="P667">
        <v>2094.7887606701802</v>
      </c>
      <c r="Q667">
        <v>2148.56628290759</v>
      </c>
      <c r="R667">
        <v>44.598029008201401</v>
      </c>
      <c r="S667" s="1">
        <f>(Table2[[#This Row],[Close Price]]-Table2[[#This Row],[20D EMA]])/Table2[[#This Row],[20D EMA]]</f>
        <v>-3.2119893016699957E-2</v>
      </c>
      <c r="T667" s="1">
        <f>(Table2[[#This Row],[Close Price]]-Table2[[#This Row],[50D EMA]])/Table2[[#This Row],[50D EMA]]</f>
        <v>-7.2316962700198384E-2</v>
      </c>
      <c r="U667" s="1">
        <f>(Table2[[#This Row],[Close Price]]-Table2[[#This Row],[200D EMA]])/Table2[[#This Row],[200D EMA]]</f>
        <v>-9.5536397708805787E-2</v>
      </c>
      <c r="V667">
        <v>0.23752851987694401</v>
      </c>
      <c r="W667">
        <v>1906</v>
      </c>
      <c r="X667">
        <v>1984.25</v>
      </c>
      <c r="Y667">
        <v>1906</v>
      </c>
      <c r="Z667">
        <v>1984.25</v>
      </c>
      <c r="AA667">
        <v>1903.55</v>
      </c>
      <c r="AB667">
        <v>2270</v>
      </c>
      <c r="AC667" s="1">
        <f>(Table2[[#This Row],[Close Price]]/Table2[[#This Row],[Day Low]])-1</f>
        <v>1.9569779643231922E-2</v>
      </c>
      <c r="AD667" s="1">
        <f>(Table2[[#This Row],[Day High]]/Table2[[#This Row],[Close Price]])-1</f>
        <v>2.1072402614110031E-2</v>
      </c>
      <c r="AE667" s="1">
        <f>(Table2[[#This Row],[Close Price]]/Table2[[#This Row],[Current Week Low]])-1</f>
        <v>1.9569779643231922E-2</v>
      </c>
      <c r="AF667" s="1">
        <f>(Table2[[#This Row],[Current Week High]]/Table2[[#This Row],[Close Price]])-1</f>
        <v>2.1072402614110031E-2</v>
      </c>
      <c r="AG667" s="1">
        <f>(Table2[[#This Row],[Close Price]]/Table2[[#This Row],[Current Month Low]])-1</f>
        <v>2.0882036195529308E-2</v>
      </c>
      <c r="AH667" s="1">
        <f>(Table2[[#This Row],[Current Month High]]/Table2[[#This Row],[Close Price]])-1</f>
        <v>0.16811609118509763</v>
      </c>
      <c r="AI667">
        <v>40.739978387279301</v>
      </c>
      <c r="AJ667">
        <v>7.4834070796459997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-0.05</v>
      </c>
      <c r="AM667" t="s">
        <v>3182</v>
      </c>
      <c r="AN667">
        <v>-7.58</v>
      </c>
      <c r="AO667" t="s">
        <v>3182</v>
      </c>
      <c r="AP667">
        <v>-0.119410597436529</v>
      </c>
      <c r="AQ667">
        <f>(Table2[[#This Row],[Sharpe Ratio]]-AVERAGE(Table2[Sharpe Ratio]))/_xlfn.STDEV.P(Table2[Sharpe Ratio])</f>
        <v>-2.0467858975504729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631</v>
      </c>
      <c r="AT667">
        <f>_xlfn.RANK.AVG(Table2[[#This Row],[6M Return vs Nifty Z-Score]],Table2[6M Return vs Nifty Z-Score])</f>
        <v>439</v>
      </c>
      <c r="AU667">
        <f>_xlfn.RANK.AVG(Table2[[#This Row],[Sharpe Ratio Z-Score]],Table2[Sharpe Ratio Z-Score])</f>
        <v>726</v>
      </c>
      <c r="AV667">
        <f>(Table2[[#This Row],[Rank 1Y]]+Table2[[#This Row],[Rank 6M]]+Table2[[#This Row],[Rank Sharpe]])/3</f>
        <v>598.66666666666663</v>
      </c>
    </row>
    <row r="668" spans="1:48" x14ac:dyDescent="0.3">
      <c r="A668" t="s">
        <v>1980</v>
      </c>
      <c r="B668" t="s">
        <v>1981</v>
      </c>
      <c r="C668" t="s">
        <v>3138</v>
      </c>
      <c r="D668" t="s">
        <v>227</v>
      </c>
      <c r="E668">
        <v>3536.3414069549999</v>
      </c>
      <c r="F668">
        <v>418.95</v>
      </c>
      <c r="G668">
        <v>-35.709836841427901</v>
      </c>
      <c r="H668">
        <f>(Table2[[#This Row],[1Y Return vs Nifty]]-AVERAGE(Table2[1Y Return vs Nifty]))/_xlfn.STDEV.P(Table2[1Y Return vs Nifty])</f>
        <v>-0.98118751742614141</v>
      </c>
      <c r="I668">
        <v>-3.8598675588226001</v>
      </c>
      <c r="J668">
        <f>(Table2[[#This Row],[1M Return vs Nifty]]-AVERAGE(Table2[1M Return vs Nifty]))/_xlfn.STDEV.P(Table2[1M Return vs Nifty])</f>
        <v>-0.49334527019247415</v>
      </c>
      <c r="K668">
        <v>-21.183357904548899</v>
      </c>
      <c r="L668">
        <f>(Table2[[#This Row],[6M Return vs Nifty]]-AVERAGE(Table2[6M Return vs Nifty]))/_xlfn.STDEV.P(Table2[6M Return vs Nifty])</f>
        <v>-0.82618873506832835</v>
      </c>
      <c r="M668">
        <v>-1.28185707256889</v>
      </c>
      <c r="N668">
        <f>(Table2[[#This Row],[1W Return vs Nifty]]-AVERAGE(Table2[1W Return vs Nifty]))/_xlfn.STDEV.P(Table2[1W Return vs Nifty])</f>
        <v>-0.23741668564181054</v>
      </c>
      <c r="O668">
        <v>511.65</v>
      </c>
      <c r="P668">
        <v>431.50948673594598</v>
      </c>
      <c r="Q668">
        <v>475.14826532524398</v>
      </c>
      <c r="R668">
        <v>65.014263053338496</v>
      </c>
      <c r="S668" s="1">
        <f>(Table2[[#This Row],[Close Price]]-Table2[[#This Row],[20D EMA]])/Table2[[#This Row],[20D EMA]]</f>
        <v>-0.18117854001759012</v>
      </c>
      <c r="T668" s="1">
        <f>(Table2[[#This Row],[Close Price]]-Table2[[#This Row],[50D EMA]])/Table2[[#This Row],[50D EMA]]</f>
        <v>-2.9105934219313085E-2</v>
      </c>
      <c r="U668" s="1">
        <f>(Table2[[#This Row],[Close Price]]-Table2[[#This Row],[200D EMA]])/Table2[[#This Row],[200D EMA]]</f>
        <v>-0.11827521939236312</v>
      </c>
      <c r="V668">
        <v>1.0218884574518901</v>
      </c>
      <c r="W668">
        <v>417.45</v>
      </c>
      <c r="X668">
        <v>428.7</v>
      </c>
      <c r="Y668">
        <v>395.6</v>
      </c>
      <c r="Z668">
        <v>427</v>
      </c>
      <c r="AA668">
        <v>395.6</v>
      </c>
      <c r="AB668">
        <v>427</v>
      </c>
      <c r="AC668" s="1">
        <f>(Table2[[#This Row],[Close Price]]/Table2[[#This Row],[Day Low]])-1</f>
        <v>3.5932446999640266E-3</v>
      </c>
      <c r="AD668" s="1">
        <f>(Table2[[#This Row],[Day High]]/Table2[[#This Row],[Close Price]])-1</f>
        <v>2.3272466881489429E-2</v>
      </c>
      <c r="AE668" s="1">
        <f>(Table2[[#This Row],[Close Price]]/Table2[[#This Row],[Current Week Low]])-1</f>
        <v>5.9024266936299252E-2</v>
      </c>
      <c r="AF668" s="1">
        <f>(Table2[[#This Row],[Current Week High]]/Table2[[#This Row],[Close Price]])-1</f>
        <v>1.9214703425229684E-2</v>
      </c>
      <c r="AG668" s="1">
        <f>(Table2[[#This Row],[Close Price]]/Table2[[#This Row],[Current Month Low]])-1</f>
        <v>5.9024266936299252E-2</v>
      </c>
      <c r="AH668" s="1">
        <f>(Table2[[#This Row],[Current Month High]]/Table2[[#This Row],[Close Price]])-1</f>
        <v>1.9214703425229684E-2</v>
      </c>
      <c r="AI668">
        <v>66.845685642678106</v>
      </c>
      <c r="AJ668">
        <v>9.5723813260101895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-0.09</v>
      </c>
      <c r="AM668" t="s">
        <v>3182</v>
      </c>
      <c r="AN668">
        <v>-3.77</v>
      </c>
      <c r="AO668" t="s">
        <v>3182</v>
      </c>
      <c r="AQ668">
        <f>(Table2[[#This Row],[Sharpe Ratio]]-AVERAGE(Table2[Sharpe Ratio]))/_xlfn.STDEV.P(Table2[Sharpe Ratio])</f>
        <v>-0.66530919757154305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649</v>
      </c>
      <c r="AT668">
        <f>_xlfn.RANK.AVG(Table2[[#This Row],[6M Return vs Nifty Z-Score]],Table2[6M Return vs Nifty Z-Score])</f>
        <v>616</v>
      </c>
      <c r="AU668">
        <f>_xlfn.RANK.AVG(Table2[[#This Row],[Sharpe Ratio Z-Score]],Table2[Sharpe Ratio Z-Score])</f>
        <v>534</v>
      </c>
      <c r="AV668">
        <f>(Table2[[#This Row],[Rank 1Y]]+Table2[[#This Row],[Rank 6M]]+Table2[[#This Row],[Rank Sharpe]])/3</f>
        <v>599.66666666666663</v>
      </c>
    </row>
    <row r="669" spans="1:48" x14ac:dyDescent="0.3">
      <c r="A669" t="s">
        <v>730</v>
      </c>
      <c r="B669" t="s">
        <v>731</v>
      </c>
      <c r="C669" t="s">
        <v>3141</v>
      </c>
      <c r="D669" t="s">
        <v>214</v>
      </c>
      <c r="E669">
        <v>23572.818557279999</v>
      </c>
      <c r="F669">
        <v>12427.95</v>
      </c>
      <c r="G669">
        <v>-43.404773558546601</v>
      </c>
      <c r="H669">
        <f>(Table2[[#This Row],[1Y Return vs Nifty]]-AVERAGE(Table2[1Y Return vs Nifty]))/_xlfn.STDEV.P(Table2[1Y Return vs Nifty])</f>
        <v>-1.1325907143619038</v>
      </c>
      <c r="I669">
        <v>3.3239050366970799</v>
      </c>
      <c r="J669">
        <f>(Table2[[#This Row],[1M Return vs Nifty]]-AVERAGE(Table2[1M Return vs Nifty]))/_xlfn.STDEV.P(Table2[1M Return vs Nifty])</f>
        <v>0.17336470095390027</v>
      </c>
      <c r="K669">
        <v>-29.4283253799635</v>
      </c>
      <c r="L669">
        <f>(Table2[[#This Row],[6M Return vs Nifty]]-AVERAGE(Table2[6M Return vs Nifty]))/_xlfn.STDEV.P(Table2[6M Return vs Nifty])</f>
        <v>-1.0936520181593423</v>
      </c>
      <c r="M669">
        <v>-5.3263509438362302</v>
      </c>
      <c r="N669">
        <f>(Table2[[#This Row],[1W Return vs Nifty]]-AVERAGE(Table2[1W Return vs Nifty]))/_xlfn.STDEV.P(Table2[1W Return vs Nifty])</f>
        <v>-1.2153494086756664</v>
      </c>
      <c r="O669">
        <v>14462.15</v>
      </c>
      <c r="P669">
        <v>14846.805768965</v>
      </c>
      <c r="Q669">
        <v>15060.080792282501</v>
      </c>
      <c r="R669">
        <v>19.929834891627301</v>
      </c>
      <c r="S669" s="1">
        <f>(Table2[[#This Row],[Close Price]]-Table2[[#This Row],[20D EMA]])/Table2[[#This Row],[20D EMA]]</f>
        <v>-0.14065681796966556</v>
      </c>
      <c r="T669" s="1">
        <f>(Table2[[#This Row],[Close Price]]-Table2[[#This Row],[50D EMA]])/Table2[[#This Row],[50D EMA]]</f>
        <v>-0.1629209546218521</v>
      </c>
      <c r="U669" s="1">
        <f>(Table2[[#This Row],[Close Price]]-Table2[[#This Row],[200D EMA]])/Table2[[#This Row],[200D EMA]]</f>
        <v>-0.17477534341192436</v>
      </c>
      <c r="V669">
        <v>5.3004957011966303</v>
      </c>
      <c r="W669">
        <v>12205.1</v>
      </c>
      <c r="X669">
        <v>13750.05</v>
      </c>
      <c r="Y669">
        <v>12205.1</v>
      </c>
      <c r="Z669">
        <v>15149.9</v>
      </c>
      <c r="AA669">
        <v>12205.1</v>
      </c>
      <c r="AB669">
        <v>15290</v>
      </c>
      <c r="AC669" s="1">
        <f>(Table2[[#This Row],[Close Price]]/Table2[[#This Row],[Day Low]])-1</f>
        <v>1.8258760682009934E-2</v>
      </c>
      <c r="AD669" s="1">
        <f>(Table2[[#This Row],[Day High]]/Table2[[#This Row],[Close Price]])-1</f>
        <v>0.10638118112802175</v>
      </c>
      <c r="AE669" s="1">
        <f>(Table2[[#This Row],[Close Price]]/Table2[[#This Row],[Current Week Low]])-1</f>
        <v>1.8258760682009934E-2</v>
      </c>
      <c r="AF669" s="1">
        <f>(Table2[[#This Row],[Current Week High]]/Table2[[#This Row],[Close Price]])-1</f>
        <v>0.21901842218547696</v>
      </c>
      <c r="AG669" s="1">
        <f>(Table2[[#This Row],[Close Price]]/Table2[[#This Row],[Current Month Low]])-1</f>
        <v>1.8258760682009934E-2</v>
      </c>
      <c r="AH669" s="1">
        <f>(Table2[[#This Row],[Current Month High]]/Table2[[#This Row],[Close Price]])-1</f>
        <v>0.23029139962745249</v>
      </c>
      <c r="AI669">
        <v>46.846422780909101</v>
      </c>
      <c r="AJ669">
        <v>1.82587606820099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-0.15</v>
      </c>
      <c r="AM669" t="s">
        <v>3182</v>
      </c>
      <c r="AN669">
        <v>-16.98</v>
      </c>
      <c r="AO669" t="s">
        <v>3182</v>
      </c>
      <c r="AP669">
        <v>3.1606392875052E-2</v>
      </c>
      <c r="AQ669">
        <f>(Table2[[#This Row],[Sharpe Ratio]]-AVERAGE(Table2[Sharpe Ratio]))/_xlfn.STDEV.P(Table2[Sharpe Ratio])</f>
        <v>-0.29965073622372912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689</v>
      </c>
      <c r="AT669">
        <f>_xlfn.RANK.AVG(Table2[[#This Row],[6M Return vs Nifty Z-Score]],Table2[6M Return vs Nifty Z-Score])</f>
        <v>688</v>
      </c>
      <c r="AU669">
        <f>_xlfn.RANK.AVG(Table2[[#This Row],[Sharpe Ratio Z-Score]],Table2[Sharpe Ratio Z-Score])</f>
        <v>424</v>
      </c>
      <c r="AV669">
        <f>(Table2[[#This Row],[Rank 1Y]]+Table2[[#This Row],[Rank 6M]]+Table2[[#This Row],[Rank Sharpe]])/3</f>
        <v>600.33333333333337</v>
      </c>
    </row>
    <row r="670" spans="1:48" x14ac:dyDescent="0.3">
      <c r="A670" t="s">
        <v>1246</v>
      </c>
      <c r="B670" t="s">
        <v>1247</v>
      </c>
      <c r="C670" t="s">
        <v>3135</v>
      </c>
      <c r="D670" t="s">
        <v>21</v>
      </c>
      <c r="E670">
        <v>9331.7008836000005</v>
      </c>
      <c r="F670">
        <v>453</v>
      </c>
      <c r="G670">
        <v>-29.623419824424602</v>
      </c>
      <c r="H670">
        <f>(Table2[[#This Row],[1Y Return vs Nifty]]-AVERAGE(Table2[1Y Return vs Nifty]))/_xlfn.STDEV.P(Table2[1Y Return vs Nifty])</f>
        <v>-0.86143305704071871</v>
      </c>
      <c r="I670">
        <v>-1.06874174150692</v>
      </c>
      <c r="J670">
        <f>(Table2[[#This Row],[1M Return vs Nifty]]-AVERAGE(Table2[1M Return vs Nifty]))/_xlfn.STDEV.P(Table2[1M Return vs Nifty])</f>
        <v>-0.23430708539678452</v>
      </c>
      <c r="K670">
        <v>-10.984821926185401</v>
      </c>
      <c r="L670">
        <f>(Table2[[#This Row],[6M Return vs Nifty]]-AVERAGE(Table2[6M Return vs Nifty]))/_xlfn.STDEV.P(Table2[6M Return vs Nifty])</f>
        <v>-0.49535250998573477</v>
      </c>
      <c r="M670">
        <v>-2.8220473646680699</v>
      </c>
      <c r="N670">
        <f>(Table2[[#This Row],[1W Return vs Nifty]]-AVERAGE(Table2[1W Return vs Nifty]))/_xlfn.STDEV.P(Table2[1W Return vs Nifty])</f>
        <v>-0.60982483713961289</v>
      </c>
      <c r="O670">
        <v>456.51</v>
      </c>
      <c r="P670">
        <v>465.45324915256401</v>
      </c>
      <c r="Q670">
        <v>475.32920400878299</v>
      </c>
      <c r="R670">
        <v>48.712218133333401</v>
      </c>
      <c r="S670" s="1">
        <f>(Table2[[#This Row],[Close Price]]-Table2[[#This Row],[20D EMA]])/Table2[[#This Row],[20D EMA]]</f>
        <v>-7.6887691397778601E-3</v>
      </c>
      <c r="T670" s="1">
        <f>(Table2[[#This Row],[Close Price]]-Table2[[#This Row],[50D EMA]])/Table2[[#This Row],[50D EMA]]</f>
        <v>-2.6755101989807243E-2</v>
      </c>
      <c r="U670" s="1">
        <f>(Table2[[#This Row],[Close Price]]-Table2[[#This Row],[200D EMA]])/Table2[[#This Row],[200D EMA]]</f>
        <v>-4.6976293104789756E-2</v>
      </c>
      <c r="V670">
        <v>0.73491905932778701</v>
      </c>
      <c r="W670">
        <v>446.7</v>
      </c>
      <c r="X670">
        <v>456.25</v>
      </c>
      <c r="Y670">
        <v>442.05</v>
      </c>
      <c r="Z670">
        <v>457.2</v>
      </c>
      <c r="AA670">
        <v>434</v>
      </c>
      <c r="AB670">
        <v>510</v>
      </c>
      <c r="AC670" s="1">
        <f>(Table2[[#This Row],[Close Price]]/Table2[[#This Row],[Day Low]])-1</f>
        <v>1.410342511752849E-2</v>
      </c>
      <c r="AD670" s="1">
        <f>(Table2[[#This Row],[Day High]]/Table2[[#This Row],[Close Price]])-1</f>
        <v>7.1743929359824321E-3</v>
      </c>
      <c r="AE670" s="1">
        <f>(Table2[[#This Row],[Close Price]]/Table2[[#This Row],[Current Week Low]])-1</f>
        <v>2.4770953512046168E-2</v>
      </c>
      <c r="AF670" s="1">
        <f>(Table2[[#This Row],[Current Week High]]/Table2[[#This Row],[Close Price]])-1</f>
        <v>9.2715231788078611E-3</v>
      </c>
      <c r="AG670" s="1">
        <f>(Table2[[#This Row],[Close Price]]/Table2[[#This Row],[Current Month Low]])-1</f>
        <v>4.377880184331806E-2</v>
      </c>
      <c r="AH670" s="1">
        <f>(Table2[[#This Row],[Current Month High]]/Table2[[#This Row],[Close Price]])-1</f>
        <v>0.1258278145695364</v>
      </c>
      <c r="AI670">
        <v>26.931567328918302</v>
      </c>
      <c r="AJ670">
        <v>5.34883720930232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</v>
      </c>
      <c r="AM670">
        <v>0</v>
      </c>
      <c r="AN670">
        <v>-3.07</v>
      </c>
      <c r="AO670" t="s">
        <v>3182</v>
      </c>
      <c r="AP670">
        <v>-7.0232776835173996E-2</v>
      </c>
      <c r="AQ670">
        <f>(Table2[[#This Row],[Sharpe Ratio]]-AVERAGE(Table2[Sharpe Ratio]))/_xlfn.STDEV.P(Table2[Sharpe Ratio])</f>
        <v>-1.4778413082511253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620</v>
      </c>
      <c r="AT670">
        <f>_xlfn.RANK.AVG(Table2[[#This Row],[6M Return vs Nifty Z-Score]],Table2[6M Return vs Nifty Z-Score])</f>
        <v>494</v>
      </c>
      <c r="AU670">
        <f>_xlfn.RANK.AVG(Table2[[#This Row],[Sharpe Ratio Z-Score]],Table2[Sharpe Ratio Z-Score])</f>
        <v>687</v>
      </c>
      <c r="AV670">
        <f>(Table2[[#This Row],[Rank 1Y]]+Table2[[#This Row],[Rank 6M]]+Table2[[#This Row],[Rank Sharpe]])/3</f>
        <v>600.33333333333337</v>
      </c>
    </row>
    <row r="671" spans="1:48" x14ac:dyDescent="0.3">
      <c r="A671" t="s">
        <v>403</v>
      </c>
      <c r="B671" t="s">
        <v>404</v>
      </c>
      <c r="C671" t="s">
        <v>3145</v>
      </c>
      <c r="D671" t="s">
        <v>111</v>
      </c>
      <c r="E671">
        <v>57164.809262715004</v>
      </c>
      <c r="F671">
        <v>490.35</v>
      </c>
      <c r="G671">
        <v>-37.843151795422699</v>
      </c>
      <c r="H671">
        <f>(Table2[[#This Row],[1Y Return vs Nifty]]-AVERAGE(Table2[1Y Return vs Nifty]))/_xlfn.STDEV.P(Table2[1Y Return vs Nifty])</f>
        <v>-1.0231619632181559</v>
      </c>
      <c r="I671">
        <v>-10.2132257977556</v>
      </c>
      <c r="J671">
        <f>(Table2[[#This Row],[1M Return vs Nifty]]-AVERAGE(Table2[1M Return vs Nifty]))/_xlfn.STDEV.P(Table2[1M Return vs Nifty])</f>
        <v>-1.0829863302120217</v>
      </c>
      <c r="K671">
        <v>-5.7305639289338002</v>
      </c>
      <c r="L671">
        <f>(Table2[[#This Row],[6M Return vs Nifty]]-AVERAGE(Table2[6M Return vs Nifty]))/_xlfn.STDEV.P(Table2[6M Return vs Nifty])</f>
        <v>-0.32490658665824917</v>
      </c>
      <c r="M671">
        <v>9.3451007364713207E-2</v>
      </c>
      <c r="N671">
        <f>(Table2[[#This Row],[1W Return vs Nifty]]-AVERAGE(Table2[1W Return vs Nifty]))/_xlfn.STDEV.P(Table2[1W Return vs Nifty])</f>
        <v>9.5124002619509637E-2</v>
      </c>
      <c r="O671">
        <v>501.75</v>
      </c>
      <c r="P671">
        <v>530.82289573142498</v>
      </c>
      <c r="Q671">
        <v>544.98543821320698</v>
      </c>
      <c r="R671">
        <v>47.418842928474803</v>
      </c>
      <c r="S671" s="1">
        <f>(Table2[[#This Row],[Close Price]]-Table2[[#This Row],[20D EMA]])/Table2[[#This Row],[20D EMA]]</f>
        <v>-2.2720478325859446E-2</v>
      </c>
      <c r="T671" s="1">
        <f>(Table2[[#This Row],[Close Price]]-Table2[[#This Row],[50D EMA]])/Table2[[#This Row],[50D EMA]]</f>
        <v>-7.6245572783097529E-2</v>
      </c>
      <c r="U671" s="1">
        <f>(Table2[[#This Row],[Close Price]]-Table2[[#This Row],[200D EMA]])/Table2[[#This Row],[200D EMA]]</f>
        <v>-0.10025118908192314</v>
      </c>
      <c r="V671">
        <v>0.48800500752977599</v>
      </c>
      <c r="W671">
        <v>484.5</v>
      </c>
      <c r="X671">
        <v>492</v>
      </c>
      <c r="Y671">
        <v>474.55</v>
      </c>
      <c r="Z671">
        <v>492</v>
      </c>
      <c r="AA671">
        <v>463.75</v>
      </c>
      <c r="AB671">
        <v>542.75</v>
      </c>
      <c r="AC671" s="1">
        <f>(Table2[[#This Row],[Close Price]]/Table2[[#This Row],[Day Low]])-1</f>
        <v>1.2074303405572806E-2</v>
      </c>
      <c r="AD671" s="1">
        <f>(Table2[[#This Row],[Day High]]/Table2[[#This Row],[Close Price]])-1</f>
        <v>3.364943407769827E-3</v>
      </c>
      <c r="AE671" s="1">
        <f>(Table2[[#This Row],[Close Price]]/Table2[[#This Row],[Current Week Low]])-1</f>
        <v>3.329470024233494E-2</v>
      </c>
      <c r="AF671" s="1">
        <f>(Table2[[#This Row],[Current Week High]]/Table2[[#This Row],[Close Price]])-1</f>
        <v>3.364943407769827E-3</v>
      </c>
      <c r="AG671" s="1">
        <f>(Table2[[#This Row],[Close Price]]/Table2[[#This Row],[Current Month Low]])-1</f>
        <v>5.7358490566037812E-2</v>
      </c>
      <c r="AH671" s="1">
        <f>(Table2[[#This Row],[Current Month High]]/Table2[[#This Row],[Close Price]])-1</f>
        <v>0.10686244519220955</v>
      </c>
      <c r="AI671">
        <v>28.377689405526599</v>
      </c>
      <c r="AJ671">
        <v>11.697038724373501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3182</v>
      </c>
      <c r="AN671">
        <v>-5.0199999999999996</v>
      </c>
      <c r="AO671" t="s">
        <v>3182</v>
      </c>
      <c r="AP671">
        <v>-9.7646186544068994E-2</v>
      </c>
      <c r="AQ671">
        <f>(Table2[[#This Row],[Sharpe Ratio]]-AVERAGE(Table2[Sharpe Ratio]))/_xlfn.STDEV.P(Table2[Sharpe Ratio])</f>
        <v>-1.7949906031446912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663</v>
      </c>
      <c r="AT671">
        <f>_xlfn.RANK.AVG(Table2[[#This Row],[6M Return vs Nifty Z-Score]],Table2[6M Return vs Nifty Z-Score])</f>
        <v>431</v>
      </c>
      <c r="AU671">
        <f>_xlfn.RANK.AVG(Table2[[#This Row],[Sharpe Ratio Z-Score]],Table2[Sharpe Ratio Z-Score])</f>
        <v>709</v>
      </c>
      <c r="AV671">
        <f>(Table2[[#This Row],[Rank 1Y]]+Table2[[#This Row],[Rank 6M]]+Table2[[#This Row],[Rank Sharpe]])/3</f>
        <v>601</v>
      </c>
    </row>
    <row r="672" spans="1:48" x14ac:dyDescent="0.3">
      <c r="A672" t="s">
        <v>362</v>
      </c>
      <c r="B672" t="s">
        <v>363</v>
      </c>
      <c r="C672" t="s">
        <v>3148</v>
      </c>
      <c r="D672" t="s">
        <v>105</v>
      </c>
      <c r="E672">
        <v>65808</v>
      </c>
      <c r="F672">
        <v>822.6</v>
      </c>
      <c r="G672">
        <v>-5.6772461843788404</v>
      </c>
      <c r="H672">
        <f>(Table2[[#This Row],[1Y Return vs Nifty]]-AVERAGE(Table2[1Y Return vs Nifty]))/_xlfn.STDEV.P(Table2[1Y Return vs Nifty])</f>
        <v>-0.39027554441086071</v>
      </c>
      <c r="I672">
        <v>-0.51782819426983695</v>
      </c>
      <c r="J672">
        <f>(Table2[[#This Row],[1M Return vs Nifty]]-AVERAGE(Table2[1M Return vs Nifty]))/_xlfn.STDEV.P(Table2[1M Return vs Nifty])</f>
        <v>-0.18317802329205465</v>
      </c>
      <c r="K672">
        <v>-31.1569965730348</v>
      </c>
      <c r="L672">
        <f>(Table2[[#This Row],[6M Return vs Nifty]]-AVERAGE(Table2[6M Return vs Nifty]))/_xlfn.STDEV.P(Table2[6M Return vs Nifty])</f>
        <v>-1.1497293858460427</v>
      </c>
      <c r="M672">
        <v>-1.2773585611606999</v>
      </c>
      <c r="N672">
        <f>(Table2[[#This Row],[1W Return vs Nifty]]-AVERAGE(Table2[1W Return vs Nifty]))/_xlfn.STDEV.P(Table2[1W Return vs Nifty])</f>
        <v>-0.23632897438521472</v>
      </c>
      <c r="O672">
        <v>821.65</v>
      </c>
      <c r="P672">
        <v>853.81167058472499</v>
      </c>
      <c r="Q672">
        <v>897.32767667754797</v>
      </c>
      <c r="R672">
        <v>56.1932606984956</v>
      </c>
      <c r="S672" s="1">
        <f>(Table2[[#This Row],[Close Price]]-Table2[[#This Row],[20D EMA]])/Table2[[#This Row],[20D EMA]]</f>
        <v>1.156210065112938E-3</v>
      </c>
      <c r="T672" s="1">
        <f>(Table2[[#This Row],[Close Price]]-Table2[[#This Row],[50D EMA]])/Table2[[#This Row],[50D EMA]]</f>
        <v>-3.6555685123570575E-2</v>
      </c>
      <c r="U672" s="1">
        <f>(Table2[[#This Row],[Close Price]]-Table2[[#This Row],[200D EMA]])/Table2[[#This Row],[200D EMA]]</f>
        <v>-8.3278024984401677E-2</v>
      </c>
      <c r="V672">
        <v>0.66632208093369305</v>
      </c>
      <c r="W672">
        <v>812</v>
      </c>
      <c r="X672">
        <v>831</v>
      </c>
      <c r="Y672">
        <v>810.4</v>
      </c>
      <c r="Z672">
        <v>831</v>
      </c>
      <c r="AA672">
        <v>783</v>
      </c>
      <c r="AB672">
        <v>863.3</v>
      </c>
      <c r="AC672" s="1">
        <f>(Table2[[#This Row],[Close Price]]/Table2[[#This Row],[Day Low]])-1</f>
        <v>1.305418719211815E-2</v>
      </c>
      <c r="AD672" s="1">
        <f>(Table2[[#This Row],[Day High]]/Table2[[#This Row],[Close Price]])-1</f>
        <v>1.0211524434719177E-2</v>
      </c>
      <c r="AE672" s="1">
        <f>(Table2[[#This Row],[Close Price]]/Table2[[#This Row],[Current Week Low]])-1</f>
        <v>1.5054294175715688E-2</v>
      </c>
      <c r="AF672" s="1">
        <f>(Table2[[#This Row],[Current Week High]]/Table2[[#This Row],[Close Price]])-1</f>
        <v>1.0211524434719177E-2</v>
      </c>
      <c r="AG672" s="1">
        <f>(Table2[[#This Row],[Close Price]]/Table2[[#This Row],[Current Month Low]])-1</f>
        <v>5.0574712643678188E-2</v>
      </c>
      <c r="AH672" s="1">
        <f>(Table2[[#This Row],[Current Month High]]/Table2[[#This Row],[Close Price]])-1</f>
        <v>4.9477267201555986E-2</v>
      </c>
      <c r="AI672">
        <v>38.451252127400899</v>
      </c>
      <c r="AJ672">
        <v>18.735565819861399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-0.14000000000000001</v>
      </c>
      <c r="AM672" t="s">
        <v>3182</v>
      </c>
      <c r="AN672">
        <v>-2.54</v>
      </c>
      <c r="AO672" t="s">
        <v>3182</v>
      </c>
      <c r="AP672">
        <v>-4.9482875694474002E-2</v>
      </c>
      <c r="AQ672">
        <f>(Table2[[#This Row],[Sharpe Ratio]]-AVERAGE(Table2[Sharpe Ratio]))/_xlfn.STDEV.P(Table2[Sharpe Ratio])</f>
        <v>-1.2377830088361172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450</v>
      </c>
      <c r="AT672">
        <f>_xlfn.RANK.AVG(Table2[[#This Row],[6M Return vs Nifty Z-Score]],Table2[6M Return vs Nifty Z-Score])</f>
        <v>696</v>
      </c>
      <c r="AU672">
        <f>_xlfn.RANK.AVG(Table2[[#This Row],[Sharpe Ratio Z-Score]],Table2[Sharpe Ratio Z-Score])</f>
        <v>663</v>
      </c>
      <c r="AV672">
        <f>(Table2[[#This Row],[Rank 1Y]]+Table2[[#This Row],[Rank 6M]]+Table2[[#This Row],[Rank Sharpe]])/3</f>
        <v>603</v>
      </c>
    </row>
    <row r="673" spans="1:48" x14ac:dyDescent="0.3">
      <c r="A673" t="s">
        <v>274</v>
      </c>
      <c r="B673" t="s">
        <v>275</v>
      </c>
      <c r="C673" t="s">
        <v>3138</v>
      </c>
      <c r="D673" t="s">
        <v>188</v>
      </c>
      <c r="E673">
        <v>93489.617463250004</v>
      </c>
      <c r="F673">
        <v>527.5</v>
      </c>
      <c r="G673">
        <v>-24.2163210280467</v>
      </c>
      <c r="H673">
        <f>(Table2[[#This Row],[1Y Return vs Nifty]]-AVERAGE(Table2[1Y Return vs Nifty]))/_xlfn.STDEV.P(Table2[1Y Return vs Nifty])</f>
        <v>-0.75504465203955784</v>
      </c>
      <c r="I673">
        <v>-3.17412581694584</v>
      </c>
      <c r="J673">
        <f>(Table2[[#This Row],[1M Return vs Nifty]]-AVERAGE(Table2[1M Return vs Nifty]))/_xlfn.STDEV.P(Table2[1M Return vs Nifty])</f>
        <v>-0.42970310295215025</v>
      </c>
      <c r="K673">
        <v>-13.2649294064343</v>
      </c>
      <c r="L673">
        <f>(Table2[[#This Row],[6M Return vs Nifty]]-AVERAGE(Table2[6M Return vs Nifty]))/_xlfn.STDEV.P(Table2[6M Return vs Nifty])</f>
        <v>-0.56931823929712699</v>
      </c>
      <c r="M673">
        <v>0.720894256347547</v>
      </c>
      <c r="N673">
        <f>(Table2[[#This Row],[1W Return vs Nifty]]-AVERAGE(Table2[1W Return vs Nifty]))/_xlfn.STDEV.P(Table2[1W Return vs Nifty])</f>
        <v>0.24683576299231541</v>
      </c>
      <c r="O673">
        <v>528.13</v>
      </c>
      <c r="P673">
        <v>557.33224972714902</v>
      </c>
      <c r="Q673">
        <v>576.179881360688</v>
      </c>
      <c r="R673">
        <v>58.393366221799702</v>
      </c>
      <c r="S673" s="1">
        <f>(Table2[[#This Row],[Close Price]]-Table2[[#This Row],[20D EMA]])/Table2[[#This Row],[20D EMA]]</f>
        <v>-1.1928881146687283E-3</v>
      </c>
      <c r="T673" s="1">
        <f>(Table2[[#This Row],[Close Price]]-Table2[[#This Row],[50D EMA]])/Table2[[#This Row],[50D EMA]]</f>
        <v>-5.3526867935156951E-2</v>
      </c>
      <c r="U673" s="1">
        <f>(Table2[[#This Row],[Close Price]]-Table2[[#This Row],[200D EMA]])/Table2[[#This Row],[200D EMA]]</f>
        <v>-8.4487298039159484E-2</v>
      </c>
      <c r="V673">
        <v>0.79508352555174699</v>
      </c>
      <c r="W673">
        <v>519.45000000000005</v>
      </c>
      <c r="X673">
        <v>529.20000000000005</v>
      </c>
      <c r="Y673">
        <v>515.20000000000005</v>
      </c>
      <c r="Z673">
        <v>529.9</v>
      </c>
      <c r="AA673">
        <v>499</v>
      </c>
      <c r="AB673">
        <v>545.4</v>
      </c>
      <c r="AC673" s="1">
        <f>(Table2[[#This Row],[Close Price]]/Table2[[#This Row],[Day Low]])-1</f>
        <v>1.549716045817684E-2</v>
      </c>
      <c r="AD673" s="1">
        <f>(Table2[[#This Row],[Day High]]/Table2[[#This Row],[Close Price]])-1</f>
        <v>3.2227488151659323E-3</v>
      </c>
      <c r="AE673" s="1">
        <f>(Table2[[#This Row],[Close Price]]/Table2[[#This Row],[Current Week Low]])-1</f>
        <v>2.3874223602484479E-2</v>
      </c>
      <c r="AF673" s="1">
        <f>(Table2[[#This Row],[Current Week High]]/Table2[[#This Row],[Close Price]])-1</f>
        <v>4.5497630331752248E-3</v>
      </c>
      <c r="AG673" s="1">
        <f>(Table2[[#This Row],[Close Price]]/Table2[[#This Row],[Current Month Low]])-1</f>
        <v>5.7114228456913718E-2</v>
      </c>
      <c r="AH673" s="1">
        <f>(Table2[[#This Row],[Current Month High]]/Table2[[#This Row],[Close Price]])-1</f>
        <v>3.3933649289099588E-2</v>
      </c>
      <c r="AI673">
        <v>27.3933649289099</v>
      </c>
      <c r="AJ673">
        <v>7.8291087489779301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-0.11</v>
      </c>
      <c r="AM673" t="s">
        <v>3182</v>
      </c>
      <c r="AN673">
        <v>-1.31</v>
      </c>
      <c r="AO673" t="s">
        <v>3182</v>
      </c>
      <c r="AP673">
        <v>-9.9662304319402997E-2</v>
      </c>
      <c r="AQ673">
        <f>(Table2[[#This Row],[Sharpe Ratio]]-AVERAGE(Table2[Sharpe Ratio]))/_xlfn.STDEV.P(Table2[Sharpe Ratio])</f>
        <v>-1.8183153313583467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579</v>
      </c>
      <c r="AT673">
        <f>_xlfn.RANK.AVG(Table2[[#This Row],[6M Return vs Nifty Z-Score]],Table2[6M Return vs Nifty Z-Score])</f>
        <v>521</v>
      </c>
      <c r="AU673">
        <f>_xlfn.RANK.AVG(Table2[[#This Row],[Sharpe Ratio Z-Score]],Table2[Sharpe Ratio Z-Score])</f>
        <v>710</v>
      </c>
      <c r="AV673">
        <f>(Table2[[#This Row],[Rank 1Y]]+Table2[[#This Row],[Rank 6M]]+Table2[[#This Row],[Rank Sharpe]])/3</f>
        <v>603.33333333333337</v>
      </c>
    </row>
    <row r="674" spans="1:48" x14ac:dyDescent="0.3">
      <c r="A674" t="s">
        <v>1685</v>
      </c>
      <c r="B674" t="s">
        <v>1686</v>
      </c>
      <c r="C674" t="s">
        <v>3136</v>
      </c>
      <c r="D674" t="s">
        <v>24</v>
      </c>
      <c r="E674">
        <v>5220.6497053749999</v>
      </c>
      <c r="F674">
        <v>308.75</v>
      </c>
      <c r="G674">
        <v>-44.592317260613399</v>
      </c>
      <c r="H674">
        <f>(Table2[[#This Row],[1Y Return vs Nifty]]-AVERAGE(Table2[1Y Return vs Nifty]))/_xlfn.STDEV.P(Table2[1Y Return vs Nifty])</f>
        <v>-1.1559564572657866</v>
      </c>
      <c r="I674">
        <v>-0.63337184741980301</v>
      </c>
      <c r="J674">
        <f>(Table2[[#This Row],[1M Return vs Nifty]]-AVERAGE(Table2[1M Return vs Nifty]))/_xlfn.STDEV.P(Table2[1M Return vs Nifty])</f>
        <v>-0.19390137298519561</v>
      </c>
      <c r="K674">
        <v>-13.8431194395299</v>
      </c>
      <c r="L674">
        <f>(Table2[[#This Row],[6M Return vs Nifty]]-AVERAGE(Table2[6M Return vs Nifty]))/_xlfn.STDEV.P(Table2[6M Return vs Nifty])</f>
        <v>-0.58807448120631356</v>
      </c>
      <c r="M674">
        <v>-3.5253356676146801</v>
      </c>
      <c r="N674">
        <f>(Table2[[#This Row],[1W Return vs Nifty]]-AVERAGE(Table2[1W Return vs Nifty]))/_xlfn.STDEV.P(Table2[1W Return vs Nifty])</f>
        <v>-0.77987544595977809</v>
      </c>
      <c r="O674">
        <v>350.43</v>
      </c>
      <c r="P674">
        <v>313.010916962865</v>
      </c>
      <c r="Q674">
        <v>331.95208854219902</v>
      </c>
      <c r="R674">
        <v>52.697286764862497</v>
      </c>
      <c r="S674" s="1">
        <f>(Table2[[#This Row],[Close Price]]-Table2[[#This Row],[20D EMA]])/Table2[[#This Row],[20D EMA]]</f>
        <v>-0.11893958850555034</v>
      </c>
      <c r="T674" s="1">
        <f>(Table2[[#This Row],[Close Price]]-Table2[[#This Row],[50D EMA]])/Table2[[#This Row],[50D EMA]]</f>
        <v>-1.3612678446517262E-2</v>
      </c>
      <c r="U674" s="1">
        <f>(Table2[[#This Row],[Close Price]]-Table2[[#This Row],[200D EMA]])/Table2[[#This Row],[200D EMA]]</f>
        <v>-6.9895895651969922E-2</v>
      </c>
      <c r="V674">
        <v>0.573613329767094</v>
      </c>
      <c r="W674">
        <v>306.05</v>
      </c>
      <c r="X674">
        <v>311.25</v>
      </c>
      <c r="Y674">
        <v>302.85000000000002</v>
      </c>
      <c r="Z674">
        <v>310</v>
      </c>
      <c r="AA674">
        <v>302.05</v>
      </c>
      <c r="AB674">
        <v>311.64999999999998</v>
      </c>
      <c r="AC674" s="1">
        <f>(Table2[[#This Row],[Close Price]]/Table2[[#This Row],[Day Low]])-1</f>
        <v>8.8220878941349667E-3</v>
      </c>
      <c r="AD674" s="1">
        <f>(Table2[[#This Row],[Day High]]/Table2[[#This Row],[Close Price]])-1</f>
        <v>8.0971659919029104E-3</v>
      </c>
      <c r="AE674" s="1">
        <f>(Table2[[#This Row],[Close Price]]/Table2[[#This Row],[Current Week Low]])-1</f>
        <v>1.9481591546970378E-2</v>
      </c>
      <c r="AF674" s="1">
        <f>(Table2[[#This Row],[Current Week High]]/Table2[[#This Row],[Close Price]])-1</f>
        <v>4.0485829959513442E-3</v>
      </c>
      <c r="AG674" s="1">
        <f>(Table2[[#This Row],[Close Price]]/Table2[[#This Row],[Current Month Low]])-1</f>
        <v>2.2181757987088213E-2</v>
      </c>
      <c r="AH674" s="1">
        <f>(Table2[[#This Row],[Current Month High]]/Table2[[#This Row],[Close Price]])-1</f>
        <v>9.3927125506072517E-3</v>
      </c>
      <c r="AI674">
        <v>36.761133603238797</v>
      </c>
      <c r="AJ674">
        <v>5.7181989385379097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-0.05</v>
      </c>
      <c r="AM674" t="s">
        <v>3182</v>
      </c>
      <c r="AN674">
        <v>-0.06</v>
      </c>
      <c r="AO674" t="s">
        <v>3182</v>
      </c>
      <c r="AP674">
        <v>-1.2432485482068E-2</v>
      </c>
      <c r="AQ674">
        <f>(Table2[[#This Row],[Sharpe Ratio]]-AVERAGE(Table2[Sharpe Ratio]))/_xlfn.STDEV.P(Table2[Sharpe Ratio])</f>
        <v>-0.80914223571903643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694</v>
      </c>
      <c r="AT674">
        <f>_xlfn.RANK.AVG(Table2[[#This Row],[6M Return vs Nifty Z-Score]],Table2[6M Return vs Nifty Z-Score])</f>
        <v>528</v>
      </c>
      <c r="AU674">
        <f>_xlfn.RANK.AVG(Table2[[#This Row],[Sharpe Ratio Z-Score]],Table2[Sharpe Ratio Z-Score])</f>
        <v>589</v>
      </c>
      <c r="AV674">
        <f>(Table2[[#This Row],[Rank 1Y]]+Table2[[#This Row],[Rank 6M]]+Table2[[#This Row],[Rank Sharpe]])/3</f>
        <v>603.66666666666663</v>
      </c>
    </row>
    <row r="675" spans="1:48" x14ac:dyDescent="0.3">
      <c r="A675" t="s">
        <v>471</v>
      </c>
      <c r="B675" t="s">
        <v>472</v>
      </c>
      <c r="C675" t="s">
        <v>3136</v>
      </c>
      <c r="D675" t="s">
        <v>24</v>
      </c>
      <c r="E675">
        <v>46952.624557620002</v>
      </c>
      <c r="F675">
        <v>64.150000000000006</v>
      </c>
      <c r="G675">
        <v>-46.222773959444403</v>
      </c>
      <c r="H675">
        <f>(Table2[[#This Row],[1Y Return vs Nifty]]-AVERAGE(Table2[1Y Return vs Nifty]))/_xlfn.STDEV.P(Table2[1Y Return vs Nifty])</f>
        <v>-1.1880368194238236</v>
      </c>
      <c r="I675">
        <v>8.1413381130394793</v>
      </c>
      <c r="J675">
        <f>(Table2[[#This Row],[1M Return vs Nifty]]-AVERAGE(Table2[1M Return vs Nifty]))/_xlfn.STDEV.P(Table2[1M Return vs Nifty])</f>
        <v>0.62045995969454593</v>
      </c>
      <c r="K675">
        <v>-24.2900412190297</v>
      </c>
      <c r="L675">
        <f>(Table2[[#This Row],[6M Return vs Nifty]]-AVERAGE(Table2[6M Return vs Nifty]))/_xlfn.STDEV.P(Table2[6M Return vs Nifty])</f>
        <v>-0.92696823738811462</v>
      </c>
      <c r="M675">
        <v>-1.37128844439695</v>
      </c>
      <c r="N675">
        <f>(Table2[[#This Row],[1W Return vs Nifty]]-AVERAGE(Table2[1W Return vs Nifty]))/_xlfn.STDEV.P(Table2[1W Return vs Nifty])</f>
        <v>-0.25904061876179402</v>
      </c>
      <c r="O675">
        <v>65.72</v>
      </c>
      <c r="P675">
        <v>68.465792463216602</v>
      </c>
      <c r="Q675">
        <v>74.4548404330219</v>
      </c>
      <c r="R675">
        <v>42.909276876847102</v>
      </c>
      <c r="S675" s="1">
        <f>(Table2[[#This Row],[Close Price]]-Table2[[#This Row],[20D EMA]])/Table2[[#This Row],[20D EMA]]</f>
        <v>-2.3889227023736963E-2</v>
      </c>
      <c r="T675" s="1">
        <f>(Table2[[#This Row],[Close Price]]-Table2[[#This Row],[50D EMA]])/Table2[[#This Row],[50D EMA]]</f>
        <v>-6.3035748334254141E-2</v>
      </c>
      <c r="U675" s="1">
        <f>(Table2[[#This Row],[Close Price]]-Table2[[#This Row],[200D EMA]])/Table2[[#This Row],[200D EMA]]</f>
        <v>-0.13840390192350119</v>
      </c>
      <c r="V675">
        <v>0.79612144184078204</v>
      </c>
      <c r="W675">
        <v>63.86</v>
      </c>
      <c r="X675">
        <v>65.02</v>
      </c>
      <c r="Y675">
        <v>63.86</v>
      </c>
      <c r="Z675">
        <v>66.14</v>
      </c>
      <c r="AA675">
        <v>62.4</v>
      </c>
      <c r="AB675">
        <v>68.12</v>
      </c>
      <c r="AC675" s="1">
        <f>(Table2[[#This Row],[Close Price]]/Table2[[#This Row],[Day Low]])-1</f>
        <v>4.5411838396494097E-3</v>
      </c>
      <c r="AD675" s="1">
        <f>(Table2[[#This Row],[Day High]]/Table2[[#This Row],[Close Price]])-1</f>
        <v>1.3561964146531436E-2</v>
      </c>
      <c r="AE675" s="1">
        <f>(Table2[[#This Row],[Close Price]]/Table2[[#This Row],[Current Week Low]])-1</f>
        <v>4.5411838396494097E-3</v>
      </c>
      <c r="AF675" s="1">
        <f>(Table2[[#This Row],[Current Week High]]/Table2[[#This Row],[Close Price]])-1</f>
        <v>3.1021044427123945E-2</v>
      </c>
      <c r="AG675" s="1">
        <f>(Table2[[#This Row],[Close Price]]/Table2[[#This Row],[Current Month Low]])-1</f>
        <v>2.8044871794871806E-2</v>
      </c>
      <c r="AH675" s="1">
        <f>(Table2[[#This Row],[Current Month High]]/Table2[[#This Row],[Close Price]])-1</f>
        <v>6.1886204208885465E-2</v>
      </c>
      <c r="AI675">
        <v>44.115354637568103</v>
      </c>
      <c r="AJ675">
        <v>8.1787521079258205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-0.16</v>
      </c>
      <c r="AM675" t="s">
        <v>3182</v>
      </c>
      <c r="AN675">
        <v>-3.56</v>
      </c>
      <c r="AO675" t="s">
        <v>3182</v>
      </c>
      <c r="AP675">
        <v>1.5740463503115001E-2</v>
      </c>
      <c r="AQ675">
        <f>(Table2[[#This Row],[Sharpe Ratio]]-AVERAGE(Table2[Sharpe Ratio]))/_xlfn.STDEV.P(Table2[Sharpe Ratio])</f>
        <v>-0.48320573235790998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699</v>
      </c>
      <c r="AT675">
        <f>_xlfn.RANK.AVG(Table2[[#This Row],[6M Return vs Nifty Z-Score]],Table2[6M Return vs Nifty Z-Score])</f>
        <v>651</v>
      </c>
      <c r="AU675">
        <f>_xlfn.RANK.AVG(Table2[[#This Row],[Sharpe Ratio Z-Score]],Table2[Sharpe Ratio Z-Score])</f>
        <v>462</v>
      </c>
      <c r="AV675">
        <f>(Table2[[#This Row],[Rank 1Y]]+Table2[[#This Row],[Rank 6M]]+Table2[[#This Row],[Rank Sharpe]])/3</f>
        <v>604</v>
      </c>
    </row>
    <row r="676" spans="1:48" x14ac:dyDescent="0.3">
      <c r="A676" t="s">
        <v>2159</v>
      </c>
      <c r="B676" t="s">
        <v>2160</v>
      </c>
      <c r="C676" t="s">
        <v>3147</v>
      </c>
      <c r="D676" t="s">
        <v>455</v>
      </c>
      <c r="E676">
        <v>2773.9381284999999</v>
      </c>
      <c r="F676">
        <v>385</v>
      </c>
      <c r="G676">
        <v>-14.298838309911</v>
      </c>
      <c r="H676">
        <f>(Table2[[#This Row],[1Y Return vs Nifty]]-AVERAGE(Table2[1Y Return vs Nifty]))/_xlfn.STDEV.P(Table2[1Y Return vs Nifty])</f>
        <v>-0.55991132680499267</v>
      </c>
      <c r="I676">
        <v>-6.0248322472545004</v>
      </c>
      <c r="J676">
        <f>(Table2[[#This Row],[1M Return vs Nifty]]-AVERAGE(Table2[1M Return vs Nifty]))/_xlfn.STDEV.P(Table2[1M Return vs Nifty])</f>
        <v>-0.69427083204246409</v>
      </c>
      <c r="K676">
        <v>-18.274314039434501</v>
      </c>
      <c r="L676">
        <f>(Table2[[#This Row],[6M Return vs Nifty]]-AVERAGE(Table2[6M Return vs Nifty]))/_xlfn.STDEV.P(Table2[6M Return vs Nifty])</f>
        <v>-0.73182057350318586</v>
      </c>
      <c r="M676">
        <v>-5.24211324028321</v>
      </c>
      <c r="N676">
        <f>(Table2[[#This Row],[1W Return vs Nifty]]-AVERAGE(Table2[1W Return vs Nifty]))/_xlfn.STDEV.P(Table2[1W Return vs Nifty])</f>
        <v>-1.1949812712919126</v>
      </c>
      <c r="O676">
        <v>451.35</v>
      </c>
      <c r="P676">
        <v>434.80274935600102</v>
      </c>
      <c r="Q676">
        <v>451.26652352955301</v>
      </c>
      <c r="R676">
        <v>29.203503505195499</v>
      </c>
      <c r="S676" s="1">
        <f>(Table2[[#This Row],[Close Price]]-Table2[[#This Row],[20D EMA]])/Table2[[#This Row],[20D EMA]]</f>
        <v>-0.14700343414201844</v>
      </c>
      <c r="T676" s="1">
        <f>(Table2[[#This Row],[Close Price]]-Table2[[#This Row],[50D EMA]])/Table2[[#This Row],[50D EMA]]</f>
        <v>-0.11454101757582102</v>
      </c>
      <c r="U676" s="1">
        <f>(Table2[[#This Row],[Close Price]]-Table2[[#This Row],[200D EMA]])/Table2[[#This Row],[200D EMA]]</f>
        <v>-0.14684564458992774</v>
      </c>
      <c r="V676">
        <v>1.1040159412414601</v>
      </c>
      <c r="W676">
        <v>385.25</v>
      </c>
      <c r="X676">
        <v>394</v>
      </c>
      <c r="Y676">
        <v>382.1</v>
      </c>
      <c r="Z676">
        <v>393.9</v>
      </c>
      <c r="AA676">
        <v>382.1</v>
      </c>
      <c r="AB676">
        <v>400.4</v>
      </c>
      <c r="AC676" s="1">
        <f>(Table2[[#This Row],[Close Price]]/Table2[[#This Row],[Day Low]])-1</f>
        <v>-6.489292667098967E-4</v>
      </c>
      <c r="AD676" s="1">
        <f>(Table2[[#This Row],[Day High]]/Table2[[#This Row],[Close Price]])-1</f>
        <v>2.3376623376623273E-2</v>
      </c>
      <c r="AE676" s="1">
        <f>(Table2[[#This Row],[Close Price]]/Table2[[#This Row],[Current Week Low]])-1</f>
        <v>7.5896362208844881E-3</v>
      </c>
      <c r="AF676" s="1">
        <f>(Table2[[#This Row],[Current Week High]]/Table2[[#This Row],[Close Price]])-1</f>
        <v>2.3116883116883091E-2</v>
      </c>
      <c r="AG676" s="1">
        <f>(Table2[[#This Row],[Close Price]]/Table2[[#This Row],[Current Month Low]])-1</f>
        <v>7.5896362208844881E-3</v>
      </c>
      <c r="AH676" s="1">
        <f>(Table2[[#This Row],[Current Month High]]/Table2[[#This Row],[Close Price]])-1</f>
        <v>4.0000000000000036E-2</v>
      </c>
      <c r="AI676">
        <v>44.077922077921997</v>
      </c>
      <c r="AJ676">
        <v>8.1460674157303394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3182</v>
      </c>
      <c r="AN676">
        <v>-7</v>
      </c>
      <c r="AO676" t="s">
        <v>3182</v>
      </c>
      <c r="AP676">
        <v>-0.11457983225596099</v>
      </c>
      <c r="AQ676">
        <f>(Table2[[#This Row],[Sharpe Ratio]]-AVERAGE(Table2[Sharpe Ratio]))/_xlfn.STDEV.P(Table2[Sharpe Ratio])</f>
        <v>-1.9908981481941277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510</v>
      </c>
      <c r="AT676">
        <f>_xlfn.RANK.AVG(Table2[[#This Row],[6M Return vs Nifty Z-Score]],Table2[6M Return vs Nifty Z-Score])</f>
        <v>582</v>
      </c>
      <c r="AU676">
        <f>_xlfn.RANK.AVG(Table2[[#This Row],[Sharpe Ratio Z-Score]],Table2[Sharpe Ratio Z-Score])</f>
        <v>722</v>
      </c>
      <c r="AV676">
        <f>(Table2[[#This Row],[Rank 1Y]]+Table2[[#This Row],[Rank 6M]]+Table2[[#This Row],[Rank Sharpe]])/3</f>
        <v>604.66666666666663</v>
      </c>
    </row>
    <row r="677" spans="1:48" x14ac:dyDescent="0.3">
      <c r="A677" t="s">
        <v>1538</v>
      </c>
      <c r="B677" t="s">
        <v>1539</v>
      </c>
      <c r="C677" t="s">
        <v>3136</v>
      </c>
      <c r="D677" t="s">
        <v>24</v>
      </c>
      <c r="E677">
        <v>6488.3995734480004</v>
      </c>
      <c r="F677">
        <v>33.54</v>
      </c>
      <c r="G677">
        <v>-60.522220033083997</v>
      </c>
      <c r="H677">
        <f>(Table2[[#This Row],[1Y Return vs Nifty]]-AVERAGE(Table2[1Y Return vs Nifty]))/_xlfn.STDEV.P(Table2[1Y Return vs Nifty])</f>
        <v>-1.4693883015150535</v>
      </c>
      <c r="I677">
        <v>-6.8470773596894396</v>
      </c>
      <c r="J677">
        <f>(Table2[[#This Row],[1M Return vs Nifty]]-AVERAGE(Table2[1M Return vs Nifty]))/_xlfn.STDEV.P(Table2[1M Return vs Nifty])</f>
        <v>-0.77058157377288061</v>
      </c>
      <c r="K677">
        <v>-43.103698010405601</v>
      </c>
      <c r="L677">
        <f>(Table2[[#This Row],[6M Return vs Nifty]]-AVERAGE(Table2[6M Return vs Nifty]))/_xlfn.STDEV.P(Table2[6M Return vs Nifty])</f>
        <v>-1.5372753644172503</v>
      </c>
      <c r="M677">
        <v>-3.63285817547888</v>
      </c>
      <c r="N677">
        <f>(Table2[[#This Row],[1W Return vs Nifty]]-AVERAGE(Table2[1W Return vs Nifty]))/_xlfn.STDEV.P(Table2[1W Return vs Nifty])</f>
        <v>-0.80587369994405655</v>
      </c>
      <c r="O677">
        <v>47.53</v>
      </c>
      <c r="P677">
        <v>37.768131868053302</v>
      </c>
      <c r="Q677">
        <v>43.726218464025102</v>
      </c>
      <c r="R677">
        <v>36.6592071575662</v>
      </c>
      <c r="S677" s="1">
        <f>(Table2[[#This Row],[Close Price]]-Table2[[#This Row],[20D EMA]])/Table2[[#This Row],[20D EMA]]</f>
        <v>-0.29434041657900278</v>
      </c>
      <c r="T677" s="1">
        <f>(Table2[[#This Row],[Close Price]]-Table2[[#This Row],[50D EMA]])/Table2[[#This Row],[50D EMA]]</f>
        <v>-0.1119497221314705</v>
      </c>
      <c r="U677" s="1">
        <f>(Table2[[#This Row],[Close Price]]-Table2[[#This Row],[200D EMA]])/Table2[[#This Row],[200D EMA]]</f>
        <v>-0.23295447952824039</v>
      </c>
      <c r="V677">
        <v>1.1108307210111401</v>
      </c>
      <c r="W677">
        <v>33.6</v>
      </c>
      <c r="X677">
        <v>34.81</v>
      </c>
      <c r="Y677">
        <v>32.96</v>
      </c>
      <c r="Z677">
        <v>33.65</v>
      </c>
      <c r="AA677">
        <v>32.229999999999997</v>
      </c>
      <c r="AB677">
        <v>34.35</v>
      </c>
      <c r="AC677" s="1">
        <f>(Table2[[#This Row],[Close Price]]/Table2[[#This Row],[Day Low]])-1</f>
        <v>-1.7857142857143904E-3</v>
      </c>
      <c r="AD677" s="1">
        <f>(Table2[[#This Row],[Day High]]/Table2[[#This Row],[Close Price]])-1</f>
        <v>3.7865235539654263E-2</v>
      </c>
      <c r="AE677" s="1">
        <f>(Table2[[#This Row],[Close Price]]/Table2[[#This Row],[Current Week Low]])-1</f>
        <v>1.759708737864063E-2</v>
      </c>
      <c r="AF677" s="1">
        <f>(Table2[[#This Row],[Current Week High]]/Table2[[#This Row],[Close Price]])-1</f>
        <v>3.2796660703637848E-3</v>
      </c>
      <c r="AG677" s="1">
        <f>(Table2[[#This Row],[Close Price]]/Table2[[#This Row],[Current Month Low]])-1</f>
        <v>4.0645361464474172E-2</v>
      </c>
      <c r="AH677" s="1">
        <f>(Table2[[#This Row],[Current Month High]]/Table2[[#This Row],[Close Price]])-1</f>
        <v>2.415026833631484E-2</v>
      </c>
      <c r="AI677">
        <v>87.8354203935599</v>
      </c>
      <c r="AJ677">
        <v>4.77975632614808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-0.24</v>
      </c>
      <c r="AM677" t="s">
        <v>3182</v>
      </c>
      <c r="AN677">
        <v>-12.27</v>
      </c>
      <c r="AO677" t="s">
        <v>3182</v>
      </c>
      <c r="AP677">
        <v>5.4262011366111002E-2</v>
      </c>
      <c r="AQ677">
        <f>(Table2[[#This Row],[Sharpe Ratio]]-AVERAGE(Table2[Sharpe Ratio]))/_xlfn.STDEV.P(Table2[Sharpe Ratio])</f>
        <v>-3.7544945440411599E-2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724</v>
      </c>
      <c r="AT677">
        <f>_xlfn.RANK.AVG(Table2[[#This Row],[6M Return vs Nifty Z-Score]],Table2[6M Return vs Nifty Z-Score])</f>
        <v>725</v>
      </c>
      <c r="AU677">
        <f>_xlfn.RANK.AVG(Table2[[#This Row],[Sharpe Ratio Z-Score]],Table2[Sharpe Ratio Z-Score])</f>
        <v>367</v>
      </c>
      <c r="AV677">
        <f>(Table2[[#This Row],[Rank 1Y]]+Table2[[#This Row],[Rank 6M]]+Table2[[#This Row],[Rank Sharpe]])/3</f>
        <v>605.33333333333337</v>
      </c>
    </row>
    <row r="678" spans="1:48" x14ac:dyDescent="0.3">
      <c r="A678" t="s">
        <v>861</v>
      </c>
      <c r="B678" t="s">
        <v>862</v>
      </c>
      <c r="C678" t="s">
        <v>3145</v>
      </c>
      <c r="D678" t="s">
        <v>585</v>
      </c>
      <c r="E678">
        <v>17612.128806199999</v>
      </c>
      <c r="F678">
        <v>1370.3</v>
      </c>
      <c r="G678">
        <v>-38.1642197719856</v>
      </c>
      <c r="H678">
        <f>(Table2[[#This Row],[1Y Return vs Nifty]]-AVERAGE(Table2[1Y Return vs Nifty]))/_xlfn.STDEV.P(Table2[1Y Return vs Nifty])</f>
        <v>-1.0294791975077087</v>
      </c>
      <c r="I678">
        <v>-0.68841087480747198</v>
      </c>
      <c r="J678">
        <f>(Table2[[#This Row],[1M Return vs Nifty]]-AVERAGE(Table2[1M Return vs Nifty]))/_xlfn.STDEV.P(Table2[1M Return vs Nifty])</f>
        <v>-0.19900942281189013</v>
      </c>
      <c r="K678">
        <v>-5.0904323164378704</v>
      </c>
      <c r="L678">
        <f>(Table2[[#This Row],[6M Return vs Nifty]]-AVERAGE(Table2[6M Return vs Nifty]))/_xlfn.STDEV.P(Table2[6M Return vs Nifty])</f>
        <v>-0.30414098592070388</v>
      </c>
      <c r="M678">
        <v>2.9636056072824601</v>
      </c>
      <c r="N678">
        <f>(Table2[[#This Row],[1W Return vs Nifty]]-AVERAGE(Table2[1W Return vs Nifty]))/_xlfn.STDEV.P(Table2[1W Return vs Nifty])</f>
        <v>0.78910900859658495</v>
      </c>
      <c r="O678">
        <v>1339.21</v>
      </c>
      <c r="P678">
        <v>1373.2323445229899</v>
      </c>
      <c r="Q678">
        <v>1438.2871000733301</v>
      </c>
      <c r="R678">
        <v>69.218564067606707</v>
      </c>
      <c r="S678" s="1">
        <f>(Table2[[#This Row],[Close Price]]-Table2[[#This Row],[20D EMA]])/Table2[[#This Row],[20D EMA]]</f>
        <v>2.3215179098124952E-2</v>
      </c>
      <c r="T678" s="1">
        <f>(Table2[[#This Row],[Close Price]]-Table2[[#This Row],[50D EMA]])/Table2[[#This Row],[50D EMA]]</f>
        <v>-2.1353593473714509E-3</v>
      </c>
      <c r="U678" s="1">
        <f>(Table2[[#This Row],[Close Price]]-Table2[[#This Row],[200D EMA]])/Table2[[#This Row],[200D EMA]]</f>
        <v>-4.7269491654248888E-2</v>
      </c>
      <c r="V678">
        <v>0.871894485323365</v>
      </c>
      <c r="W678">
        <v>1358.25</v>
      </c>
      <c r="X678">
        <v>1378.45</v>
      </c>
      <c r="Y678">
        <v>1308.05</v>
      </c>
      <c r="Z678">
        <v>1399</v>
      </c>
      <c r="AA678">
        <v>1275.55</v>
      </c>
      <c r="AB678">
        <v>1399</v>
      </c>
      <c r="AC678" s="1">
        <f>(Table2[[#This Row],[Close Price]]/Table2[[#This Row],[Day Low]])-1</f>
        <v>8.871709920853954E-3</v>
      </c>
      <c r="AD678" s="1">
        <f>(Table2[[#This Row],[Day High]]/Table2[[#This Row],[Close Price]])-1</f>
        <v>5.947602714734046E-3</v>
      </c>
      <c r="AE678" s="1">
        <f>(Table2[[#This Row],[Close Price]]/Table2[[#This Row],[Current Week Low]])-1</f>
        <v>4.7589923932571443E-2</v>
      </c>
      <c r="AF678" s="1">
        <f>(Table2[[#This Row],[Current Week High]]/Table2[[#This Row],[Close Price]])-1</f>
        <v>2.094431876231484E-2</v>
      </c>
      <c r="AG678" s="1">
        <f>(Table2[[#This Row],[Close Price]]/Table2[[#This Row],[Current Month Low]])-1</f>
        <v>7.4281682411508676E-2</v>
      </c>
      <c r="AH678" s="1">
        <f>(Table2[[#This Row],[Current Month High]]/Table2[[#This Row],[Close Price]])-1</f>
        <v>2.094431876231484E-2</v>
      </c>
      <c r="AI678">
        <v>25.830110194847801</v>
      </c>
      <c r="AJ678">
        <v>7.9826635145784097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0.03</v>
      </c>
      <c r="AM678" t="s">
        <v>3183</v>
      </c>
      <c r="AN678">
        <v>2.2599999999999998</v>
      </c>
      <c r="AO678" t="s">
        <v>3183</v>
      </c>
      <c r="AP678">
        <v>-0.137434686278398</v>
      </c>
      <c r="AQ678">
        <f>(Table2[[#This Row],[Sharpe Ratio]]-AVERAGE(Table2[Sharpe Ratio]))/_xlfn.STDEV.P(Table2[Sharpe Ratio])</f>
        <v>-2.2553089206986274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665</v>
      </c>
      <c r="AT678">
        <f>_xlfn.RANK.AVG(Table2[[#This Row],[6M Return vs Nifty Z-Score]],Table2[6M Return vs Nifty Z-Score])</f>
        <v>420</v>
      </c>
      <c r="AU678">
        <f>_xlfn.RANK.AVG(Table2[[#This Row],[Sharpe Ratio Z-Score]],Table2[Sharpe Ratio Z-Score])</f>
        <v>732</v>
      </c>
      <c r="AV678">
        <f>(Table2[[#This Row],[Rank 1Y]]+Table2[[#This Row],[Rank 6M]]+Table2[[#This Row],[Rank Sharpe]])/3</f>
        <v>605.66666666666663</v>
      </c>
    </row>
    <row r="679" spans="1:48" x14ac:dyDescent="0.3">
      <c r="A679" t="s">
        <v>640</v>
      </c>
      <c r="B679" t="s">
        <v>641</v>
      </c>
      <c r="C679" t="s">
        <v>3140</v>
      </c>
      <c r="D679" t="s">
        <v>51</v>
      </c>
      <c r="E679">
        <v>28475.687803320001</v>
      </c>
      <c r="F679">
        <v>1728.4</v>
      </c>
      <c r="G679">
        <v>-25.126188687189899</v>
      </c>
      <c r="H679">
        <f>(Table2[[#This Row],[1Y Return vs Nifty]]-AVERAGE(Table2[1Y Return vs Nifty]))/_xlfn.STDEV.P(Table2[1Y Return vs Nifty])</f>
        <v>-0.77294692693108158</v>
      </c>
      <c r="I679">
        <v>7.0685591048157299</v>
      </c>
      <c r="J679">
        <f>(Table2[[#This Row],[1M Return vs Nifty]]-AVERAGE(Table2[1M Return vs Nifty]))/_xlfn.STDEV.P(Table2[1M Return vs Nifty])</f>
        <v>0.52089772382068733</v>
      </c>
      <c r="K679">
        <v>-12.5941804807733</v>
      </c>
      <c r="L679">
        <f>(Table2[[#This Row],[6M Return vs Nifty]]-AVERAGE(Table2[6M Return vs Nifty]))/_xlfn.STDEV.P(Table2[6M Return vs Nifty])</f>
        <v>-0.54755942577578687</v>
      </c>
      <c r="M679">
        <v>-3.93204582818022</v>
      </c>
      <c r="N679">
        <f>(Table2[[#This Row],[1W Return vs Nifty]]-AVERAGE(Table2[1W Return vs Nifty]))/_xlfn.STDEV.P(Table2[1W Return vs Nifty])</f>
        <v>-0.87821535880597179</v>
      </c>
      <c r="O679">
        <v>1745.33</v>
      </c>
      <c r="P679">
        <v>1759.2277826884001</v>
      </c>
      <c r="Q679">
        <v>1798.6747017512</v>
      </c>
      <c r="R679">
        <v>44.091472271335398</v>
      </c>
      <c r="S679" s="1">
        <f>(Table2[[#This Row],[Close Price]]-Table2[[#This Row],[20D EMA]])/Table2[[#This Row],[20D EMA]]</f>
        <v>-9.70017131430723E-3</v>
      </c>
      <c r="T679" s="1">
        <f>(Table2[[#This Row],[Close Price]]-Table2[[#This Row],[50D EMA]])/Table2[[#This Row],[50D EMA]]</f>
        <v>-1.7523474215084253E-2</v>
      </c>
      <c r="U679" s="1">
        <f>(Table2[[#This Row],[Close Price]]-Table2[[#This Row],[200D EMA]])/Table2[[#This Row],[200D EMA]]</f>
        <v>-3.9070267504613301E-2</v>
      </c>
      <c r="V679">
        <v>0.279245022393937</v>
      </c>
      <c r="W679">
        <v>1721</v>
      </c>
      <c r="X679">
        <v>1760</v>
      </c>
      <c r="Y679">
        <v>1721</v>
      </c>
      <c r="Z679">
        <v>1791.7</v>
      </c>
      <c r="AA679">
        <v>1600</v>
      </c>
      <c r="AB679">
        <v>1871.7</v>
      </c>
      <c r="AC679" s="1">
        <f>(Table2[[#This Row],[Close Price]]/Table2[[#This Row],[Day Low]])-1</f>
        <v>4.2998256827426751E-3</v>
      </c>
      <c r="AD679" s="1">
        <f>(Table2[[#This Row],[Day High]]/Table2[[#This Row],[Close Price]])-1</f>
        <v>1.8282804906271544E-2</v>
      </c>
      <c r="AE679" s="1">
        <f>(Table2[[#This Row],[Close Price]]/Table2[[#This Row],[Current Week Low]])-1</f>
        <v>4.2998256827426751E-3</v>
      </c>
      <c r="AF679" s="1">
        <f>(Table2[[#This Row],[Current Week High]]/Table2[[#This Row],[Close Price]])-1</f>
        <v>3.6623466790094872E-2</v>
      </c>
      <c r="AG679" s="1">
        <f>(Table2[[#This Row],[Close Price]]/Table2[[#This Row],[Current Month Low]])-1</f>
        <v>8.0250000000000155E-2</v>
      </c>
      <c r="AH679" s="1">
        <f>(Table2[[#This Row],[Current Month High]]/Table2[[#This Row],[Close Price]])-1</f>
        <v>8.2909048831289134E-2</v>
      </c>
      <c r="AI679">
        <v>28.497454292987701</v>
      </c>
      <c r="AJ679">
        <v>8.9991801727943503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-0.04</v>
      </c>
      <c r="AM679" t="s">
        <v>3182</v>
      </c>
      <c r="AN679">
        <v>-4.18</v>
      </c>
      <c r="AO679" t="s">
        <v>3182</v>
      </c>
      <c r="AP679">
        <v>-0.110899069405727</v>
      </c>
      <c r="AQ679">
        <f>(Table2[[#This Row],[Sharpe Ratio]]-AVERAGE(Table2[Sharpe Ratio]))/_xlfn.STDEV.P(Table2[Sharpe Ratio])</f>
        <v>-1.9483149250555858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585</v>
      </c>
      <c r="AT679">
        <f>_xlfn.RANK.AVG(Table2[[#This Row],[6M Return vs Nifty Z-Score]],Table2[6M Return vs Nifty Z-Score])</f>
        <v>514</v>
      </c>
      <c r="AU679">
        <f>_xlfn.RANK.AVG(Table2[[#This Row],[Sharpe Ratio Z-Score]],Table2[Sharpe Ratio Z-Score])</f>
        <v>719</v>
      </c>
      <c r="AV679">
        <f>(Table2[[#This Row],[Rank 1Y]]+Table2[[#This Row],[Rank 6M]]+Table2[[#This Row],[Rank Sharpe]])/3</f>
        <v>606</v>
      </c>
    </row>
    <row r="680" spans="1:48" x14ac:dyDescent="0.3">
      <c r="A680" t="s">
        <v>490</v>
      </c>
      <c r="B680" t="s">
        <v>491</v>
      </c>
      <c r="C680" t="s">
        <v>3136</v>
      </c>
      <c r="D680" t="s">
        <v>54</v>
      </c>
      <c r="E680">
        <v>43889.008928880001</v>
      </c>
      <c r="F680">
        <v>589.79999999999995</v>
      </c>
      <c r="G680">
        <v>-42.378294855787097</v>
      </c>
      <c r="H680">
        <f>(Table2[[#This Row],[1Y Return vs Nifty]]-AVERAGE(Table2[1Y Return vs Nifty]))/_xlfn.STDEV.P(Table2[1Y Return vs Nifty])</f>
        <v>-1.1123940366116474</v>
      </c>
      <c r="I680">
        <v>-3.1345076335944602</v>
      </c>
      <c r="J680">
        <f>(Table2[[#This Row],[1M Return vs Nifty]]-AVERAGE(Table2[1M Return vs Nifty]))/_xlfn.STDEV.P(Table2[1M Return vs Nifty])</f>
        <v>-0.42602622739298462</v>
      </c>
      <c r="K680">
        <v>-12.6298537143589</v>
      </c>
      <c r="L680">
        <f>(Table2[[#This Row],[6M Return vs Nifty]]-AVERAGE(Table2[6M Return vs Nifty]))/_xlfn.STDEV.P(Table2[6M Return vs Nifty])</f>
        <v>-0.54871665049519625</v>
      </c>
      <c r="M680">
        <v>-1.56670697272973</v>
      </c>
      <c r="N680">
        <f>(Table2[[#This Row],[1W Return vs Nifty]]-AVERAGE(Table2[1W Return vs Nifty]))/_xlfn.STDEV.P(Table2[1W Return vs Nifty])</f>
        <v>-0.30629156773748401</v>
      </c>
      <c r="O680">
        <v>602.72</v>
      </c>
      <c r="P680">
        <v>633.40898322514499</v>
      </c>
      <c r="Q680">
        <v>654.87395796237297</v>
      </c>
      <c r="R680">
        <v>43.759148638330601</v>
      </c>
      <c r="S680" s="1">
        <f>(Table2[[#This Row],[Close Price]]-Table2[[#This Row],[20D EMA]])/Table2[[#This Row],[20D EMA]]</f>
        <v>-2.1436156092381326E-2</v>
      </c>
      <c r="T680" s="1">
        <f>(Table2[[#This Row],[Close Price]]-Table2[[#This Row],[50D EMA]])/Table2[[#This Row],[50D EMA]]</f>
        <v>-6.8848065594365349E-2</v>
      </c>
      <c r="U680" s="1">
        <f>(Table2[[#This Row],[Close Price]]-Table2[[#This Row],[200D EMA]])/Table2[[#This Row],[200D EMA]]</f>
        <v>-9.9368675714101254E-2</v>
      </c>
      <c r="V680">
        <v>0.96842472164863302</v>
      </c>
      <c r="W680">
        <v>584.1</v>
      </c>
      <c r="X680">
        <v>594.35</v>
      </c>
      <c r="Y680">
        <v>584.1</v>
      </c>
      <c r="Z680">
        <v>604.4</v>
      </c>
      <c r="AA680">
        <v>557.25</v>
      </c>
      <c r="AB680">
        <v>628.4</v>
      </c>
      <c r="AC680" s="1">
        <f>(Table2[[#This Row],[Close Price]]/Table2[[#This Row],[Day Low]])-1</f>
        <v>9.7586029789418216E-3</v>
      </c>
      <c r="AD680" s="1">
        <f>(Table2[[#This Row],[Day High]]/Table2[[#This Row],[Close Price]])-1</f>
        <v>7.7144794845711573E-3</v>
      </c>
      <c r="AE680" s="1">
        <f>(Table2[[#This Row],[Close Price]]/Table2[[#This Row],[Current Week Low]])-1</f>
        <v>9.7586029789418216E-3</v>
      </c>
      <c r="AF680" s="1">
        <f>(Table2[[#This Row],[Current Week High]]/Table2[[#This Row],[Close Price]])-1</f>
        <v>2.4754153950491631E-2</v>
      </c>
      <c r="AG680" s="1">
        <f>(Table2[[#This Row],[Close Price]]/Table2[[#This Row],[Current Month Low]])-1</f>
        <v>5.8411843876177594E-2</v>
      </c>
      <c r="AH680" s="1">
        <f>(Table2[[#This Row],[Current Month High]]/Table2[[#This Row],[Close Price]])-1</f>
        <v>6.5445913869108141E-2</v>
      </c>
      <c r="AI680">
        <v>37.911156324177597</v>
      </c>
      <c r="AJ680">
        <v>6.5197760520137003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-0.19</v>
      </c>
      <c r="AM680" t="s">
        <v>3182</v>
      </c>
      <c r="AN680">
        <v>-2.08</v>
      </c>
      <c r="AO680" t="s">
        <v>3182</v>
      </c>
      <c r="AP680">
        <v>-2.7043198571395002E-2</v>
      </c>
      <c r="AQ680">
        <f>(Table2[[#This Row],[Sharpe Ratio]]-AVERAGE(Table2[Sharpe Ratio]))/_xlfn.STDEV.P(Table2[Sharpe Ratio])</f>
        <v>-0.97817547176587161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685</v>
      </c>
      <c r="AT680">
        <f>_xlfn.RANK.AVG(Table2[[#This Row],[6M Return vs Nifty Z-Score]],Table2[6M Return vs Nifty Z-Score])</f>
        <v>515</v>
      </c>
      <c r="AU680">
        <f>_xlfn.RANK.AVG(Table2[[#This Row],[Sharpe Ratio Z-Score]],Table2[Sharpe Ratio Z-Score])</f>
        <v>619</v>
      </c>
      <c r="AV680">
        <f>(Table2[[#This Row],[Rank 1Y]]+Table2[[#This Row],[Rank 6M]]+Table2[[#This Row],[Rank Sharpe]])/3</f>
        <v>606.33333333333337</v>
      </c>
    </row>
    <row r="681" spans="1:48" x14ac:dyDescent="0.3">
      <c r="A681" t="s">
        <v>1382</v>
      </c>
      <c r="B681" t="s">
        <v>1383</v>
      </c>
      <c r="C681" t="s">
        <v>3151</v>
      </c>
      <c r="D681" t="s">
        <v>504</v>
      </c>
      <c r="E681">
        <v>7960.2620453999998</v>
      </c>
      <c r="F681">
        <v>724.5</v>
      </c>
      <c r="G681">
        <v>-45.956198752776999</v>
      </c>
      <c r="H681">
        <f>(Table2[[#This Row],[1Y Return vs Nifty]]-AVERAGE(Table2[1Y Return vs Nifty]))/_xlfn.STDEV.P(Table2[1Y Return vs Nifty])</f>
        <v>-1.1827917680352309</v>
      </c>
      <c r="I681">
        <v>5.5540194136186596</v>
      </c>
      <c r="J681">
        <f>(Table2[[#This Row],[1M Return vs Nifty]]-AVERAGE(Table2[1M Return vs Nifty]))/_xlfn.STDEV.P(Table2[1M Return vs Nifty])</f>
        <v>0.38033666062002364</v>
      </c>
      <c r="K681">
        <v>-9.8253585728267598</v>
      </c>
      <c r="L681">
        <f>(Table2[[#This Row],[6M Return vs Nifty]]-AVERAGE(Table2[6M Return vs Nifty]))/_xlfn.STDEV.P(Table2[6M Return vs Nifty])</f>
        <v>-0.45774000562622846</v>
      </c>
      <c r="M681">
        <v>-2.3210596490036299</v>
      </c>
      <c r="N681">
        <f>(Table2[[#This Row],[1W Return vs Nifty]]-AVERAGE(Table2[1W Return vs Nifty]))/_xlfn.STDEV.P(Table2[1W Return vs Nifty])</f>
        <v>-0.48868921508643448</v>
      </c>
      <c r="O681">
        <v>728.86</v>
      </c>
      <c r="P681">
        <v>736.48664184409495</v>
      </c>
      <c r="Q681">
        <v>794.33009466987198</v>
      </c>
      <c r="R681">
        <v>45.722459345708103</v>
      </c>
      <c r="S681" s="1">
        <f>(Table2[[#This Row],[Close Price]]-Table2[[#This Row],[20D EMA]])/Table2[[#This Row],[20D EMA]]</f>
        <v>-5.9819444063331966E-3</v>
      </c>
      <c r="T681" s="1">
        <f>(Table2[[#This Row],[Close Price]]-Table2[[#This Row],[50D EMA]])/Table2[[#This Row],[50D EMA]]</f>
        <v>-1.6275436868863631E-2</v>
      </c>
      <c r="U681" s="1">
        <f>(Table2[[#This Row],[Close Price]]-Table2[[#This Row],[200D EMA]])/Table2[[#This Row],[200D EMA]]</f>
        <v>-8.7910674842168426E-2</v>
      </c>
      <c r="V681">
        <v>1.0310307380377299</v>
      </c>
      <c r="W681">
        <v>722.1</v>
      </c>
      <c r="X681">
        <v>732.6</v>
      </c>
      <c r="Y681">
        <v>721.9</v>
      </c>
      <c r="Z681">
        <v>744.05</v>
      </c>
      <c r="AA681">
        <v>702</v>
      </c>
      <c r="AB681">
        <v>744.8</v>
      </c>
      <c r="AC681" s="1">
        <f>(Table2[[#This Row],[Close Price]]/Table2[[#This Row],[Day Low]])-1</f>
        <v>3.3236393851265866E-3</v>
      </c>
      <c r="AD681" s="1">
        <f>(Table2[[#This Row],[Day High]]/Table2[[#This Row],[Close Price]])-1</f>
        <v>1.1180124223602483E-2</v>
      </c>
      <c r="AE681" s="1">
        <f>(Table2[[#This Row],[Close Price]]/Table2[[#This Row],[Current Week Low]])-1</f>
        <v>3.6016068707578341E-3</v>
      </c>
      <c r="AF681" s="1">
        <f>(Table2[[#This Row],[Current Week High]]/Table2[[#This Row],[Close Price]])-1</f>
        <v>2.6984126984126888E-2</v>
      </c>
      <c r="AG681" s="1">
        <f>(Table2[[#This Row],[Close Price]]/Table2[[#This Row],[Current Month Low]])-1</f>
        <v>3.2051282051282159E-2</v>
      </c>
      <c r="AH681" s="1">
        <f>(Table2[[#This Row],[Current Month High]]/Table2[[#This Row],[Close Price]])-1</f>
        <v>2.801932367149762E-2</v>
      </c>
      <c r="AI681">
        <v>52.698412698412596</v>
      </c>
      <c r="AJ681">
        <v>7.6843043995243798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0.05</v>
      </c>
      <c r="AM681" t="s">
        <v>3183</v>
      </c>
      <c r="AN681">
        <v>-1.66</v>
      </c>
      <c r="AO681" t="s">
        <v>3182</v>
      </c>
      <c r="AP681">
        <v>-4.5191539196470003E-2</v>
      </c>
      <c r="AQ681">
        <f>(Table2[[#This Row],[Sharpe Ratio]]-AVERAGE(Table2[Sharpe Ratio]))/_xlfn.STDEV.P(Table2[Sharpe Ratio])</f>
        <v>-1.1881359799205065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698</v>
      </c>
      <c r="AT681">
        <f>_xlfn.RANK.AVG(Table2[[#This Row],[6M Return vs Nifty Z-Score]],Table2[6M Return vs Nifty Z-Score])</f>
        <v>477</v>
      </c>
      <c r="AU681">
        <f>_xlfn.RANK.AVG(Table2[[#This Row],[Sharpe Ratio Z-Score]],Table2[Sharpe Ratio Z-Score])</f>
        <v>655</v>
      </c>
      <c r="AV681">
        <f>(Table2[[#This Row],[Rank 1Y]]+Table2[[#This Row],[Rank 6M]]+Table2[[#This Row],[Rank Sharpe]])/3</f>
        <v>610</v>
      </c>
    </row>
    <row r="682" spans="1:48" x14ac:dyDescent="0.3">
      <c r="A682" t="s">
        <v>1019</v>
      </c>
      <c r="B682" t="s">
        <v>1020</v>
      </c>
      <c r="C682" t="s">
        <v>3151</v>
      </c>
      <c r="D682" t="s">
        <v>504</v>
      </c>
      <c r="E682">
        <v>13802.132500905</v>
      </c>
      <c r="F682">
        <v>1298.8499999999999</v>
      </c>
      <c r="G682">
        <v>-26.480486704711499</v>
      </c>
      <c r="H682">
        <f>(Table2[[#This Row],[1Y Return vs Nifty]]-AVERAGE(Table2[1Y Return vs Nifty]))/_xlfn.STDEV.P(Table2[1Y Return vs Nifty])</f>
        <v>-0.79959367621498112</v>
      </c>
      <c r="I682">
        <v>-13.375683710213501</v>
      </c>
      <c r="J682">
        <f>(Table2[[#This Row],[1M Return vs Nifty]]-AVERAGE(Table2[1M Return vs Nifty]))/_xlfn.STDEV.P(Table2[1M Return vs Nifty])</f>
        <v>-1.3764870216010292</v>
      </c>
      <c r="K682">
        <v>-11.7767567737202</v>
      </c>
      <c r="L682">
        <f>(Table2[[#This Row],[6M Return vs Nifty]]-AVERAGE(Table2[6M Return vs Nifty]))/_xlfn.STDEV.P(Table2[6M Return vs Nifty])</f>
        <v>-0.52104254393037286</v>
      </c>
      <c r="M682">
        <v>-3.2200608788787601</v>
      </c>
      <c r="N682">
        <f>(Table2[[#This Row],[1W Return vs Nifty]]-AVERAGE(Table2[1W Return vs Nifty]))/_xlfn.STDEV.P(Table2[1W Return vs Nifty])</f>
        <v>-0.70606195657784054</v>
      </c>
      <c r="O682">
        <v>1375.05</v>
      </c>
      <c r="P682">
        <v>1451.24079444315</v>
      </c>
      <c r="Q682">
        <v>1460.8719380858099</v>
      </c>
      <c r="R682">
        <v>30.753002692456299</v>
      </c>
      <c r="S682" s="1">
        <f>(Table2[[#This Row],[Close Price]]-Table2[[#This Row],[20D EMA]])/Table2[[#This Row],[20D EMA]]</f>
        <v>-5.5416166684847862E-2</v>
      </c>
      <c r="T682" s="1">
        <f>(Table2[[#This Row],[Close Price]]-Table2[[#This Row],[50D EMA]])/Table2[[#This Row],[50D EMA]]</f>
        <v>-0.10500724278607627</v>
      </c>
      <c r="U682" s="1">
        <f>(Table2[[#This Row],[Close Price]]-Table2[[#This Row],[200D EMA]])/Table2[[#This Row],[200D EMA]]</f>
        <v>-0.11090769413923332</v>
      </c>
      <c r="V682">
        <v>0.71515134607978204</v>
      </c>
      <c r="W682">
        <v>1285.0999999999999</v>
      </c>
      <c r="X682">
        <v>1314.55</v>
      </c>
      <c r="Y682">
        <v>1284.05</v>
      </c>
      <c r="Z682">
        <v>1329.95</v>
      </c>
      <c r="AA682">
        <v>1268</v>
      </c>
      <c r="AB682">
        <v>1585.2</v>
      </c>
      <c r="AC682" s="1">
        <f>(Table2[[#This Row],[Close Price]]/Table2[[#This Row],[Day Low]])-1</f>
        <v>1.0699556454750514E-2</v>
      </c>
      <c r="AD682" s="1">
        <f>(Table2[[#This Row],[Day High]]/Table2[[#This Row],[Close Price]])-1</f>
        <v>1.2087615967971699E-2</v>
      </c>
      <c r="AE682" s="1">
        <f>(Table2[[#This Row],[Close Price]]/Table2[[#This Row],[Current Week Low]])-1</f>
        <v>1.1526030917799135E-2</v>
      </c>
      <c r="AF682" s="1">
        <f>(Table2[[#This Row],[Current Week High]]/Table2[[#This Row],[Close Price]])-1</f>
        <v>2.3944258382415429E-2</v>
      </c>
      <c r="AG682" s="1">
        <f>(Table2[[#This Row],[Close Price]]/Table2[[#This Row],[Current Month Low]])-1</f>
        <v>2.4329652996845308E-2</v>
      </c>
      <c r="AH682" s="1">
        <f>(Table2[[#This Row],[Current Month High]]/Table2[[#This Row],[Close Price]])-1</f>
        <v>0.22046425684259163</v>
      </c>
      <c r="AI682">
        <v>30.115101820841499</v>
      </c>
      <c r="AJ682">
        <v>4.4931617055510698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-0.06</v>
      </c>
      <c r="AM682" t="s">
        <v>3182</v>
      </c>
      <c r="AN682">
        <v>-12.45</v>
      </c>
      <c r="AO682" t="s">
        <v>3182</v>
      </c>
      <c r="AP682">
        <v>-0.149940911276019</v>
      </c>
      <c r="AQ682">
        <f>(Table2[[#This Row],[Sharpe Ratio]]-AVERAGE(Table2[Sharpe Ratio]))/_xlfn.STDEV.P(Table2[Sharpe Ratio])</f>
        <v>-2.3999950608721643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593</v>
      </c>
      <c r="AT682">
        <f>_xlfn.RANK.AVG(Table2[[#This Row],[6M Return vs Nifty Z-Score]],Table2[6M Return vs Nifty Z-Score])</f>
        <v>505</v>
      </c>
      <c r="AU682">
        <f>_xlfn.RANK.AVG(Table2[[#This Row],[Sharpe Ratio Z-Score]],Table2[Sharpe Ratio Z-Score])</f>
        <v>735</v>
      </c>
      <c r="AV682">
        <f>(Table2[[#This Row],[Rank 1Y]]+Table2[[#This Row],[Rank 6M]]+Table2[[#This Row],[Rank Sharpe]])/3</f>
        <v>611</v>
      </c>
    </row>
    <row r="683" spans="1:48" x14ac:dyDescent="0.3">
      <c r="A683" t="s">
        <v>908</v>
      </c>
      <c r="B683" t="s">
        <v>909</v>
      </c>
      <c r="C683" t="s">
        <v>3144</v>
      </c>
      <c r="D683" t="s">
        <v>530</v>
      </c>
      <c r="E683">
        <v>16548.133438814999</v>
      </c>
      <c r="F683">
        <v>1463.55</v>
      </c>
      <c r="G683">
        <v>-34.576687576855598</v>
      </c>
      <c r="H683">
        <f>(Table2[[#This Row],[1Y Return vs Nifty]]-AVERAGE(Table2[1Y Return vs Nifty]))/_xlfn.STDEV.P(Table2[1Y Return vs Nifty])</f>
        <v>-0.95889202266528328</v>
      </c>
      <c r="I683">
        <v>-3.1636028214860001</v>
      </c>
      <c r="J683">
        <f>(Table2[[#This Row],[1M Return vs Nifty]]-AVERAGE(Table2[1M Return vs Nifty]))/_xlfn.STDEV.P(Table2[1M Return vs Nifty])</f>
        <v>-0.42872648712723133</v>
      </c>
      <c r="K683">
        <v>-24.856090266656899</v>
      </c>
      <c r="L683">
        <f>(Table2[[#This Row],[6M Return vs Nifty]]-AVERAGE(Table2[6M Return vs Nifty]))/_xlfn.STDEV.P(Table2[6M Return vs Nifty])</f>
        <v>-0.94533063082633728</v>
      </c>
      <c r="M683">
        <v>-8.8139175335546192</v>
      </c>
      <c r="N683">
        <f>(Table2[[#This Row],[1W Return vs Nifty]]-AVERAGE(Table2[1W Return vs Nifty]))/_xlfn.STDEV.P(Table2[1W Return vs Nifty])</f>
        <v>-2.0586206807808436</v>
      </c>
      <c r="O683">
        <v>1524.44</v>
      </c>
      <c r="P683">
        <v>1582.89109938046</v>
      </c>
      <c r="Q683">
        <v>1603.4452952696099</v>
      </c>
      <c r="R683">
        <v>27.8709436803797</v>
      </c>
      <c r="S683" s="1">
        <f>(Table2[[#This Row],[Close Price]]-Table2[[#This Row],[20D EMA]])/Table2[[#This Row],[20D EMA]]</f>
        <v>-3.9942536275616031E-2</v>
      </c>
      <c r="T683" s="1">
        <f>(Table2[[#This Row],[Close Price]]-Table2[[#This Row],[50D EMA]])/Table2[[#This Row],[50D EMA]]</f>
        <v>-7.5394384002266404E-2</v>
      </c>
      <c r="U683" s="1">
        <f>(Table2[[#This Row],[Close Price]]-Table2[[#This Row],[200D EMA]])/Table2[[#This Row],[200D EMA]]</f>
        <v>-8.7246690412401864E-2</v>
      </c>
      <c r="V683">
        <v>0.49630857829308</v>
      </c>
      <c r="W683">
        <v>1453.05</v>
      </c>
      <c r="X683">
        <v>1480.75</v>
      </c>
      <c r="Y683">
        <v>1450.05</v>
      </c>
      <c r="Z683">
        <v>1510.95</v>
      </c>
      <c r="AA683">
        <v>1450.05</v>
      </c>
      <c r="AB683">
        <v>1612</v>
      </c>
      <c r="AC683" s="1">
        <f>(Table2[[#This Row],[Close Price]]/Table2[[#This Row],[Day Low]])-1</f>
        <v>7.2261794157117976E-3</v>
      </c>
      <c r="AD683" s="1">
        <f>(Table2[[#This Row],[Day High]]/Table2[[#This Row],[Close Price]])-1</f>
        <v>1.1752246250555265E-2</v>
      </c>
      <c r="AE683" s="1">
        <f>(Table2[[#This Row],[Close Price]]/Table2[[#This Row],[Current Week Low]])-1</f>
        <v>9.3100237922829621E-3</v>
      </c>
      <c r="AF683" s="1">
        <f>(Table2[[#This Row],[Current Week High]]/Table2[[#This Row],[Close Price]])-1</f>
        <v>3.2387004202111269E-2</v>
      </c>
      <c r="AG683" s="1">
        <f>(Table2[[#This Row],[Close Price]]/Table2[[#This Row],[Current Month Low]])-1</f>
        <v>9.3100237922829621E-3</v>
      </c>
      <c r="AH683" s="1">
        <f>(Table2[[#This Row],[Current Month High]]/Table2[[#This Row],[Close Price]])-1</f>
        <v>0.10143145092412298</v>
      </c>
      <c r="AI683">
        <v>29.954562536298699</v>
      </c>
      <c r="AJ683">
        <v>11.6957948561398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-0.02</v>
      </c>
      <c r="AM683" t="s">
        <v>3182</v>
      </c>
      <c r="AN683">
        <v>-5.47</v>
      </c>
      <c r="AO683" t="s">
        <v>3182</v>
      </c>
      <c r="AQ683">
        <f>(Table2[[#This Row],[Sharpe Ratio]]-AVERAGE(Table2[Sharpe Ratio]))/_xlfn.STDEV.P(Table2[Sharpe Ratio])</f>
        <v>-0.66530919757154305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642</v>
      </c>
      <c r="AT683">
        <f>_xlfn.RANK.AVG(Table2[[#This Row],[6M Return vs Nifty Z-Score]],Table2[6M Return vs Nifty Z-Score])</f>
        <v>661</v>
      </c>
      <c r="AU683">
        <f>_xlfn.RANK.AVG(Table2[[#This Row],[Sharpe Ratio Z-Score]],Table2[Sharpe Ratio Z-Score])</f>
        <v>534</v>
      </c>
      <c r="AV683">
        <f>(Table2[[#This Row],[Rank 1Y]]+Table2[[#This Row],[Rank 6M]]+Table2[[#This Row],[Rank Sharpe]])/3</f>
        <v>612.33333333333337</v>
      </c>
    </row>
    <row r="684" spans="1:48" x14ac:dyDescent="0.3">
      <c r="A684" t="s">
        <v>2083</v>
      </c>
      <c r="B684" t="s">
        <v>2084</v>
      </c>
      <c r="C684" t="s">
        <v>3148</v>
      </c>
      <c r="D684" t="s">
        <v>1419</v>
      </c>
      <c r="E684">
        <v>3077.4932178209901</v>
      </c>
      <c r="F684">
        <v>114.93</v>
      </c>
      <c r="G684">
        <v>-38.0495312188498</v>
      </c>
      <c r="H684">
        <f>(Table2[[#This Row],[1Y Return vs Nifty]]-AVERAGE(Table2[1Y Return vs Nifty]))/_xlfn.STDEV.P(Table2[1Y Return vs Nifty])</f>
        <v>-1.027222620977577</v>
      </c>
      <c r="I684">
        <v>0.32195938742949998</v>
      </c>
      <c r="J684">
        <f>(Table2[[#This Row],[1M Return vs Nifty]]-AVERAGE(Table2[1M Return vs Nifty]))/_xlfn.STDEV.P(Table2[1M Return vs Nifty])</f>
        <v>-0.10523920397126497</v>
      </c>
      <c r="K684">
        <v>-8.6424346623322297</v>
      </c>
      <c r="L684">
        <f>(Table2[[#This Row],[6M Return vs Nifty]]-AVERAGE(Table2[6M Return vs Nifty]))/_xlfn.STDEV.P(Table2[6M Return vs Nifty])</f>
        <v>-0.41936645064360945</v>
      </c>
      <c r="M684">
        <v>-4.5915396982272503</v>
      </c>
      <c r="N684">
        <f>(Table2[[#This Row],[1W Return vs Nifty]]-AVERAGE(Table2[1W Return vs Nifty]))/_xlfn.STDEV.P(Table2[1W Return vs Nifty])</f>
        <v>-1.0376767541466789</v>
      </c>
      <c r="O684">
        <v>129.34</v>
      </c>
      <c r="P684">
        <v>120.029426692527</v>
      </c>
      <c r="Q684">
        <v>130.88193878717499</v>
      </c>
      <c r="R684">
        <v>49.469803366578098</v>
      </c>
      <c r="S684" s="1">
        <f>(Table2[[#This Row],[Close Price]]-Table2[[#This Row],[20D EMA]])/Table2[[#This Row],[20D EMA]]</f>
        <v>-0.11141178289778875</v>
      </c>
      <c r="T684" s="1">
        <f>(Table2[[#This Row],[Close Price]]-Table2[[#This Row],[50D EMA]])/Table2[[#This Row],[50D EMA]]</f>
        <v>-4.2484804210470156E-2</v>
      </c>
      <c r="U684" s="1">
        <f>(Table2[[#This Row],[Close Price]]-Table2[[#This Row],[200D EMA]])/Table2[[#This Row],[200D EMA]]</f>
        <v>-0.12188036741352198</v>
      </c>
      <c r="V684">
        <v>0.419231843986831</v>
      </c>
      <c r="W684">
        <v>115.14</v>
      </c>
      <c r="X684">
        <v>118.1</v>
      </c>
      <c r="Y684">
        <v>113.99</v>
      </c>
      <c r="Z684">
        <v>115.51</v>
      </c>
      <c r="AA684">
        <v>112</v>
      </c>
      <c r="AB684">
        <v>115.65</v>
      </c>
      <c r="AC684" s="1">
        <f>(Table2[[#This Row],[Close Price]]/Table2[[#This Row],[Day Low]])-1</f>
        <v>-1.8238665971860302E-3</v>
      </c>
      <c r="AD684" s="1">
        <f>(Table2[[#This Row],[Day High]]/Table2[[#This Row],[Close Price]])-1</f>
        <v>2.7582006438701789E-2</v>
      </c>
      <c r="AE684" s="1">
        <f>(Table2[[#This Row],[Close Price]]/Table2[[#This Row],[Current Week Low]])-1</f>
        <v>8.2463373980175003E-3</v>
      </c>
      <c r="AF684" s="1">
        <f>(Table2[[#This Row],[Current Week High]]/Table2[[#This Row],[Close Price]])-1</f>
        <v>5.0465500739580449E-3</v>
      </c>
      <c r="AG684" s="1">
        <f>(Table2[[#This Row],[Close Price]]/Table2[[#This Row],[Current Month Low]])-1</f>
        <v>2.6160714285714315E-2</v>
      </c>
      <c r="AH684" s="1">
        <f>(Table2[[#This Row],[Current Month High]]/Table2[[#This Row],[Close Price]])-1</f>
        <v>6.2646828504306917E-3</v>
      </c>
      <c r="AI684">
        <v>39.041155485947897</v>
      </c>
      <c r="AJ684">
        <v>10.033508855911901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-0.15</v>
      </c>
      <c r="AM684" t="s">
        <v>3182</v>
      </c>
      <c r="AN684">
        <v>-3.01</v>
      </c>
      <c r="AO684" t="s">
        <v>3182</v>
      </c>
      <c r="AP684">
        <v>-0.106957207839368</v>
      </c>
      <c r="AQ684">
        <f>(Table2[[#This Row],[Sharpe Ratio]]-AVERAGE(Table2[Sharpe Ratio]))/_xlfn.STDEV.P(Table2[Sharpe Ratio])</f>
        <v>-1.9027110169823351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664</v>
      </c>
      <c r="AT684">
        <f>_xlfn.RANK.AVG(Table2[[#This Row],[6M Return vs Nifty Z-Score]],Table2[6M Return vs Nifty Z-Score])</f>
        <v>457</v>
      </c>
      <c r="AU684">
        <f>_xlfn.RANK.AVG(Table2[[#This Row],[Sharpe Ratio Z-Score]],Table2[Sharpe Ratio Z-Score])</f>
        <v>716</v>
      </c>
      <c r="AV684">
        <f>(Table2[[#This Row],[Rank 1Y]]+Table2[[#This Row],[Rank 6M]]+Table2[[#This Row],[Rank Sharpe]])/3</f>
        <v>612.33333333333337</v>
      </c>
    </row>
    <row r="685" spans="1:48" x14ac:dyDescent="0.3">
      <c r="A685" t="s">
        <v>537</v>
      </c>
      <c r="B685" t="s">
        <v>538</v>
      </c>
      <c r="C685" t="s">
        <v>3135</v>
      </c>
      <c r="D685" t="s">
        <v>21</v>
      </c>
      <c r="E685">
        <v>38132.841820000001</v>
      </c>
      <c r="F685">
        <v>940</v>
      </c>
      <c r="G685">
        <v>-50.820688341453298</v>
      </c>
      <c r="H685">
        <f>(Table2[[#This Row],[1Y Return vs Nifty]]-AVERAGE(Table2[1Y Return vs Nifty]))/_xlfn.STDEV.P(Table2[1Y Return vs Nifty])</f>
        <v>-1.2785039619442276</v>
      </c>
      <c r="I685">
        <v>-7.8527171586882396</v>
      </c>
      <c r="J685">
        <f>(Table2[[#This Row],[1M Return vs Nifty]]-AVERAGE(Table2[1M Return vs Nifty]))/_xlfn.STDEV.P(Table2[1M Return vs Nifty])</f>
        <v>-0.86391276883218537</v>
      </c>
      <c r="K685">
        <v>-19.6825975932225</v>
      </c>
      <c r="L685">
        <f>(Table2[[#This Row],[6M Return vs Nifty]]-AVERAGE(Table2[6M Return vs Nifty]))/_xlfn.STDEV.P(Table2[6M Return vs Nifty])</f>
        <v>-0.77750470069257516</v>
      </c>
      <c r="M685">
        <v>-4.2760026315824202</v>
      </c>
      <c r="N685">
        <f>(Table2[[#This Row],[1W Return vs Nifty]]-AVERAGE(Table2[1W Return vs Nifty]))/_xlfn.STDEV.P(Table2[1W Return vs Nifty])</f>
        <v>-0.96138191167102394</v>
      </c>
      <c r="O685">
        <v>975.66</v>
      </c>
      <c r="P685">
        <v>1009.18525398907</v>
      </c>
      <c r="Q685">
        <v>1058.8590438747999</v>
      </c>
      <c r="R685">
        <v>28.910882730084101</v>
      </c>
      <c r="S685" s="1">
        <f>(Table2[[#This Row],[Close Price]]-Table2[[#This Row],[20D EMA]])/Table2[[#This Row],[20D EMA]]</f>
        <v>-3.6549617694688695E-2</v>
      </c>
      <c r="T685" s="1">
        <f>(Table2[[#This Row],[Close Price]]-Table2[[#This Row],[50D EMA]])/Table2[[#This Row],[50D EMA]]</f>
        <v>-6.8555553814918638E-2</v>
      </c>
      <c r="U685" s="1">
        <f>(Table2[[#This Row],[Close Price]]-Table2[[#This Row],[200D EMA]])/Table2[[#This Row],[200D EMA]]</f>
        <v>-0.1122519985661603</v>
      </c>
      <c r="V685">
        <v>0.299978729625269</v>
      </c>
      <c r="W685">
        <v>937.7</v>
      </c>
      <c r="X685">
        <v>948.45</v>
      </c>
      <c r="Y685">
        <v>937.7</v>
      </c>
      <c r="Z685">
        <v>963</v>
      </c>
      <c r="AA685">
        <v>931</v>
      </c>
      <c r="AB685">
        <v>1038</v>
      </c>
      <c r="AC685" s="1">
        <f>(Table2[[#This Row],[Close Price]]/Table2[[#This Row],[Day Low]])-1</f>
        <v>2.4528100671856734E-3</v>
      </c>
      <c r="AD685" s="1">
        <f>(Table2[[#This Row],[Day High]]/Table2[[#This Row],[Close Price]])-1</f>
        <v>8.9893617021277183E-3</v>
      </c>
      <c r="AE685" s="1">
        <f>(Table2[[#This Row],[Close Price]]/Table2[[#This Row],[Current Week Low]])-1</f>
        <v>2.4528100671856734E-3</v>
      </c>
      <c r="AF685" s="1">
        <f>(Table2[[#This Row],[Current Week High]]/Table2[[#This Row],[Close Price]])-1</f>
        <v>2.4468085106382986E-2</v>
      </c>
      <c r="AG685" s="1">
        <f>(Table2[[#This Row],[Close Price]]/Table2[[#This Row],[Current Month Low]])-1</f>
        <v>9.6670247046186653E-3</v>
      </c>
      <c r="AH685" s="1">
        <f>(Table2[[#This Row],[Current Month High]]/Table2[[#This Row],[Close Price]])-1</f>
        <v>0.10425531914893615</v>
      </c>
      <c r="AI685">
        <v>48.936170212765902</v>
      </c>
      <c r="AJ685">
        <v>0.96670247046186597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-0.19</v>
      </c>
      <c r="AM685" t="s">
        <v>3182</v>
      </c>
      <c r="AN685">
        <v>-7.57</v>
      </c>
      <c r="AO685" t="s">
        <v>3182</v>
      </c>
      <c r="AQ685">
        <f>(Table2[[#This Row],[Sharpe Ratio]]-AVERAGE(Table2[Sharpe Ratio]))/_xlfn.STDEV.P(Table2[Sharpe Ratio])</f>
        <v>-0.66530919757154305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710</v>
      </c>
      <c r="AT685">
        <f>_xlfn.RANK.AVG(Table2[[#This Row],[6M Return vs Nifty Z-Score]],Table2[6M Return vs Nifty Z-Score])</f>
        <v>600</v>
      </c>
      <c r="AU685">
        <f>_xlfn.RANK.AVG(Table2[[#This Row],[Sharpe Ratio Z-Score]],Table2[Sharpe Ratio Z-Score])</f>
        <v>534</v>
      </c>
      <c r="AV685">
        <f>(Table2[[#This Row],[Rank 1Y]]+Table2[[#This Row],[Rank 6M]]+Table2[[#This Row],[Rank Sharpe]])/3</f>
        <v>614.66666666666663</v>
      </c>
    </row>
    <row r="686" spans="1:48" x14ac:dyDescent="0.3">
      <c r="A686" t="s">
        <v>2277</v>
      </c>
      <c r="B686" t="s">
        <v>2278</v>
      </c>
      <c r="C686" t="s">
        <v>3138</v>
      </c>
      <c r="D686" t="s">
        <v>375</v>
      </c>
      <c r="E686">
        <v>2431.4741936</v>
      </c>
      <c r="F686">
        <v>1726</v>
      </c>
      <c r="G686">
        <v>-37.145465864353604</v>
      </c>
      <c r="H686">
        <f>(Table2[[#This Row],[1Y Return vs Nifty]]-AVERAGE(Table2[1Y Return vs Nifty]))/_xlfn.STDEV.P(Table2[1Y Return vs Nifty])</f>
        <v>-1.0094345104392437</v>
      </c>
      <c r="I686">
        <v>0.431127230388688</v>
      </c>
      <c r="J686">
        <f>(Table2[[#This Row],[1M Return vs Nifty]]-AVERAGE(Table2[1M Return vs Nifty]))/_xlfn.STDEV.P(Table2[1M Return vs Nifty])</f>
        <v>-9.5107579053902602E-2</v>
      </c>
      <c r="K686">
        <v>-11.203387605780801</v>
      </c>
      <c r="L686">
        <f>(Table2[[#This Row],[6M Return vs Nifty]]-AVERAGE(Table2[6M Return vs Nifty]))/_xlfn.STDEV.P(Table2[6M Return vs Nifty])</f>
        <v>-0.5024426888627187</v>
      </c>
      <c r="M686">
        <v>-4.3200083914009504</v>
      </c>
      <c r="N686">
        <f>(Table2[[#This Row],[1W Return vs Nifty]]-AVERAGE(Table2[1W Return vs Nifty]))/_xlfn.STDEV.P(Table2[1W Return vs Nifty])</f>
        <v>-0.97202222264645488</v>
      </c>
      <c r="O686">
        <v>1898.37</v>
      </c>
      <c r="P686">
        <v>1852.4244500064101</v>
      </c>
      <c r="Q686">
        <v>1926.1647639217299</v>
      </c>
      <c r="R686">
        <v>48.863548549923102</v>
      </c>
      <c r="S686" s="1">
        <f>(Table2[[#This Row],[Close Price]]-Table2[[#This Row],[20D EMA]])/Table2[[#This Row],[20D EMA]]</f>
        <v>-9.0798948571669327E-2</v>
      </c>
      <c r="T686" s="1">
        <f>(Table2[[#This Row],[Close Price]]-Table2[[#This Row],[50D EMA]])/Table2[[#This Row],[50D EMA]]</f>
        <v>-6.8248100485810703E-2</v>
      </c>
      <c r="U686" s="1">
        <f>(Table2[[#This Row],[Close Price]]-Table2[[#This Row],[200D EMA]])/Table2[[#This Row],[200D EMA]]</f>
        <v>-0.10391881715985105</v>
      </c>
      <c r="V686">
        <v>0.50529752206995404</v>
      </c>
      <c r="W686">
        <v>1712.05</v>
      </c>
      <c r="X686">
        <v>1754.3</v>
      </c>
      <c r="Y686">
        <v>1701.5</v>
      </c>
      <c r="Z686">
        <v>1730</v>
      </c>
      <c r="AA686">
        <v>1685</v>
      </c>
      <c r="AB686">
        <v>1730</v>
      </c>
      <c r="AC686" s="1">
        <f>(Table2[[#This Row],[Close Price]]/Table2[[#This Row],[Day Low]])-1</f>
        <v>8.1481265149967452E-3</v>
      </c>
      <c r="AD686" s="1">
        <f>(Table2[[#This Row],[Day High]]/Table2[[#This Row],[Close Price]])-1</f>
        <v>1.6396292004634994E-2</v>
      </c>
      <c r="AE686" s="1">
        <f>(Table2[[#This Row],[Close Price]]/Table2[[#This Row],[Current Week Low]])-1</f>
        <v>1.4399059653247059E-2</v>
      </c>
      <c r="AF686" s="1">
        <f>(Table2[[#This Row],[Current Week High]]/Table2[[#This Row],[Close Price]])-1</f>
        <v>2.3174971031285629E-3</v>
      </c>
      <c r="AG686" s="1">
        <f>(Table2[[#This Row],[Close Price]]/Table2[[#This Row],[Current Month Low]])-1</f>
        <v>2.4332344213649826E-2</v>
      </c>
      <c r="AH686" s="1">
        <f>(Table2[[#This Row],[Current Month High]]/Table2[[#This Row],[Close Price]])-1</f>
        <v>2.3174971031285629E-3</v>
      </c>
      <c r="AI686">
        <v>48.3169177288528</v>
      </c>
      <c r="AJ686">
        <v>12.736773350751101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-0.22</v>
      </c>
      <c r="AM686" t="s">
        <v>3182</v>
      </c>
      <c r="AN686">
        <v>-0.35</v>
      </c>
      <c r="AO686" t="s">
        <v>3182</v>
      </c>
      <c r="AP686">
        <v>-7.2890090461136994E-2</v>
      </c>
      <c r="AQ686">
        <f>(Table2[[#This Row],[Sharpe Ratio]]-AVERAGE(Table2[Sharpe Ratio]))/_xlfn.STDEV.P(Table2[Sharpe Ratio])</f>
        <v>-1.5085841144811643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658</v>
      </c>
      <c r="AT686">
        <f>_xlfn.RANK.AVG(Table2[[#This Row],[6M Return vs Nifty Z-Score]],Table2[6M Return vs Nifty Z-Score])</f>
        <v>496</v>
      </c>
      <c r="AU686">
        <f>_xlfn.RANK.AVG(Table2[[#This Row],[Sharpe Ratio Z-Score]],Table2[Sharpe Ratio Z-Score])</f>
        <v>691</v>
      </c>
      <c r="AV686">
        <f>(Table2[[#This Row],[Rank 1Y]]+Table2[[#This Row],[Rank 6M]]+Table2[[#This Row],[Rank Sharpe]])/3</f>
        <v>615</v>
      </c>
    </row>
    <row r="687" spans="1:48" x14ac:dyDescent="0.3">
      <c r="A687" t="s">
        <v>2047</v>
      </c>
      <c r="B687" t="s">
        <v>2048</v>
      </c>
      <c r="C687" t="s">
        <v>3136</v>
      </c>
      <c r="D687" t="s">
        <v>2049</v>
      </c>
      <c r="E687">
        <v>3190.3307651800001</v>
      </c>
      <c r="F687">
        <v>190.42</v>
      </c>
      <c r="G687">
        <v>-51.988957670589997</v>
      </c>
      <c r="H687">
        <f>(Table2[[#This Row],[1Y Return vs Nifty]]-AVERAGE(Table2[1Y Return vs Nifty]))/_xlfn.STDEV.P(Table2[1Y Return vs Nifty])</f>
        <v>-1.3014904682425568</v>
      </c>
      <c r="I687">
        <v>-8.2224850570149304</v>
      </c>
      <c r="J687">
        <f>(Table2[[#This Row],[1M Return vs Nifty]]-AVERAGE(Table2[1M Return vs Nifty]))/_xlfn.STDEV.P(Table2[1M Return vs Nifty])</f>
        <v>-0.898230105794939</v>
      </c>
      <c r="K687">
        <v>-19.807840595022402</v>
      </c>
      <c r="L687">
        <f>(Table2[[#This Row],[6M Return vs Nifty]]-AVERAGE(Table2[6M Return vs Nifty]))/_xlfn.STDEV.P(Table2[6M Return vs Nifty])</f>
        <v>-0.78156753108523125</v>
      </c>
      <c r="M687">
        <v>-1.3745708826612</v>
      </c>
      <c r="N687">
        <f>(Table2[[#This Row],[1W Return vs Nifty]]-AVERAGE(Table2[1W Return vs Nifty]))/_xlfn.STDEV.P(Table2[1W Return vs Nifty])</f>
        <v>-0.25983429131814345</v>
      </c>
      <c r="O687">
        <v>0</v>
      </c>
      <c r="P687">
        <v>207.12436527341401</v>
      </c>
      <c r="Q687">
        <v>223.72460780154901</v>
      </c>
      <c r="R687">
        <v>45.480915171085101</v>
      </c>
      <c r="S687" s="1" t="e">
        <f>(Table2[[#This Row],[Close Price]]-Table2[[#This Row],[20D EMA]])/Table2[[#This Row],[20D EMA]]</f>
        <v>#DIV/0!</v>
      </c>
      <c r="T687" s="1">
        <f>(Table2[[#This Row],[Close Price]]-Table2[[#This Row],[50D EMA]])/Table2[[#This Row],[50D EMA]]</f>
        <v>-8.0648963010042152E-2</v>
      </c>
      <c r="U687" s="1">
        <f>(Table2[[#This Row],[Close Price]]-Table2[[#This Row],[200D EMA]])/Table2[[#This Row],[200D EMA]]</f>
        <v>-0.14886430298758774</v>
      </c>
      <c r="V687">
        <v>1.1704515294520501</v>
      </c>
      <c r="W687">
        <v>190</v>
      </c>
      <c r="X687">
        <v>193.44</v>
      </c>
      <c r="Y687">
        <v>188.01</v>
      </c>
      <c r="Z687">
        <v>194</v>
      </c>
      <c r="AA687">
        <v>183</v>
      </c>
      <c r="AB687">
        <v>194.32</v>
      </c>
      <c r="AC687" s="1">
        <f>(Table2[[#This Row],[Close Price]]/Table2[[#This Row],[Day Low]])-1</f>
        <v>2.2105263157894406E-3</v>
      </c>
      <c r="AD687" s="1">
        <f>(Table2[[#This Row],[Day High]]/Table2[[#This Row],[Close Price]])-1</f>
        <v>1.5859678605188554E-2</v>
      </c>
      <c r="AE687" s="1">
        <f>(Table2[[#This Row],[Close Price]]/Table2[[#This Row],[Current Week Low]])-1</f>
        <v>1.2818467102813758E-2</v>
      </c>
      <c r="AF687" s="1">
        <f>(Table2[[#This Row],[Current Week High]]/Table2[[#This Row],[Close Price]])-1</f>
        <v>1.8800546161117593E-2</v>
      </c>
      <c r="AG687" s="1">
        <f>(Table2[[#This Row],[Close Price]]/Table2[[#This Row],[Current Month Low]])-1</f>
        <v>4.0546448087431575E-2</v>
      </c>
      <c r="AH687" s="1">
        <f>(Table2[[#This Row],[Current Month High]]/Table2[[#This Row],[Close Price]])-1</f>
        <v>2.0481041907362663E-2</v>
      </c>
      <c r="AI687">
        <v>47.568532717151498</v>
      </c>
      <c r="AJ687">
        <v>5.5484729227869698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3182</v>
      </c>
      <c r="AN687">
        <v>-7.82</v>
      </c>
      <c r="AO687" t="s">
        <v>3182</v>
      </c>
      <c r="AQ687">
        <f>(Table2[[#This Row],[Sharpe Ratio]]-AVERAGE(Table2[Sharpe Ratio]))/_xlfn.STDEV.P(Table2[Sharpe Ratio])</f>
        <v>-0.66530919757154305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713</v>
      </c>
      <c r="AT687">
        <f>_xlfn.RANK.AVG(Table2[[#This Row],[6M Return vs Nifty Z-Score]],Table2[6M Return vs Nifty Z-Score])</f>
        <v>603</v>
      </c>
      <c r="AU687">
        <f>_xlfn.RANK.AVG(Table2[[#This Row],[Sharpe Ratio Z-Score]],Table2[Sharpe Ratio Z-Score])</f>
        <v>534</v>
      </c>
      <c r="AV687">
        <f>(Table2[[#This Row],[Rank 1Y]]+Table2[[#This Row],[Rank 6M]]+Table2[[#This Row],[Rank Sharpe]])/3</f>
        <v>616.66666666666663</v>
      </c>
    </row>
    <row r="688" spans="1:48" x14ac:dyDescent="0.3">
      <c r="A688" t="s">
        <v>1011</v>
      </c>
      <c r="B688" t="s">
        <v>1012</v>
      </c>
      <c r="C688" t="s">
        <v>3148</v>
      </c>
      <c r="D688" t="s">
        <v>105</v>
      </c>
      <c r="E688">
        <v>14192.25824046</v>
      </c>
      <c r="F688">
        <v>2367.15</v>
      </c>
      <c r="G688">
        <v>-32.520407681208901</v>
      </c>
      <c r="H688">
        <f>(Table2[[#This Row],[1Y Return vs Nifty]]-AVERAGE(Table2[1Y Return vs Nifty]))/_xlfn.STDEV.P(Table2[1Y Return vs Nifty])</f>
        <v>-0.91843329487574277</v>
      </c>
      <c r="I688">
        <v>-4.8799246685647804</v>
      </c>
      <c r="J688">
        <f>(Table2[[#This Row],[1M Return vs Nifty]]-AVERAGE(Table2[1M Return vs Nifty]))/_xlfn.STDEV.P(Table2[1M Return vs Nifty])</f>
        <v>-0.58801450382439779</v>
      </c>
      <c r="K688">
        <v>-12.9789931783905</v>
      </c>
      <c r="L688">
        <f>(Table2[[#This Row],[6M Return vs Nifty]]-AVERAGE(Table2[6M Return vs Nifty]))/_xlfn.STDEV.P(Table2[6M Return vs Nifty])</f>
        <v>-0.56004258811532415</v>
      </c>
      <c r="M688">
        <v>1.68197027930054E-2</v>
      </c>
      <c r="N688">
        <f>(Table2[[#This Row],[1W Return vs Nifty]]-AVERAGE(Table2[1W Return vs Nifty]))/_xlfn.STDEV.P(Table2[1W Return vs Nifty])</f>
        <v>7.6595043809154328E-2</v>
      </c>
      <c r="O688">
        <v>2397.2399999999998</v>
      </c>
      <c r="P688">
        <v>2582.4374527056998</v>
      </c>
      <c r="Q688">
        <v>2709.80401714253</v>
      </c>
      <c r="R688">
        <v>54.034773781783898</v>
      </c>
      <c r="S688" s="1">
        <f>(Table2[[#This Row],[Close Price]]-Table2[[#This Row],[20D EMA]])/Table2[[#This Row],[20D EMA]]</f>
        <v>-1.2551934724933546E-2</v>
      </c>
      <c r="T688" s="1">
        <f>(Table2[[#This Row],[Close Price]]-Table2[[#This Row],[50D EMA]])/Table2[[#This Row],[50D EMA]]</f>
        <v>-8.3365989166605509E-2</v>
      </c>
      <c r="U688" s="1">
        <f>(Table2[[#This Row],[Close Price]]-Table2[[#This Row],[200D EMA]])/Table2[[#This Row],[200D EMA]]</f>
        <v>-0.12644974137423276</v>
      </c>
      <c r="V688">
        <v>0.79224661606978297</v>
      </c>
      <c r="W688">
        <v>2324.8000000000002</v>
      </c>
      <c r="X688">
        <v>2380.9499999999998</v>
      </c>
      <c r="Y688">
        <v>2255.75</v>
      </c>
      <c r="Z688">
        <v>2380.9499999999998</v>
      </c>
      <c r="AA688">
        <v>2234.15</v>
      </c>
      <c r="AB688">
        <v>2578.85</v>
      </c>
      <c r="AC688" s="1">
        <f>(Table2[[#This Row],[Close Price]]/Table2[[#This Row],[Day Low]])-1</f>
        <v>1.8216620784583526E-2</v>
      </c>
      <c r="AD688" s="1">
        <f>(Table2[[#This Row],[Day High]]/Table2[[#This Row],[Close Price]])-1</f>
        <v>5.8297953234902611E-3</v>
      </c>
      <c r="AE688" s="1">
        <f>(Table2[[#This Row],[Close Price]]/Table2[[#This Row],[Current Week Low]])-1</f>
        <v>4.9384905242158883E-2</v>
      </c>
      <c r="AF688" s="1">
        <f>(Table2[[#This Row],[Current Week High]]/Table2[[#This Row],[Close Price]])-1</f>
        <v>5.8297953234902611E-3</v>
      </c>
      <c r="AG688" s="1">
        <f>(Table2[[#This Row],[Close Price]]/Table2[[#This Row],[Current Month Low]])-1</f>
        <v>5.9530470201195174E-2</v>
      </c>
      <c r="AH688" s="1">
        <f>(Table2[[#This Row],[Current Month High]]/Table2[[#This Row],[Close Price]])-1</f>
        <v>8.9432439853832646E-2</v>
      </c>
      <c r="AI688">
        <v>35.116067845299099</v>
      </c>
      <c r="AJ688">
        <v>6.1502242152466398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-0.24</v>
      </c>
      <c r="AM688" t="s">
        <v>3182</v>
      </c>
      <c r="AN688">
        <v>-1.73</v>
      </c>
      <c r="AO688" t="s">
        <v>3182</v>
      </c>
      <c r="AP688">
        <v>-9.2377243630150999E-2</v>
      </c>
      <c r="AQ688">
        <f>(Table2[[#This Row],[Sharpe Ratio]]-AVERAGE(Table2[Sharpe Ratio]))/_xlfn.STDEV.P(Table2[Sharpe Ratio])</f>
        <v>-1.7340335187203726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634</v>
      </c>
      <c r="AT688">
        <f>_xlfn.RANK.AVG(Table2[[#This Row],[6M Return vs Nifty Z-Score]],Table2[6M Return vs Nifty Z-Score])</f>
        <v>517</v>
      </c>
      <c r="AU688">
        <f>_xlfn.RANK.AVG(Table2[[#This Row],[Sharpe Ratio Z-Score]],Table2[Sharpe Ratio Z-Score])</f>
        <v>705</v>
      </c>
      <c r="AV688">
        <f>(Table2[[#This Row],[Rank 1Y]]+Table2[[#This Row],[Rank 6M]]+Table2[[#This Row],[Rank Sharpe]])/3</f>
        <v>618.66666666666663</v>
      </c>
    </row>
    <row r="689" spans="1:48" x14ac:dyDescent="0.3">
      <c r="A689" t="s">
        <v>1654</v>
      </c>
      <c r="B689" t="s">
        <v>1655</v>
      </c>
      <c r="C689" t="s">
        <v>3144</v>
      </c>
      <c r="D689" t="s">
        <v>263</v>
      </c>
      <c r="E689">
        <v>5487.2539753199999</v>
      </c>
      <c r="F689">
        <v>1220.55</v>
      </c>
      <c r="G689">
        <v>-41.6735583718852</v>
      </c>
      <c r="H689">
        <f>(Table2[[#This Row],[1Y Return vs Nifty]]-AVERAGE(Table2[1Y Return vs Nifty]))/_xlfn.STDEV.P(Table2[1Y Return vs Nifty])</f>
        <v>-1.0985278593339778</v>
      </c>
      <c r="I689">
        <v>-11.0625720283241</v>
      </c>
      <c r="J689">
        <f>(Table2[[#This Row],[1M Return vs Nifty]]-AVERAGE(Table2[1M Return vs Nifty]))/_xlfn.STDEV.P(Table2[1M Return vs Nifty])</f>
        <v>-1.1618122664935757</v>
      </c>
      <c r="K689">
        <v>-10.409474450631199</v>
      </c>
      <c r="L689">
        <f>(Table2[[#This Row],[6M Return vs Nifty]]-AVERAGE(Table2[6M Return vs Nifty]))/_xlfn.STDEV.P(Table2[6M Return vs Nifty])</f>
        <v>-0.47668847944968756</v>
      </c>
      <c r="M689">
        <v>-2.0899538850498298</v>
      </c>
      <c r="N689">
        <f>(Table2[[#This Row],[1W Return vs Nifty]]-AVERAGE(Table2[1W Return vs Nifty]))/_xlfn.STDEV.P(Table2[1W Return vs Nifty])</f>
        <v>-0.43280932102657765</v>
      </c>
      <c r="O689">
        <v>1384.49</v>
      </c>
      <c r="P689">
        <v>1333.3414353692899</v>
      </c>
      <c r="Q689">
        <v>1392.42561108419</v>
      </c>
      <c r="R689">
        <v>31.769955669331601</v>
      </c>
      <c r="S689" s="1">
        <f>(Table2[[#This Row],[Close Price]]-Table2[[#This Row],[20D EMA]])/Table2[[#This Row],[20D EMA]]</f>
        <v>-0.1184118339605198</v>
      </c>
      <c r="T689" s="1">
        <f>(Table2[[#This Row],[Close Price]]-Table2[[#This Row],[50D EMA]])/Table2[[#This Row],[50D EMA]]</f>
        <v>-8.4593062494941959E-2</v>
      </c>
      <c r="U689" s="1">
        <f>(Table2[[#This Row],[Close Price]]-Table2[[#This Row],[200D EMA]])/Table2[[#This Row],[200D EMA]]</f>
        <v>-0.12343611731643017</v>
      </c>
      <c r="V689">
        <v>1.1178053014909</v>
      </c>
      <c r="W689">
        <v>1218.75</v>
      </c>
      <c r="X689">
        <v>1247.95</v>
      </c>
      <c r="Y689">
        <v>1208.3</v>
      </c>
      <c r="Z689">
        <v>1236.9000000000001</v>
      </c>
      <c r="AA689">
        <v>1196.1500000000001</v>
      </c>
      <c r="AB689">
        <v>1250</v>
      </c>
      <c r="AC689" s="1">
        <f>(Table2[[#This Row],[Close Price]]/Table2[[#This Row],[Day Low]])-1</f>
        <v>1.4769230769229313E-3</v>
      </c>
      <c r="AD689" s="1">
        <f>(Table2[[#This Row],[Day High]]/Table2[[#This Row],[Close Price]])-1</f>
        <v>2.2448895989513051E-2</v>
      </c>
      <c r="AE689" s="1">
        <f>(Table2[[#This Row],[Close Price]]/Table2[[#This Row],[Current Week Low]])-1</f>
        <v>1.0138210709260909E-2</v>
      </c>
      <c r="AF689" s="1">
        <f>(Table2[[#This Row],[Current Week High]]/Table2[[#This Row],[Close Price]])-1</f>
        <v>1.3395600344107361E-2</v>
      </c>
      <c r="AG689" s="1">
        <f>(Table2[[#This Row],[Close Price]]/Table2[[#This Row],[Current Month Low]])-1</f>
        <v>2.0398779417297064E-2</v>
      </c>
      <c r="AH689" s="1">
        <f>(Table2[[#This Row],[Current Month High]]/Table2[[#This Row],[Close Price]])-1</f>
        <v>2.4128466674859794E-2</v>
      </c>
      <c r="AI689">
        <v>36.2828233173569</v>
      </c>
      <c r="AJ689">
        <v>6.7754352200157504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-0.09</v>
      </c>
      <c r="AM689" t="s">
        <v>3182</v>
      </c>
      <c r="AN689">
        <v>-11.52</v>
      </c>
      <c r="AO689" t="s">
        <v>3182</v>
      </c>
      <c r="AP689">
        <v>-7.1716602802748997E-2</v>
      </c>
      <c r="AQ689">
        <f>(Table2[[#This Row],[Sharpe Ratio]]-AVERAGE(Table2[Sharpe Ratio]))/_xlfn.STDEV.P(Table2[Sharpe Ratio])</f>
        <v>-1.4950078834549563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681</v>
      </c>
      <c r="AT689">
        <f>_xlfn.RANK.AVG(Table2[[#This Row],[6M Return vs Nifty Z-Score]],Table2[6M Return vs Nifty Z-Score])</f>
        <v>486</v>
      </c>
      <c r="AU689">
        <f>_xlfn.RANK.AVG(Table2[[#This Row],[Sharpe Ratio Z-Score]],Table2[Sharpe Ratio Z-Score])</f>
        <v>690</v>
      </c>
      <c r="AV689">
        <f>(Table2[[#This Row],[Rank 1Y]]+Table2[[#This Row],[Rank 6M]]+Table2[[#This Row],[Rank Sharpe]])/3</f>
        <v>619</v>
      </c>
    </row>
    <row r="690" spans="1:48" x14ac:dyDescent="0.3">
      <c r="A690" t="s">
        <v>2392</v>
      </c>
      <c r="B690" t="s">
        <v>2393</v>
      </c>
      <c r="C690" t="s">
        <v>3154</v>
      </c>
      <c r="D690" t="s">
        <v>2103</v>
      </c>
      <c r="E690">
        <v>2136.3880606339999</v>
      </c>
      <c r="F690">
        <v>44.81</v>
      </c>
      <c r="G690">
        <v>-40.091587173879702</v>
      </c>
      <c r="H690">
        <f>(Table2[[#This Row],[1Y Return vs Nifty]]-AVERAGE(Table2[1Y Return vs Nifty]))/_xlfn.STDEV.P(Table2[1Y Return vs Nifty])</f>
        <v>-1.0674014829070624</v>
      </c>
      <c r="I690">
        <v>2.4779002994397801</v>
      </c>
      <c r="J690">
        <f>(Table2[[#This Row],[1M Return vs Nifty]]-AVERAGE(Table2[1M Return vs Nifty]))/_xlfn.STDEV.P(Table2[1M Return vs Nifty])</f>
        <v>9.484888124124867E-2</v>
      </c>
      <c r="K690">
        <v>-20.2962395661371</v>
      </c>
      <c r="L690">
        <f>(Table2[[#This Row],[6M Return vs Nifty]]-AVERAGE(Table2[6M Return vs Nifty]))/_xlfn.STDEV.P(Table2[6M Return vs Nifty])</f>
        <v>-0.79741098864429727</v>
      </c>
      <c r="M690">
        <v>-1.2450707203639</v>
      </c>
      <c r="N690">
        <f>(Table2[[#This Row],[1W Return vs Nifty]]-AVERAGE(Table2[1W Return vs Nifty]))/_xlfn.STDEV.P(Table2[1W Return vs Nifty])</f>
        <v>-0.22852198120477901</v>
      </c>
      <c r="O690">
        <v>52.74</v>
      </c>
      <c r="P690">
        <v>47.656768065424501</v>
      </c>
      <c r="Q690">
        <v>50.435564293754801</v>
      </c>
      <c r="R690">
        <v>51.084153250775998</v>
      </c>
      <c r="S690" s="1">
        <f>(Table2[[#This Row],[Close Price]]-Table2[[#This Row],[20D EMA]])/Table2[[#This Row],[20D EMA]]</f>
        <v>-0.15036025786879029</v>
      </c>
      <c r="T690" s="1">
        <f>(Table2[[#This Row],[Close Price]]-Table2[[#This Row],[50D EMA]])/Table2[[#This Row],[50D EMA]]</f>
        <v>-5.9734811674941497E-2</v>
      </c>
      <c r="U690" s="1">
        <f>(Table2[[#This Row],[Close Price]]-Table2[[#This Row],[200D EMA]])/Table2[[#This Row],[200D EMA]]</f>
        <v>-0.11153963225214447</v>
      </c>
      <c r="V690">
        <v>0.45088132437591699</v>
      </c>
      <c r="W690">
        <v>44.91</v>
      </c>
      <c r="X690">
        <v>45.9</v>
      </c>
      <c r="Y690">
        <v>44.07</v>
      </c>
      <c r="Z690">
        <v>45.52</v>
      </c>
      <c r="AA690">
        <v>43.5</v>
      </c>
      <c r="AB690">
        <v>45.52</v>
      </c>
      <c r="AC690" s="1">
        <f>(Table2[[#This Row],[Close Price]]/Table2[[#This Row],[Day Low]])-1</f>
        <v>-2.2266755733688637E-3</v>
      </c>
      <c r="AD690" s="1">
        <f>(Table2[[#This Row],[Day High]]/Table2[[#This Row],[Close Price]])-1</f>
        <v>2.4324927471546465E-2</v>
      </c>
      <c r="AE690" s="1">
        <f>(Table2[[#This Row],[Close Price]]/Table2[[#This Row],[Current Week Low]])-1</f>
        <v>1.6791468118901864E-2</v>
      </c>
      <c r="AF690" s="1">
        <f>(Table2[[#This Row],[Current Week High]]/Table2[[#This Row],[Close Price]])-1</f>
        <v>1.5844677527337758E-2</v>
      </c>
      <c r="AG690" s="1">
        <f>(Table2[[#This Row],[Close Price]]/Table2[[#This Row],[Current Month Low]])-1</f>
        <v>3.01149425287357E-2</v>
      </c>
      <c r="AH690" s="1">
        <f>(Table2[[#This Row],[Current Month High]]/Table2[[#This Row],[Close Price]])-1</f>
        <v>1.5844677527337758E-2</v>
      </c>
      <c r="AI690">
        <v>54.876143717920101</v>
      </c>
      <c r="AJ690">
        <v>6.2855787476280902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-7.0000000000000007E-2</v>
      </c>
      <c r="AM690" t="s">
        <v>3182</v>
      </c>
      <c r="AN690">
        <v>-7.97</v>
      </c>
      <c r="AO690" t="s">
        <v>3182</v>
      </c>
      <c r="AP690">
        <v>-7.6110624296389998E-3</v>
      </c>
      <c r="AQ690">
        <f>(Table2[[#This Row],[Sharpe Ratio]]-AVERAGE(Table2[Sharpe Ratio]))/_xlfn.STDEV.P(Table2[Sharpe Ratio])</f>
        <v>-0.75336256665564072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675</v>
      </c>
      <c r="AT690">
        <f>_xlfn.RANK.AVG(Table2[[#This Row],[6M Return vs Nifty Z-Score]],Table2[6M Return vs Nifty Z-Score])</f>
        <v>606</v>
      </c>
      <c r="AU690">
        <f>_xlfn.RANK.AVG(Table2[[#This Row],[Sharpe Ratio Z-Score]],Table2[Sharpe Ratio Z-Score])</f>
        <v>576</v>
      </c>
      <c r="AV690">
        <f>(Table2[[#This Row],[Rank 1Y]]+Table2[[#This Row],[Rank 6M]]+Table2[[#This Row],[Rank Sharpe]])/3</f>
        <v>619</v>
      </c>
    </row>
    <row r="691" spans="1:48" x14ac:dyDescent="0.3">
      <c r="A691" t="s">
        <v>466</v>
      </c>
      <c r="B691" t="s">
        <v>467</v>
      </c>
      <c r="C691" t="s">
        <v>3144</v>
      </c>
      <c r="D691" t="s">
        <v>468</v>
      </c>
      <c r="E691">
        <v>48103.077390254999</v>
      </c>
      <c r="F691">
        <v>1790.65</v>
      </c>
      <c r="G691">
        <v>-29.3265602973865</v>
      </c>
      <c r="H691">
        <f>(Table2[[#This Row],[1Y Return vs Nifty]]-AVERAGE(Table2[1Y Return vs Nifty]))/_xlfn.STDEV.P(Table2[1Y Return vs Nifty])</f>
        <v>-0.85559214072305512</v>
      </c>
      <c r="I691">
        <v>-0.764842331416411</v>
      </c>
      <c r="J691">
        <f>(Table2[[#This Row],[1M Return vs Nifty]]-AVERAGE(Table2[1M Return vs Nifty]))/_xlfn.STDEV.P(Table2[1M Return vs Nifty])</f>
        <v>-0.20610285645735413</v>
      </c>
      <c r="K691">
        <v>-22.919586697331798</v>
      </c>
      <c r="L691">
        <f>(Table2[[#This Row],[6M Return vs Nifty]]-AVERAGE(Table2[6M Return vs Nifty]))/_xlfn.STDEV.P(Table2[6M Return vs Nifty])</f>
        <v>-0.88251126811646641</v>
      </c>
      <c r="M691">
        <v>1.3171418245211099</v>
      </c>
      <c r="N691">
        <f>(Table2[[#This Row],[1W Return vs Nifty]]-AVERAGE(Table2[1W Return vs Nifty]))/_xlfn.STDEV.P(Table2[1W Return vs Nifty])</f>
        <v>0.39100460747707072</v>
      </c>
      <c r="O691">
        <v>1773.82</v>
      </c>
      <c r="P691">
        <v>1835.19610308438</v>
      </c>
      <c r="Q691">
        <v>1953.5035876331599</v>
      </c>
      <c r="R691">
        <v>59.047386674515799</v>
      </c>
      <c r="S691" s="1">
        <f>(Table2[[#This Row],[Close Price]]-Table2[[#This Row],[20D EMA]])/Table2[[#This Row],[20D EMA]]</f>
        <v>9.4879976547790398E-3</v>
      </c>
      <c r="T691" s="1">
        <f>(Table2[[#This Row],[Close Price]]-Table2[[#This Row],[50D EMA]])/Table2[[#This Row],[50D EMA]]</f>
        <v>-2.4273211461986029E-2</v>
      </c>
      <c r="U691" s="1">
        <f>(Table2[[#This Row],[Close Price]]-Table2[[#This Row],[200D EMA]])/Table2[[#This Row],[200D EMA]]</f>
        <v>-8.3364877681372032E-2</v>
      </c>
      <c r="V691">
        <v>0.97644269149490903</v>
      </c>
      <c r="W691">
        <v>1783.05</v>
      </c>
      <c r="X691">
        <v>1809.75</v>
      </c>
      <c r="Y691">
        <v>1772.55</v>
      </c>
      <c r="Z691">
        <v>1819.9</v>
      </c>
      <c r="AA691">
        <v>1695.5</v>
      </c>
      <c r="AB691">
        <v>1819.9</v>
      </c>
      <c r="AC691" s="1">
        <f>(Table2[[#This Row],[Close Price]]/Table2[[#This Row],[Day Low]])-1</f>
        <v>4.2623594402850795E-3</v>
      </c>
      <c r="AD691" s="1">
        <f>(Table2[[#This Row],[Day High]]/Table2[[#This Row],[Close Price]])-1</f>
        <v>1.0666517744952975E-2</v>
      </c>
      <c r="AE691" s="1">
        <f>(Table2[[#This Row],[Close Price]]/Table2[[#This Row],[Current Week Low]])-1</f>
        <v>1.0211277538010322E-2</v>
      </c>
      <c r="AF691" s="1">
        <f>(Table2[[#This Row],[Current Week High]]/Table2[[#This Row],[Close Price]])-1</f>
        <v>1.6334850473291862E-2</v>
      </c>
      <c r="AG691" s="1">
        <f>(Table2[[#This Row],[Close Price]]/Table2[[#This Row],[Current Month Low]])-1</f>
        <v>5.6119138897080534E-2</v>
      </c>
      <c r="AH691" s="1">
        <f>(Table2[[#This Row],[Current Month High]]/Table2[[#This Row],[Close Price]])-1</f>
        <v>1.6334850473291862E-2</v>
      </c>
      <c r="AI691">
        <v>37.045207047720098</v>
      </c>
      <c r="AJ691">
        <v>5.6119138897080498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-0.01</v>
      </c>
      <c r="AM691" t="s">
        <v>3182</v>
      </c>
      <c r="AN691">
        <v>0.02</v>
      </c>
      <c r="AO691" t="s">
        <v>3183</v>
      </c>
      <c r="AP691">
        <v>-2.2349263774682999E-2</v>
      </c>
      <c r="AQ691">
        <f>(Table2[[#This Row],[Sharpe Ratio]]-AVERAGE(Table2[Sharpe Ratio]))/_xlfn.STDEV.P(Table2[Sharpe Ratio])</f>
        <v>-0.92387073087949645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618</v>
      </c>
      <c r="AT691">
        <f>_xlfn.RANK.AVG(Table2[[#This Row],[6M Return vs Nifty Z-Score]],Table2[6M Return vs Nifty Z-Score])</f>
        <v>632</v>
      </c>
      <c r="AU691">
        <f>_xlfn.RANK.AVG(Table2[[#This Row],[Sharpe Ratio Z-Score]],Table2[Sharpe Ratio Z-Score])</f>
        <v>611</v>
      </c>
      <c r="AV691">
        <f>(Table2[[#This Row],[Rank 1Y]]+Table2[[#This Row],[Rank 6M]]+Table2[[#This Row],[Rank Sharpe]])/3</f>
        <v>620.33333333333337</v>
      </c>
    </row>
    <row r="692" spans="1:48" x14ac:dyDescent="0.3">
      <c r="A692" t="s">
        <v>2101</v>
      </c>
      <c r="B692" t="s">
        <v>2102</v>
      </c>
      <c r="C692" t="s">
        <v>3154</v>
      </c>
      <c r="D692" t="s">
        <v>2103</v>
      </c>
      <c r="E692">
        <v>3012.7178589999999</v>
      </c>
      <c r="F692">
        <v>17.02</v>
      </c>
      <c r="G692">
        <v>-29.751125630410598</v>
      </c>
      <c r="H692">
        <f>(Table2[[#This Row],[1Y Return vs Nifty]]-AVERAGE(Table2[1Y Return vs Nifty]))/_xlfn.STDEV.P(Table2[1Y Return vs Nifty])</f>
        <v>-0.86394575701530374</v>
      </c>
      <c r="I692">
        <v>2.1565040593842499</v>
      </c>
      <c r="J692">
        <f>(Table2[[#This Row],[1M Return vs Nifty]]-AVERAGE(Table2[1M Return vs Nifty]))/_xlfn.STDEV.P(Table2[1M Return vs Nifty])</f>
        <v>6.5020810393402656E-2</v>
      </c>
      <c r="K692">
        <v>-17.615836635734201</v>
      </c>
      <c r="L692">
        <f>(Table2[[#This Row],[6M Return vs Nifty]]-AVERAGE(Table2[6M Return vs Nifty]))/_xlfn.STDEV.P(Table2[6M Return vs Nifty])</f>
        <v>-0.71045984300181131</v>
      </c>
      <c r="M692">
        <v>-1.6262792281104399</v>
      </c>
      <c r="N692">
        <f>(Table2[[#This Row],[1W Return vs Nifty]]-AVERAGE(Table2[1W Return vs Nifty]))/_xlfn.STDEV.P(Table2[1W Return vs Nifty])</f>
        <v>-0.32069575767472114</v>
      </c>
      <c r="O692">
        <v>21.52</v>
      </c>
      <c r="P692">
        <v>19.4669307806309</v>
      </c>
      <c r="Q692">
        <v>20.592139783930399</v>
      </c>
      <c r="R692">
        <v>23.6265426970206</v>
      </c>
      <c r="S692" s="1">
        <f>(Table2[[#This Row],[Close Price]]-Table2[[#This Row],[20D EMA]])/Table2[[#This Row],[20D EMA]]</f>
        <v>-0.20910780669144982</v>
      </c>
      <c r="T692" s="1">
        <f>(Table2[[#This Row],[Close Price]]-Table2[[#This Row],[50D EMA]])/Table2[[#This Row],[50D EMA]]</f>
        <v>-0.12569679361399561</v>
      </c>
      <c r="U692" s="1">
        <f>(Table2[[#This Row],[Close Price]]-Table2[[#This Row],[200D EMA]])/Table2[[#This Row],[200D EMA]]</f>
        <v>-0.17347103416217144</v>
      </c>
      <c r="V692">
        <v>1.5688310746346401</v>
      </c>
      <c r="W692">
        <v>17.29</v>
      </c>
      <c r="X692">
        <v>18</v>
      </c>
      <c r="Y692">
        <v>14.82</v>
      </c>
      <c r="Z692">
        <v>18.7</v>
      </c>
      <c r="AA692">
        <v>14.82</v>
      </c>
      <c r="AB692">
        <v>18.7</v>
      </c>
      <c r="AC692" s="1">
        <f>(Table2[[#This Row],[Close Price]]/Table2[[#This Row],[Day Low]])-1</f>
        <v>-1.5615962984384057E-2</v>
      </c>
      <c r="AD692" s="1">
        <f>(Table2[[#This Row],[Day High]]/Table2[[#This Row],[Close Price]])-1</f>
        <v>5.7579318448883754E-2</v>
      </c>
      <c r="AE692" s="1">
        <f>(Table2[[#This Row],[Close Price]]/Table2[[#This Row],[Current Week Low]])-1</f>
        <v>0.14844804318488514</v>
      </c>
      <c r="AF692" s="1">
        <f>(Table2[[#This Row],[Current Week High]]/Table2[[#This Row],[Close Price]])-1</f>
        <v>9.870740305522907E-2</v>
      </c>
      <c r="AG692" s="1">
        <f>(Table2[[#This Row],[Close Price]]/Table2[[#This Row],[Current Month Low]])-1</f>
        <v>0.14844804318488514</v>
      </c>
      <c r="AH692" s="1">
        <f>(Table2[[#This Row],[Current Month High]]/Table2[[#This Row],[Close Price]])-1</f>
        <v>9.870740305522907E-2</v>
      </c>
      <c r="AI692">
        <v>64.218566392479403</v>
      </c>
      <c r="AJ692">
        <v>14.844804318488499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-0.19</v>
      </c>
      <c r="AM692" t="s">
        <v>3182</v>
      </c>
      <c r="AN692">
        <v>-13.3</v>
      </c>
      <c r="AO692" t="s">
        <v>3182</v>
      </c>
      <c r="AP692">
        <v>-5.8182688767584999E-2</v>
      </c>
      <c r="AQ692">
        <f>(Table2[[#This Row],[Sharpe Ratio]]-AVERAGE(Table2[Sharpe Ratio]))/_xlfn.STDEV.P(Table2[Sharpe Ratio])</f>
        <v>-1.3384322754228895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622</v>
      </c>
      <c r="AT692">
        <f>_xlfn.RANK.AVG(Table2[[#This Row],[6M Return vs Nifty Z-Score]],Table2[6M Return vs Nifty Z-Score])</f>
        <v>572</v>
      </c>
      <c r="AU692">
        <f>_xlfn.RANK.AVG(Table2[[#This Row],[Sharpe Ratio Z-Score]],Table2[Sharpe Ratio Z-Score])</f>
        <v>675</v>
      </c>
      <c r="AV692">
        <f>(Table2[[#This Row],[Rank 1Y]]+Table2[[#This Row],[Rank 6M]]+Table2[[#This Row],[Rank Sharpe]])/3</f>
        <v>623</v>
      </c>
    </row>
    <row r="693" spans="1:48" x14ac:dyDescent="0.3">
      <c r="A693" t="s">
        <v>1630</v>
      </c>
      <c r="B693" t="s">
        <v>1631</v>
      </c>
      <c r="C693" t="s">
        <v>3148</v>
      </c>
      <c r="D693" t="s">
        <v>907</v>
      </c>
      <c r="E693">
        <v>5697.1105868699997</v>
      </c>
      <c r="F693">
        <v>32.15</v>
      </c>
      <c r="G693">
        <v>-39.048183897076001</v>
      </c>
      <c r="H693">
        <f>(Table2[[#This Row],[1Y Return vs Nifty]]-AVERAGE(Table2[1Y Return vs Nifty]))/_xlfn.STDEV.P(Table2[1Y Return vs Nifty])</f>
        <v>-1.0468718024679902</v>
      </c>
      <c r="I693">
        <v>11.8143546358921</v>
      </c>
      <c r="J693">
        <f>(Table2[[#This Row],[1M Return vs Nifty]]-AVERAGE(Table2[1M Return vs Nifty]))/_xlfn.STDEV.P(Table2[1M Return vs Nifty])</f>
        <v>0.96134446117479855</v>
      </c>
      <c r="K693">
        <v>-31.756315528767001</v>
      </c>
      <c r="L693">
        <f>(Table2[[#This Row],[6M Return vs Nifty]]-AVERAGE(Table2[6M Return vs Nifty]))/_xlfn.STDEV.P(Table2[6M Return vs Nifty])</f>
        <v>-1.1691710411341676</v>
      </c>
      <c r="M693">
        <v>5.2583847623742201</v>
      </c>
      <c r="N693">
        <f>(Table2[[#This Row],[1W Return vs Nifty]]-AVERAGE(Table2[1W Return vs Nifty]))/_xlfn.STDEV.P(Table2[1W Return vs Nifty])</f>
        <v>1.3439719158797194</v>
      </c>
      <c r="O693">
        <v>41.44</v>
      </c>
      <c r="P693">
        <v>33.585525770089099</v>
      </c>
      <c r="Q693">
        <v>38.976578120220402</v>
      </c>
      <c r="R693">
        <v>54.408238247033999</v>
      </c>
      <c r="S693" s="1">
        <f>(Table2[[#This Row],[Close Price]]-Table2[[#This Row],[20D EMA]])/Table2[[#This Row],[20D EMA]]</f>
        <v>-0.22417953667953666</v>
      </c>
      <c r="T693" s="1">
        <f>(Table2[[#This Row],[Close Price]]-Table2[[#This Row],[50D EMA]])/Table2[[#This Row],[50D EMA]]</f>
        <v>-4.2742393848946791E-2</v>
      </c>
      <c r="U693" s="1">
        <f>(Table2[[#This Row],[Close Price]]-Table2[[#This Row],[200D EMA]])/Table2[[#This Row],[200D EMA]]</f>
        <v>-0.17514565027140974</v>
      </c>
      <c r="V693">
        <v>0.37022515219739899</v>
      </c>
      <c r="W693">
        <v>32.06</v>
      </c>
      <c r="X693">
        <v>33.29</v>
      </c>
      <c r="Y693">
        <v>31.04</v>
      </c>
      <c r="Z693">
        <v>32.9</v>
      </c>
      <c r="AA693">
        <v>31.04</v>
      </c>
      <c r="AB693">
        <v>33.99</v>
      </c>
      <c r="AC693" s="1">
        <f>(Table2[[#This Row],[Close Price]]/Table2[[#This Row],[Day Low]])-1</f>
        <v>2.8072364316904519E-3</v>
      </c>
      <c r="AD693" s="1">
        <f>(Table2[[#This Row],[Day High]]/Table2[[#This Row],[Close Price]])-1</f>
        <v>3.5458786936236386E-2</v>
      </c>
      <c r="AE693" s="1">
        <f>(Table2[[#This Row],[Close Price]]/Table2[[#This Row],[Current Week Low]])-1</f>
        <v>3.5760309278350499E-2</v>
      </c>
      <c r="AF693" s="1">
        <f>(Table2[[#This Row],[Current Week High]]/Table2[[#This Row],[Close Price]])-1</f>
        <v>2.3328149300155587E-2</v>
      </c>
      <c r="AG693" s="1">
        <f>(Table2[[#This Row],[Close Price]]/Table2[[#This Row],[Current Month Low]])-1</f>
        <v>3.5760309278350499E-2</v>
      </c>
      <c r="AH693" s="1">
        <f>(Table2[[#This Row],[Current Month High]]/Table2[[#This Row],[Close Price]])-1</f>
        <v>5.7231726283048401E-2</v>
      </c>
      <c r="AI693">
        <v>67.962674961119703</v>
      </c>
      <c r="AJ693">
        <v>13.1643787398803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-0.22</v>
      </c>
      <c r="AM693" t="s">
        <v>3182</v>
      </c>
      <c r="AN693">
        <v>-2.4300000000000002</v>
      </c>
      <c r="AO693" t="s">
        <v>3182</v>
      </c>
      <c r="AP693">
        <v>2.4373084440099998E-3</v>
      </c>
      <c r="AQ693">
        <f>(Table2[[#This Row],[Sharpe Ratio]]-AVERAGE(Table2[Sharpe Ratio]))/_xlfn.STDEV.P(Table2[Sharpe Ratio])</f>
        <v>-0.6371116598458697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672</v>
      </c>
      <c r="AT693">
        <f>_xlfn.RANK.AVG(Table2[[#This Row],[6M Return vs Nifty Z-Score]],Table2[6M Return vs Nifty Z-Score])</f>
        <v>699</v>
      </c>
      <c r="AU693">
        <f>_xlfn.RANK.AVG(Table2[[#This Row],[Sharpe Ratio Z-Score]],Table2[Sharpe Ratio Z-Score])</f>
        <v>505</v>
      </c>
      <c r="AV693">
        <f>(Table2[[#This Row],[Rank 1Y]]+Table2[[#This Row],[Rank 6M]]+Table2[[#This Row],[Rank Sharpe]])/3</f>
        <v>625.33333333333337</v>
      </c>
    </row>
    <row r="694" spans="1:48" x14ac:dyDescent="0.3">
      <c r="A694" t="s">
        <v>517</v>
      </c>
      <c r="B694" t="s">
        <v>518</v>
      </c>
      <c r="C694" t="s">
        <v>3138</v>
      </c>
      <c r="D694" t="s">
        <v>123</v>
      </c>
      <c r="E694">
        <v>40907.384092375003</v>
      </c>
      <c r="F694">
        <v>314.75</v>
      </c>
      <c r="G694">
        <v>-39.278473919342197</v>
      </c>
      <c r="H694">
        <f>(Table2[[#This Row],[1Y Return vs Nifty]]-AVERAGE(Table2[1Y Return vs Nifty]))/_xlfn.STDEV.P(Table2[1Y Return vs Nifty])</f>
        <v>-1.0514029177812509</v>
      </c>
      <c r="I694">
        <v>-11.2940596991417</v>
      </c>
      <c r="J694">
        <f>(Table2[[#This Row],[1M Return vs Nifty]]-AVERAGE(Table2[1M Return vs Nifty]))/_xlfn.STDEV.P(Table2[1M Return vs Nifty])</f>
        <v>-1.183296122821071</v>
      </c>
      <c r="K694">
        <v>-20.702949757148101</v>
      </c>
      <c r="L694">
        <f>(Table2[[#This Row],[6M Return vs Nifty]]-AVERAGE(Table2[6M Return vs Nifty]))/_xlfn.STDEV.P(Table2[6M Return vs Nifty])</f>
        <v>-0.81060449647543709</v>
      </c>
      <c r="M694">
        <v>-6.3995248421455502</v>
      </c>
      <c r="N694">
        <f>(Table2[[#This Row],[1W Return vs Nifty]]-AVERAGE(Table2[1W Return vs Nifty]))/_xlfn.STDEV.P(Table2[1W Return vs Nifty])</f>
        <v>-1.4748359862467764</v>
      </c>
      <c r="O694">
        <v>319.55</v>
      </c>
      <c r="P694">
        <v>331.50017407605202</v>
      </c>
      <c r="Q694">
        <v>347.896394085439</v>
      </c>
      <c r="R694">
        <v>49.711986061454098</v>
      </c>
      <c r="S694" s="1">
        <f>(Table2[[#This Row],[Close Price]]-Table2[[#This Row],[20D EMA]])/Table2[[#This Row],[20D EMA]]</f>
        <v>-1.502112345485843E-2</v>
      </c>
      <c r="T694" s="1">
        <f>(Table2[[#This Row],[Close Price]]-Table2[[#This Row],[50D EMA]])/Table2[[#This Row],[50D EMA]]</f>
        <v>-5.0528402052088313E-2</v>
      </c>
      <c r="U694" s="1">
        <f>(Table2[[#This Row],[Close Price]]-Table2[[#This Row],[200D EMA]])/Table2[[#This Row],[200D EMA]]</f>
        <v>-9.5276624446123628E-2</v>
      </c>
      <c r="V694">
        <v>1.93047708090388</v>
      </c>
      <c r="W694">
        <v>287.05</v>
      </c>
      <c r="X694">
        <v>317.95</v>
      </c>
      <c r="Y694">
        <v>287.05</v>
      </c>
      <c r="Z694">
        <v>317.95</v>
      </c>
      <c r="AA694">
        <v>279</v>
      </c>
      <c r="AB694">
        <v>352.8</v>
      </c>
      <c r="AC694" s="1">
        <f>(Table2[[#This Row],[Close Price]]/Table2[[#This Row],[Day Low]])-1</f>
        <v>9.6498867793067378E-2</v>
      </c>
      <c r="AD694" s="1">
        <f>(Table2[[#This Row],[Day High]]/Table2[[#This Row],[Close Price]])-1</f>
        <v>1.0166799046862574E-2</v>
      </c>
      <c r="AE694" s="1">
        <f>(Table2[[#This Row],[Close Price]]/Table2[[#This Row],[Current Week Low]])-1</f>
        <v>9.6498867793067378E-2</v>
      </c>
      <c r="AF694" s="1">
        <f>(Table2[[#This Row],[Current Week High]]/Table2[[#This Row],[Close Price]])-1</f>
        <v>1.0166799046862574E-2</v>
      </c>
      <c r="AG694" s="1">
        <f>(Table2[[#This Row],[Close Price]]/Table2[[#This Row],[Current Month Low]])-1</f>
        <v>0.12813620071684584</v>
      </c>
      <c r="AH694" s="1">
        <f>(Table2[[#This Row],[Current Month High]]/Table2[[#This Row],[Close Price]])-1</f>
        <v>0.12088959491660045</v>
      </c>
      <c r="AI694">
        <v>30.4209690230341</v>
      </c>
      <c r="AJ694">
        <v>12.8136200716845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-0.05</v>
      </c>
      <c r="AM694" t="s">
        <v>3182</v>
      </c>
      <c r="AN694">
        <v>-8.9499999999999993</v>
      </c>
      <c r="AO694" t="s">
        <v>3182</v>
      </c>
      <c r="AP694">
        <v>-1.5451406917583E-2</v>
      </c>
      <c r="AQ694">
        <f>(Table2[[#This Row],[Sharpe Ratio]]-AVERAGE(Table2[Sharpe Ratio]))/_xlfn.STDEV.P(Table2[Sharpe Ratio])</f>
        <v>-0.84406852963066126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673</v>
      </c>
      <c r="AT694">
        <f>_xlfn.RANK.AVG(Table2[[#This Row],[6M Return vs Nifty Z-Score]],Table2[6M Return vs Nifty Z-Score])</f>
        <v>611</v>
      </c>
      <c r="AU694">
        <f>_xlfn.RANK.AVG(Table2[[#This Row],[Sharpe Ratio Z-Score]],Table2[Sharpe Ratio Z-Score])</f>
        <v>596</v>
      </c>
      <c r="AV694">
        <f>(Table2[[#This Row],[Rank 1Y]]+Table2[[#This Row],[Rank 6M]]+Table2[[#This Row],[Rank Sharpe]])/3</f>
        <v>626.66666666666663</v>
      </c>
    </row>
    <row r="695" spans="1:48" x14ac:dyDescent="0.3">
      <c r="A695" t="s">
        <v>2161</v>
      </c>
      <c r="B695" t="s">
        <v>2162</v>
      </c>
      <c r="C695" t="s">
        <v>3149</v>
      </c>
      <c r="D695" t="s">
        <v>134</v>
      </c>
      <c r="E695">
        <v>2771.8807962299902</v>
      </c>
      <c r="F695">
        <v>364.7</v>
      </c>
      <c r="G695">
        <v>-54.599015590297299</v>
      </c>
      <c r="H695">
        <f>(Table2[[#This Row],[1Y Return vs Nifty]]-AVERAGE(Table2[1Y Return vs Nifty]))/_xlfn.STDEV.P(Table2[1Y Return vs Nifty])</f>
        <v>-1.3528451613035231</v>
      </c>
      <c r="I695">
        <v>0.106716044913436</v>
      </c>
      <c r="J695">
        <f>(Table2[[#This Row],[1M Return vs Nifty]]-AVERAGE(Table2[1M Return vs Nifty]))/_xlfn.STDEV.P(Table2[1M Return vs Nifty])</f>
        <v>-0.12521546028648217</v>
      </c>
      <c r="K695">
        <v>-29.811396427624199</v>
      </c>
      <c r="L695">
        <f>(Table2[[#This Row],[6M Return vs Nifty]]-AVERAGE(Table2[6M Return vs Nifty]))/_xlfn.STDEV.P(Table2[6M Return vs Nifty])</f>
        <v>-1.1060786821055568</v>
      </c>
      <c r="M695">
        <v>-2.0234037140826699</v>
      </c>
      <c r="N695">
        <f>(Table2[[#This Row],[1W Return vs Nifty]]-AVERAGE(Table2[1W Return vs Nifty]))/_xlfn.STDEV.P(Table2[1W Return vs Nifty])</f>
        <v>-0.4167179157769289</v>
      </c>
      <c r="O695">
        <v>448.78</v>
      </c>
      <c r="P695">
        <v>378.35856925482102</v>
      </c>
      <c r="Q695">
        <v>417.874744503008</v>
      </c>
      <c r="R695">
        <v>52.745791504009297</v>
      </c>
      <c r="S695" s="1">
        <f>(Table2[[#This Row],[Close Price]]-Table2[[#This Row],[20D EMA]])/Table2[[#This Row],[20D EMA]]</f>
        <v>-0.1873523775569321</v>
      </c>
      <c r="T695" s="1">
        <f>(Table2[[#This Row],[Close Price]]-Table2[[#This Row],[50D EMA]])/Table2[[#This Row],[50D EMA]]</f>
        <v>-3.609953722396627E-2</v>
      </c>
      <c r="U695" s="1">
        <f>(Table2[[#This Row],[Close Price]]-Table2[[#This Row],[200D EMA]])/Table2[[#This Row],[200D EMA]]</f>
        <v>-0.12725043856443266</v>
      </c>
      <c r="V695">
        <v>0.408257100730478</v>
      </c>
      <c r="W695">
        <v>365.1</v>
      </c>
      <c r="X695">
        <v>372</v>
      </c>
      <c r="Y695">
        <v>362.3</v>
      </c>
      <c r="Z695">
        <v>373</v>
      </c>
      <c r="AA695">
        <v>362.1</v>
      </c>
      <c r="AB695">
        <v>386</v>
      </c>
      <c r="AC695" s="1">
        <f>(Table2[[#This Row],[Close Price]]/Table2[[#This Row],[Day Low]])-1</f>
        <v>-1.0955902492468805E-3</v>
      </c>
      <c r="AD695" s="1">
        <f>(Table2[[#This Row],[Day High]]/Table2[[#This Row],[Close Price]])-1</f>
        <v>2.0016451878256181E-2</v>
      </c>
      <c r="AE695" s="1">
        <f>(Table2[[#This Row],[Close Price]]/Table2[[#This Row],[Current Week Low]])-1</f>
        <v>6.6243444659122019E-3</v>
      </c>
      <c r="AF695" s="1">
        <f>(Table2[[#This Row],[Current Week High]]/Table2[[#This Row],[Close Price]])-1</f>
        <v>2.2758431587606376E-2</v>
      </c>
      <c r="AG695" s="1">
        <f>(Table2[[#This Row],[Close Price]]/Table2[[#This Row],[Current Month Low]])-1</f>
        <v>7.1803369235017289E-3</v>
      </c>
      <c r="AH695" s="1">
        <f>(Table2[[#This Row],[Current Month High]]/Table2[[#This Row],[Close Price]])-1</f>
        <v>5.8404167809158247E-2</v>
      </c>
      <c r="AI695">
        <v>60.405812996983798</v>
      </c>
      <c r="AJ695">
        <v>5.7101449275362297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-0.12</v>
      </c>
      <c r="AM695" t="s">
        <v>3182</v>
      </c>
      <c r="AN695">
        <v>-2.02</v>
      </c>
      <c r="AO695" t="s">
        <v>3182</v>
      </c>
      <c r="AP695">
        <v>1.3295462463052E-2</v>
      </c>
      <c r="AQ695">
        <f>(Table2[[#This Row],[Sharpe Ratio]]-AVERAGE(Table2[Sharpe Ratio]))/_xlfn.STDEV.P(Table2[Sharpe Ratio])</f>
        <v>-0.51149226672573822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718</v>
      </c>
      <c r="AT695">
        <f>_xlfn.RANK.AVG(Table2[[#This Row],[6M Return vs Nifty Z-Score]],Table2[6M Return vs Nifty Z-Score])</f>
        <v>691</v>
      </c>
      <c r="AU695">
        <f>_xlfn.RANK.AVG(Table2[[#This Row],[Sharpe Ratio Z-Score]],Table2[Sharpe Ratio Z-Score])</f>
        <v>472</v>
      </c>
      <c r="AV695">
        <f>(Table2[[#This Row],[Rank 1Y]]+Table2[[#This Row],[Rank 6M]]+Table2[[#This Row],[Rank Sharpe]])/3</f>
        <v>627</v>
      </c>
    </row>
    <row r="696" spans="1:48" x14ac:dyDescent="0.3">
      <c r="A696" t="s">
        <v>2263</v>
      </c>
      <c r="B696" t="s">
        <v>2264</v>
      </c>
      <c r="C696" t="s">
        <v>3144</v>
      </c>
      <c r="D696" t="s">
        <v>80</v>
      </c>
      <c r="E696">
        <v>2459.9753855099998</v>
      </c>
      <c r="F696">
        <v>571.65</v>
      </c>
      <c r="G696">
        <v>-49.162363402259601</v>
      </c>
      <c r="H696">
        <f>(Table2[[#This Row],[1Y Return vs Nifty]]-AVERAGE(Table2[1Y Return vs Nifty]))/_xlfn.STDEV.P(Table2[1Y Return vs Nifty])</f>
        <v>-1.2458752729007336</v>
      </c>
      <c r="I696">
        <v>-6.7378359342079204</v>
      </c>
      <c r="J696">
        <f>(Table2[[#This Row],[1M Return vs Nifty]]-AVERAGE(Table2[1M Return vs Nifty]))/_xlfn.STDEV.P(Table2[1M Return vs Nifty])</f>
        <v>-0.76044311982513224</v>
      </c>
      <c r="K696">
        <v>-23.767487301744399</v>
      </c>
      <c r="L696">
        <f>(Table2[[#This Row],[6M Return vs Nifty]]-AVERAGE(Table2[6M Return vs Nifty]))/_xlfn.STDEV.P(Table2[6M Return vs Nifty])</f>
        <v>-0.91001680771589888</v>
      </c>
      <c r="M696">
        <v>-5.2296143276041702</v>
      </c>
      <c r="N696">
        <f>(Table2[[#This Row],[1W Return vs Nifty]]-AVERAGE(Table2[1W Return vs Nifty]))/_xlfn.STDEV.P(Table2[1W Return vs Nifty])</f>
        <v>-1.1919591142309238</v>
      </c>
      <c r="O696">
        <v>716.85</v>
      </c>
      <c r="P696">
        <v>627.997837118387</v>
      </c>
      <c r="Q696">
        <v>720.84902827312999</v>
      </c>
      <c r="R696">
        <v>41.070755849383701</v>
      </c>
      <c r="S696" s="1">
        <f>(Table2[[#This Row],[Close Price]]-Table2[[#This Row],[20D EMA]])/Table2[[#This Row],[20D EMA]]</f>
        <v>-0.20255283532119697</v>
      </c>
      <c r="T696" s="1">
        <f>(Table2[[#This Row],[Close Price]]-Table2[[#This Row],[50D EMA]])/Table2[[#This Row],[50D EMA]]</f>
        <v>-8.9726164308054149E-2</v>
      </c>
      <c r="U696" s="1">
        <f>(Table2[[#This Row],[Close Price]]-Table2[[#This Row],[200D EMA]])/Table2[[#This Row],[200D EMA]]</f>
        <v>-0.2069768043255216</v>
      </c>
      <c r="V696">
        <v>0.63452854895618505</v>
      </c>
      <c r="W696">
        <v>572</v>
      </c>
      <c r="X696">
        <v>582.15</v>
      </c>
      <c r="Y696">
        <v>565.79999999999995</v>
      </c>
      <c r="Z696">
        <v>575</v>
      </c>
      <c r="AA696">
        <v>565.79999999999995</v>
      </c>
      <c r="AB696">
        <v>587.4</v>
      </c>
      <c r="AC696" s="1">
        <f>(Table2[[#This Row],[Close Price]]/Table2[[#This Row],[Day Low]])-1</f>
        <v>-6.1188811188817027E-4</v>
      </c>
      <c r="AD696" s="1">
        <f>(Table2[[#This Row],[Day High]]/Table2[[#This Row],[Close Price]])-1</f>
        <v>1.836788244555243E-2</v>
      </c>
      <c r="AE696" s="1">
        <f>(Table2[[#This Row],[Close Price]]/Table2[[#This Row],[Current Week Low]])-1</f>
        <v>1.033934252386004E-2</v>
      </c>
      <c r="AF696" s="1">
        <f>(Table2[[#This Row],[Current Week High]]/Table2[[#This Row],[Close Price]])-1</f>
        <v>5.8602291611999924E-3</v>
      </c>
      <c r="AG696" s="1">
        <f>(Table2[[#This Row],[Close Price]]/Table2[[#This Row],[Current Month Low]])-1</f>
        <v>1.033934252386004E-2</v>
      </c>
      <c r="AH696" s="1">
        <f>(Table2[[#This Row],[Current Month High]]/Table2[[#This Row],[Close Price]])-1</f>
        <v>2.7551823668328534E-2</v>
      </c>
      <c r="AI696">
        <v>54.9899413977083</v>
      </c>
      <c r="AJ696">
        <v>6.8504672897196297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-0.14000000000000001</v>
      </c>
      <c r="AM696" t="s">
        <v>3182</v>
      </c>
      <c r="AN696">
        <v>-7.69</v>
      </c>
      <c r="AO696" t="s">
        <v>3182</v>
      </c>
      <c r="AQ696">
        <f>(Table2[[#This Row],[Sharpe Ratio]]-AVERAGE(Table2[Sharpe Ratio]))/_xlfn.STDEV.P(Table2[Sharpe Ratio])</f>
        <v>-0.66530919757154305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706</v>
      </c>
      <c r="AT696">
        <f>_xlfn.RANK.AVG(Table2[[#This Row],[6M Return vs Nifty Z-Score]],Table2[6M Return vs Nifty Z-Score])</f>
        <v>641</v>
      </c>
      <c r="AU696">
        <f>_xlfn.RANK.AVG(Table2[[#This Row],[Sharpe Ratio Z-Score]],Table2[Sharpe Ratio Z-Score])</f>
        <v>534</v>
      </c>
      <c r="AV696">
        <f>(Table2[[#This Row],[Rank 1Y]]+Table2[[#This Row],[Rank 6M]]+Table2[[#This Row],[Rank Sharpe]])/3</f>
        <v>627</v>
      </c>
    </row>
    <row r="697" spans="1:48" x14ac:dyDescent="0.3">
      <c r="A697" t="s">
        <v>1851</v>
      </c>
      <c r="B697" t="s">
        <v>1852</v>
      </c>
      <c r="C697" t="s">
        <v>3141</v>
      </c>
      <c r="D697" t="s">
        <v>214</v>
      </c>
      <c r="E697">
        <v>4154.3432500050003</v>
      </c>
      <c r="F697">
        <v>104.13</v>
      </c>
      <c r="G697">
        <v>-31.5310735080729</v>
      </c>
      <c r="H697">
        <f>(Table2[[#This Row],[1Y Return vs Nifty]]-AVERAGE(Table2[1Y Return vs Nifty]))/_xlfn.STDEV.P(Table2[1Y Return vs Nifty])</f>
        <v>-0.8989674614118548</v>
      </c>
      <c r="I697">
        <v>-4.6593163901621999</v>
      </c>
      <c r="J697">
        <f>(Table2[[#This Row],[1M Return vs Nifty]]-AVERAGE(Table2[1M Return vs Nifty]))/_xlfn.STDEV.P(Table2[1M Return vs Nifty])</f>
        <v>-0.56754033973126283</v>
      </c>
      <c r="K697">
        <v>-24.534134919514699</v>
      </c>
      <c r="L697">
        <f>(Table2[[#This Row],[6M Return vs Nifty]]-AVERAGE(Table2[6M Return vs Nifty]))/_xlfn.STDEV.P(Table2[6M Return vs Nifty])</f>
        <v>-0.93488653454431647</v>
      </c>
      <c r="M697">
        <v>-0.31619150881221197</v>
      </c>
      <c r="N697">
        <f>(Table2[[#This Row],[1W Return vs Nifty]]-AVERAGE(Table2[1W Return vs Nifty]))/_xlfn.STDEV.P(Table2[1W Return vs Nifty])</f>
        <v>-3.9249350389895469E-3</v>
      </c>
      <c r="O697">
        <v>122.68</v>
      </c>
      <c r="P697">
        <v>111.892295833809</v>
      </c>
      <c r="Q697">
        <v>119.481207930464</v>
      </c>
      <c r="R697">
        <v>49.9434347633455</v>
      </c>
      <c r="S697" s="1">
        <f>(Table2[[#This Row],[Close Price]]-Table2[[#This Row],[20D EMA]])/Table2[[#This Row],[20D EMA]]</f>
        <v>-0.15120639060971641</v>
      </c>
      <c r="T697" s="1">
        <f>(Table2[[#This Row],[Close Price]]-Table2[[#This Row],[50D EMA]])/Table2[[#This Row],[50D EMA]]</f>
        <v>-6.9372924882497369E-2</v>
      </c>
      <c r="U697" s="1">
        <f>(Table2[[#This Row],[Close Price]]-Table2[[#This Row],[200D EMA]])/Table2[[#This Row],[200D EMA]]</f>
        <v>-0.12848219562191016</v>
      </c>
      <c r="V697">
        <v>0.62912662993378299</v>
      </c>
      <c r="W697">
        <v>103.71</v>
      </c>
      <c r="X697">
        <v>106.65</v>
      </c>
      <c r="Y697">
        <v>102.61</v>
      </c>
      <c r="Z697">
        <v>105.65</v>
      </c>
      <c r="AA697">
        <v>99.16</v>
      </c>
      <c r="AB697">
        <v>105.65</v>
      </c>
      <c r="AC697" s="1">
        <f>(Table2[[#This Row],[Close Price]]/Table2[[#This Row],[Day Low]])-1</f>
        <v>4.049754122071203E-3</v>
      </c>
      <c r="AD697" s="1">
        <f>(Table2[[#This Row],[Day High]]/Table2[[#This Row],[Close Price]])-1</f>
        <v>2.4200518582541131E-2</v>
      </c>
      <c r="AE697" s="1">
        <f>(Table2[[#This Row],[Close Price]]/Table2[[#This Row],[Current Week Low]])-1</f>
        <v>1.4813371016470178E-2</v>
      </c>
      <c r="AF697" s="1">
        <f>(Table2[[#This Row],[Current Week High]]/Table2[[#This Row],[Close Price]])-1</f>
        <v>1.4597138192643966E-2</v>
      </c>
      <c r="AG697" s="1">
        <f>(Table2[[#This Row],[Close Price]]/Table2[[#This Row],[Current Month Low]])-1</f>
        <v>5.0121016538926977E-2</v>
      </c>
      <c r="AH697" s="1">
        <f>(Table2[[#This Row],[Current Month High]]/Table2[[#This Row],[Close Price]])-1</f>
        <v>1.4597138192643966E-2</v>
      </c>
      <c r="AI697">
        <v>43.724190915202101</v>
      </c>
      <c r="AJ697">
        <v>7.8955548647808396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-7.0000000000000007E-2</v>
      </c>
      <c r="AM697" t="s">
        <v>3182</v>
      </c>
      <c r="AN697">
        <v>-6.5</v>
      </c>
      <c r="AO697" t="s">
        <v>3182</v>
      </c>
      <c r="AP697">
        <v>-2.6045744881176999E-2</v>
      </c>
      <c r="AQ697">
        <f>(Table2[[#This Row],[Sharpe Ratio]]-AVERAGE(Table2[Sharpe Ratio]))/_xlfn.STDEV.P(Table2[Sharpe Ratio])</f>
        <v>-0.96663580056477405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630</v>
      </c>
      <c r="AT697">
        <f>_xlfn.RANK.AVG(Table2[[#This Row],[6M Return vs Nifty Z-Score]],Table2[6M Return vs Nifty Z-Score])</f>
        <v>656</v>
      </c>
      <c r="AU697">
        <f>_xlfn.RANK.AVG(Table2[[#This Row],[Sharpe Ratio Z-Score]],Table2[Sharpe Ratio Z-Score])</f>
        <v>617</v>
      </c>
      <c r="AV697">
        <f>(Table2[[#This Row],[Rank 1Y]]+Table2[[#This Row],[Rank 6M]]+Table2[[#This Row],[Rank Sharpe]])/3</f>
        <v>634.33333333333337</v>
      </c>
    </row>
    <row r="698" spans="1:48" x14ac:dyDescent="0.3">
      <c r="A698" t="s">
        <v>912</v>
      </c>
      <c r="B698" t="s">
        <v>913</v>
      </c>
      <c r="C698" t="s">
        <v>572</v>
      </c>
      <c r="D698" t="s">
        <v>572</v>
      </c>
      <c r="E698">
        <v>16430.03122995</v>
      </c>
      <c r="F698">
        <v>32.65</v>
      </c>
      <c r="G698">
        <v>-33.4256808709711</v>
      </c>
      <c r="H698">
        <f>(Table2[[#This Row],[1Y Return vs Nifty]]-AVERAGE(Table2[1Y Return vs Nifty]))/_xlfn.STDEV.P(Table2[1Y Return vs Nifty])</f>
        <v>-0.93624517040752142</v>
      </c>
      <c r="I698">
        <v>-1.3801706149792199</v>
      </c>
      <c r="J698">
        <f>(Table2[[#This Row],[1M Return vs Nifty]]-AVERAGE(Table2[1M Return vs Nifty]))/_xlfn.STDEV.P(Table2[1M Return vs Nifty])</f>
        <v>-0.26321010710105724</v>
      </c>
      <c r="K698">
        <v>-19.134144357229101</v>
      </c>
      <c r="L698">
        <f>(Table2[[#This Row],[6M Return vs Nifty]]-AVERAGE(Table2[6M Return vs Nifty]))/_xlfn.STDEV.P(Table2[6M Return vs Nifty])</f>
        <v>-0.75971310799580605</v>
      </c>
      <c r="M698">
        <v>-2.49155382765279</v>
      </c>
      <c r="N698">
        <f>(Table2[[#This Row],[1W Return vs Nifty]]-AVERAGE(Table2[1W Return vs Nifty]))/_xlfn.STDEV.P(Table2[1W Return vs Nifty])</f>
        <v>-0.52991361588780062</v>
      </c>
      <c r="O698">
        <v>32.700000000000003</v>
      </c>
      <c r="P698">
        <v>34.010582665784803</v>
      </c>
      <c r="Q698">
        <v>36.558278276095699</v>
      </c>
      <c r="R698">
        <v>54.981271959824902</v>
      </c>
      <c r="S698" s="1">
        <f>(Table2[[#This Row],[Close Price]]-Table2[[#This Row],[20D EMA]])/Table2[[#This Row],[20D EMA]]</f>
        <v>-1.5290519877677144E-3</v>
      </c>
      <c r="T698" s="1">
        <f>(Table2[[#This Row],[Close Price]]-Table2[[#This Row],[50D EMA]])/Table2[[#This Row],[50D EMA]]</f>
        <v>-4.0004685575515654E-2</v>
      </c>
      <c r="U698" s="1">
        <f>(Table2[[#This Row],[Close Price]]-Table2[[#This Row],[200D EMA]])/Table2[[#This Row],[200D EMA]]</f>
        <v>-0.1069054249923799</v>
      </c>
      <c r="V698">
        <v>0.75395598619172</v>
      </c>
      <c r="W698">
        <v>32.020000000000003</v>
      </c>
      <c r="X698">
        <v>32.75</v>
      </c>
      <c r="Y698">
        <v>31.83</v>
      </c>
      <c r="Z698">
        <v>32.75</v>
      </c>
      <c r="AA698">
        <v>31.07</v>
      </c>
      <c r="AB698">
        <v>35.47</v>
      </c>
      <c r="AC698" s="1">
        <f>(Table2[[#This Row],[Close Price]]/Table2[[#This Row],[Day Low]])-1</f>
        <v>1.9675202998125974E-2</v>
      </c>
      <c r="AD698" s="1">
        <f>(Table2[[#This Row],[Day High]]/Table2[[#This Row],[Close Price]])-1</f>
        <v>3.0627871362940429E-3</v>
      </c>
      <c r="AE698" s="1">
        <f>(Table2[[#This Row],[Close Price]]/Table2[[#This Row],[Current Week Low]])-1</f>
        <v>2.5761859880615745E-2</v>
      </c>
      <c r="AF698" s="1">
        <f>(Table2[[#This Row],[Current Week High]]/Table2[[#This Row],[Close Price]])-1</f>
        <v>3.0627871362940429E-3</v>
      </c>
      <c r="AG698" s="1">
        <f>(Table2[[#This Row],[Close Price]]/Table2[[#This Row],[Current Month Low]])-1</f>
        <v>5.0852912777598958E-2</v>
      </c>
      <c r="AH698" s="1">
        <f>(Table2[[#This Row],[Current Month High]]/Table2[[#This Row],[Close Price]])-1</f>
        <v>8.6370597243491609E-2</v>
      </c>
      <c r="AI698">
        <v>62.021439509954</v>
      </c>
      <c r="AJ698">
        <v>5.0852912777598904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3182</v>
      </c>
      <c r="AN698">
        <v>-4.0599999999999996</v>
      </c>
      <c r="AO698" t="s">
        <v>3182</v>
      </c>
      <c r="AP698">
        <v>-5.9636066151199998E-2</v>
      </c>
      <c r="AQ698">
        <f>(Table2[[#This Row],[Sharpe Ratio]]-AVERAGE(Table2[Sharpe Ratio]))/_xlfn.STDEV.P(Table2[Sharpe Ratio])</f>
        <v>-1.3552465870069821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637</v>
      </c>
      <c r="AT698">
        <f>_xlfn.RANK.AVG(Table2[[#This Row],[6M Return vs Nifty Z-Score]],Table2[6M Return vs Nifty Z-Score])</f>
        <v>594</v>
      </c>
      <c r="AU698">
        <f>_xlfn.RANK.AVG(Table2[[#This Row],[Sharpe Ratio Z-Score]],Table2[Sharpe Ratio Z-Score])</f>
        <v>676</v>
      </c>
      <c r="AV698">
        <f>(Table2[[#This Row],[Rank 1Y]]+Table2[[#This Row],[Rank 6M]]+Table2[[#This Row],[Rank Sharpe]])/3</f>
        <v>635.66666666666663</v>
      </c>
    </row>
    <row r="699" spans="1:48" x14ac:dyDescent="0.3">
      <c r="A699" t="s">
        <v>2245</v>
      </c>
      <c r="B699" t="s">
        <v>2246</v>
      </c>
      <c r="C699" t="s">
        <v>3134</v>
      </c>
      <c r="D699" t="s">
        <v>458</v>
      </c>
      <c r="E699">
        <v>2498.4526433599999</v>
      </c>
      <c r="F699">
        <v>75.2</v>
      </c>
      <c r="G699">
        <v>-49.543331144195101</v>
      </c>
      <c r="H699">
        <f>(Table2[[#This Row],[1Y Return vs Nifty]]-AVERAGE(Table2[1Y Return vs Nifty]))/_xlfn.STDEV.P(Table2[1Y Return vs Nifty])</f>
        <v>-1.2533710764633692</v>
      </c>
      <c r="I699">
        <v>-7.1621109073550802</v>
      </c>
      <c r="J699">
        <f>(Table2[[#This Row],[1M Return vs Nifty]]-AVERAGE(Table2[1M Return vs Nifty]))/_xlfn.STDEV.P(Table2[1M Return vs Nifty])</f>
        <v>-0.79981913727889864</v>
      </c>
      <c r="K699">
        <v>-20.6674516873492</v>
      </c>
      <c r="L699">
        <f>(Table2[[#This Row],[6M Return vs Nifty]]-AVERAGE(Table2[6M Return vs Nifty]))/_xlfn.STDEV.P(Table2[6M Return vs Nifty])</f>
        <v>-0.80945295399572215</v>
      </c>
      <c r="M699">
        <v>1.1980942054735</v>
      </c>
      <c r="N699">
        <f>(Table2[[#This Row],[1W Return vs Nifty]]-AVERAGE(Table2[1W Return vs Nifty]))/_xlfn.STDEV.P(Table2[1W Return vs Nifty])</f>
        <v>0.36221965539864265</v>
      </c>
      <c r="O699">
        <v>86.59</v>
      </c>
      <c r="P699">
        <v>78.134008042905407</v>
      </c>
      <c r="Q699">
        <v>83.469978735114097</v>
      </c>
      <c r="R699">
        <v>60.452532539982201</v>
      </c>
      <c r="S699" s="1">
        <f>(Table2[[#This Row],[Close Price]]-Table2[[#This Row],[20D EMA]])/Table2[[#This Row],[20D EMA]]</f>
        <v>-0.13153943873426494</v>
      </c>
      <c r="T699" s="1">
        <f>(Table2[[#This Row],[Close Price]]-Table2[[#This Row],[50D EMA]])/Table2[[#This Row],[50D EMA]]</f>
        <v>-3.7550973211232991E-2</v>
      </c>
      <c r="U699" s="1">
        <f>(Table2[[#This Row],[Close Price]]-Table2[[#This Row],[200D EMA]])/Table2[[#This Row],[200D EMA]]</f>
        <v>-9.9077283359065779E-2</v>
      </c>
      <c r="V699">
        <v>0.50508304914107405</v>
      </c>
      <c r="W699">
        <v>74.86</v>
      </c>
      <c r="X699">
        <v>77.150000000000006</v>
      </c>
      <c r="Y699">
        <v>72.319999999999993</v>
      </c>
      <c r="Z699">
        <v>76</v>
      </c>
      <c r="AA699">
        <v>68.510000000000005</v>
      </c>
      <c r="AB699">
        <v>76</v>
      </c>
      <c r="AC699" s="1">
        <f>(Table2[[#This Row],[Close Price]]/Table2[[#This Row],[Day Low]])-1</f>
        <v>4.5418113812449867E-3</v>
      </c>
      <c r="AD699" s="1">
        <f>(Table2[[#This Row],[Day High]]/Table2[[#This Row],[Close Price]])-1</f>
        <v>2.5930851063829863E-2</v>
      </c>
      <c r="AE699" s="1">
        <f>(Table2[[#This Row],[Close Price]]/Table2[[#This Row],[Current Week Low]])-1</f>
        <v>3.9823008849557695E-2</v>
      </c>
      <c r="AF699" s="1">
        <f>(Table2[[#This Row],[Current Week High]]/Table2[[#This Row],[Close Price]])-1</f>
        <v>1.0638297872340496E-2</v>
      </c>
      <c r="AG699" s="1">
        <f>(Table2[[#This Row],[Close Price]]/Table2[[#This Row],[Current Month Low]])-1</f>
        <v>9.7649978105386115E-2</v>
      </c>
      <c r="AH699" s="1">
        <f>(Table2[[#This Row],[Current Month High]]/Table2[[#This Row],[Close Price]])-1</f>
        <v>1.0638297872340496E-2</v>
      </c>
      <c r="AI699">
        <v>59.574468085106297</v>
      </c>
      <c r="AJ699">
        <v>20.2238209432454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-0.02</v>
      </c>
      <c r="AM699" t="s">
        <v>3182</v>
      </c>
      <c r="AN699">
        <v>-2.97</v>
      </c>
      <c r="AO699" t="s">
        <v>3182</v>
      </c>
      <c r="AP699">
        <v>-1.6633787307370002E-2</v>
      </c>
      <c r="AQ699">
        <f>(Table2[[#This Row],[Sharpe Ratio]]-AVERAGE(Table2[Sharpe Ratio]))/_xlfn.STDEV.P(Table2[Sharpe Ratio])</f>
        <v>-0.85774764182060725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707</v>
      </c>
      <c r="AT699">
        <f>_xlfn.RANK.AVG(Table2[[#This Row],[6M Return vs Nifty Z-Score]],Table2[6M Return vs Nifty Z-Score])</f>
        <v>610</v>
      </c>
      <c r="AU699">
        <f>_xlfn.RANK.AVG(Table2[[#This Row],[Sharpe Ratio Z-Score]],Table2[Sharpe Ratio Z-Score])</f>
        <v>598</v>
      </c>
      <c r="AV699">
        <f>(Table2[[#This Row],[Rank 1Y]]+Table2[[#This Row],[Rank 6M]]+Table2[[#This Row],[Rank Sharpe]])/3</f>
        <v>638.33333333333337</v>
      </c>
    </row>
    <row r="700" spans="1:48" x14ac:dyDescent="0.3">
      <c r="A700" t="s">
        <v>1130</v>
      </c>
      <c r="B700" t="s">
        <v>1131</v>
      </c>
      <c r="C700" t="s">
        <v>3135</v>
      </c>
      <c r="D700" t="s">
        <v>21</v>
      </c>
      <c r="E700">
        <v>10934.10215506</v>
      </c>
      <c r="F700">
        <v>730.1</v>
      </c>
      <c r="G700">
        <v>-35.179190288959703</v>
      </c>
      <c r="H700">
        <f>(Table2[[#This Row],[1Y Return vs Nifty]]-AVERAGE(Table2[1Y Return vs Nifty]))/_xlfn.STDEV.P(Table2[1Y Return vs Nifty])</f>
        <v>-0.97074667984161744</v>
      </c>
      <c r="I700">
        <v>-6.3274400993850897</v>
      </c>
      <c r="J700">
        <f>(Table2[[#This Row],[1M Return vs Nifty]]-AVERAGE(Table2[1M Return vs Nifty]))/_xlfn.STDEV.P(Table2[1M Return vs Nifty])</f>
        <v>-0.72235519435767404</v>
      </c>
      <c r="K700">
        <v>-15.2727320980865</v>
      </c>
      <c r="L700">
        <f>(Table2[[#This Row],[6M Return vs Nifty]]-AVERAGE(Table2[6M Return vs Nifty]))/_xlfn.STDEV.P(Table2[6M Return vs Nifty])</f>
        <v>-0.63445051559895305</v>
      </c>
      <c r="M700">
        <v>-3.6203010978533201</v>
      </c>
      <c r="N700">
        <f>(Table2[[#This Row],[1W Return vs Nifty]]-AVERAGE(Table2[1W Return vs Nifty]))/_xlfn.STDEV.P(Table2[1W Return vs Nifty])</f>
        <v>-0.8028374789714029</v>
      </c>
      <c r="O700">
        <v>747.56</v>
      </c>
      <c r="P700">
        <v>771.27498096981299</v>
      </c>
      <c r="Q700">
        <v>809.27361621022897</v>
      </c>
      <c r="R700">
        <v>39.498365725468403</v>
      </c>
      <c r="S700" s="1">
        <f>(Table2[[#This Row],[Close Price]]-Table2[[#This Row],[20D EMA]])/Table2[[#This Row],[20D EMA]]</f>
        <v>-2.3355984803895238E-2</v>
      </c>
      <c r="T700" s="1">
        <f>(Table2[[#This Row],[Close Price]]-Table2[[#This Row],[50D EMA]])/Table2[[#This Row],[50D EMA]]</f>
        <v>-5.33856043379482E-2</v>
      </c>
      <c r="U700" s="1">
        <f>(Table2[[#This Row],[Close Price]]-Table2[[#This Row],[200D EMA]])/Table2[[#This Row],[200D EMA]]</f>
        <v>-9.7832938853231591E-2</v>
      </c>
      <c r="V700">
        <v>1.2621882643901401</v>
      </c>
      <c r="W700">
        <v>725</v>
      </c>
      <c r="X700">
        <v>737.05</v>
      </c>
      <c r="Y700">
        <v>721.35</v>
      </c>
      <c r="Z700">
        <v>737.05</v>
      </c>
      <c r="AA700">
        <v>718</v>
      </c>
      <c r="AB700">
        <v>795</v>
      </c>
      <c r="AC700" s="1">
        <f>(Table2[[#This Row],[Close Price]]/Table2[[#This Row],[Day Low]])-1</f>
        <v>7.0344827586206193E-3</v>
      </c>
      <c r="AD700" s="1">
        <f>(Table2[[#This Row],[Day High]]/Table2[[#This Row],[Close Price]])-1</f>
        <v>9.5192439391862393E-3</v>
      </c>
      <c r="AE700" s="1">
        <f>(Table2[[#This Row],[Close Price]]/Table2[[#This Row],[Current Week Low]])-1</f>
        <v>1.2130033964095066E-2</v>
      </c>
      <c r="AF700" s="1">
        <f>(Table2[[#This Row],[Current Week High]]/Table2[[#This Row],[Close Price]])-1</f>
        <v>9.5192439391862393E-3</v>
      </c>
      <c r="AG700" s="1">
        <f>(Table2[[#This Row],[Close Price]]/Table2[[#This Row],[Current Month Low]])-1</f>
        <v>1.6852367688022341E-2</v>
      </c>
      <c r="AH700" s="1">
        <f>(Table2[[#This Row],[Current Month High]]/Table2[[#This Row],[Close Price]])-1</f>
        <v>8.8891932611971036E-2</v>
      </c>
      <c r="AI700">
        <v>31.6258046842898</v>
      </c>
      <c r="AJ700">
        <v>1.6852367688022301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-0.13</v>
      </c>
      <c r="AM700" t="s">
        <v>3182</v>
      </c>
      <c r="AN700">
        <v>-7.96</v>
      </c>
      <c r="AO700" t="s">
        <v>3182</v>
      </c>
      <c r="AP700">
        <v>-0.144739409282094</v>
      </c>
      <c r="AQ700">
        <f>(Table2[[#This Row],[Sharpe Ratio]]-AVERAGE(Table2[Sharpe Ratio]))/_xlfn.STDEV.P(Table2[Sharpe Ratio])</f>
        <v>-2.3398182092043651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645</v>
      </c>
      <c r="AT700">
        <f>_xlfn.RANK.AVG(Table2[[#This Row],[6M Return vs Nifty Z-Score]],Table2[6M Return vs Nifty Z-Score])</f>
        <v>548</v>
      </c>
      <c r="AU700">
        <f>_xlfn.RANK.AVG(Table2[[#This Row],[Sharpe Ratio Z-Score]],Table2[Sharpe Ratio Z-Score])</f>
        <v>734</v>
      </c>
      <c r="AV700">
        <f>(Table2[[#This Row],[Rank 1Y]]+Table2[[#This Row],[Rank 6M]]+Table2[[#This Row],[Rank Sharpe]])/3</f>
        <v>642.33333333333337</v>
      </c>
    </row>
    <row r="701" spans="1:48" x14ac:dyDescent="0.3">
      <c r="A701" t="s">
        <v>2338</v>
      </c>
      <c r="B701" t="s">
        <v>2339</v>
      </c>
      <c r="C701" t="s">
        <v>3147</v>
      </c>
      <c r="D701" t="s">
        <v>455</v>
      </c>
      <c r="E701">
        <v>2247.7077006999998</v>
      </c>
      <c r="F701">
        <v>423.5</v>
      </c>
      <c r="G701">
        <v>-44.950528951497901</v>
      </c>
      <c r="H701">
        <f>(Table2[[#This Row],[1Y Return vs Nifty]]-AVERAGE(Table2[1Y Return vs Nifty]))/_xlfn.STDEV.P(Table2[1Y Return vs Nifty])</f>
        <v>-1.1630045198000796</v>
      </c>
      <c r="I701">
        <v>-3.4275374363106099</v>
      </c>
      <c r="J701">
        <f>(Table2[[#This Row],[1M Return vs Nifty]]-AVERAGE(Table2[1M Return vs Nifty]))/_xlfn.STDEV.P(Table2[1M Return vs Nifty])</f>
        <v>-0.4532216722259344</v>
      </c>
      <c r="K701">
        <v>-23.3413492230843</v>
      </c>
      <c r="L701">
        <f>(Table2[[#This Row],[6M Return vs Nifty]]-AVERAGE(Table2[6M Return vs Nifty]))/_xlfn.STDEV.P(Table2[6M Return vs Nifty])</f>
        <v>-0.89619306736660231</v>
      </c>
      <c r="M701">
        <v>-5.3007447351853196</v>
      </c>
      <c r="N701">
        <f>(Table2[[#This Row],[1W Return vs Nifty]]-AVERAGE(Table2[1W Return vs Nifty]))/_xlfn.STDEV.P(Table2[1W Return vs Nifty])</f>
        <v>-1.2091579913686816</v>
      </c>
      <c r="O701">
        <v>491.46</v>
      </c>
      <c r="P701">
        <v>448.632232322942</v>
      </c>
      <c r="Q701">
        <v>477.284270060148</v>
      </c>
      <c r="R701">
        <v>41.721092388168202</v>
      </c>
      <c r="S701" s="1">
        <f>(Table2[[#This Row],[Close Price]]-Table2[[#This Row],[20D EMA]])/Table2[[#This Row],[20D EMA]]</f>
        <v>-0.1382818540674724</v>
      </c>
      <c r="T701" s="1">
        <f>(Table2[[#This Row],[Close Price]]-Table2[[#This Row],[50D EMA]])/Table2[[#This Row],[50D EMA]]</f>
        <v>-5.6019676055845437E-2</v>
      </c>
      <c r="U701" s="1">
        <f>(Table2[[#This Row],[Close Price]]-Table2[[#This Row],[200D EMA]])/Table2[[#This Row],[200D EMA]]</f>
        <v>-0.1126881262048926</v>
      </c>
      <c r="V701">
        <v>0.41603425455648402</v>
      </c>
      <c r="W701">
        <v>424.3</v>
      </c>
      <c r="X701">
        <v>430.45</v>
      </c>
      <c r="Y701">
        <v>416.2</v>
      </c>
      <c r="Z701">
        <v>424.4</v>
      </c>
      <c r="AA701">
        <v>412.1</v>
      </c>
      <c r="AB701">
        <v>438</v>
      </c>
      <c r="AC701" s="1">
        <f>(Table2[[#This Row],[Close Price]]/Table2[[#This Row],[Day Low]])-1</f>
        <v>-1.8854584020739917E-3</v>
      </c>
      <c r="AD701" s="1">
        <f>(Table2[[#This Row],[Day High]]/Table2[[#This Row],[Close Price]])-1</f>
        <v>1.64108618654073E-2</v>
      </c>
      <c r="AE701" s="1">
        <f>(Table2[[#This Row],[Close Price]]/Table2[[#This Row],[Current Week Low]])-1</f>
        <v>1.7539644401729948E-2</v>
      </c>
      <c r="AF701" s="1">
        <f>(Table2[[#This Row],[Current Week High]]/Table2[[#This Row],[Close Price]])-1</f>
        <v>2.1251475796930652E-3</v>
      </c>
      <c r="AG701" s="1">
        <f>(Table2[[#This Row],[Close Price]]/Table2[[#This Row],[Current Month Low]])-1</f>
        <v>2.7663188546469319E-2</v>
      </c>
      <c r="AH701" s="1">
        <f>(Table2[[#This Row],[Current Month High]]/Table2[[#This Row],[Close Price]])-1</f>
        <v>3.4238488783943311E-2</v>
      </c>
      <c r="AI701">
        <v>37.426210153482799</v>
      </c>
      <c r="AJ701">
        <v>4.2076771653543199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</v>
      </c>
      <c r="AM701" t="s">
        <v>3182</v>
      </c>
      <c r="AN701">
        <v>-8.41</v>
      </c>
      <c r="AO701" t="s">
        <v>3182</v>
      </c>
      <c r="AP701">
        <v>-2.2211912203462001E-2</v>
      </c>
      <c r="AQ701">
        <f>(Table2[[#This Row],[Sharpe Ratio]]-AVERAGE(Table2[Sharpe Ratio]))/_xlfn.STDEV.P(Table2[Sharpe Ratio])</f>
        <v>-0.92228169272525595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695</v>
      </c>
      <c r="AT701">
        <f>_xlfn.RANK.AVG(Table2[[#This Row],[6M Return vs Nifty Z-Score]],Table2[6M Return vs Nifty Z-Score])</f>
        <v>634</v>
      </c>
      <c r="AU701">
        <f>_xlfn.RANK.AVG(Table2[[#This Row],[Sharpe Ratio Z-Score]],Table2[Sharpe Ratio Z-Score])</f>
        <v>610</v>
      </c>
      <c r="AV701">
        <f>(Table2[[#This Row],[Rank 1Y]]+Table2[[#This Row],[Rank 6M]]+Table2[[#This Row],[Rank Sharpe]])/3</f>
        <v>646.33333333333337</v>
      </c>
    </row>
    <row r="702" spans="1:48" x14ac:dyDescent="0.3">
      <c r="A702" t="s">
        <v>650</v>
      </c>
      <c r="B702" t="s">
        <v>651</v>
      </c>
      <c r="C702" t="s">
        <v>3136</v>
      </c>
      <c r="D702" t="s">
        <v>24</v>
      </c>
      <c r="E702">
        <v>27599.160739899999</v>
      </c>
      <c r="F702">
        <v>171.32</v>
      </c>
      <c r="G702">
        <v>-44.0767251953826</v>
      </c>
      <c r="H702">
        <f>(Table2[[#This Row],[1Y Return vs Nifty]]-AVERAGE(Table2[1Y Return vs Nifty]))/_xlfn.STDEV.P(Table2[1Y Return vs Nifty])</f>
        <v>-1.1458118271199673</v>
      </c>
      <c r="I702">
        <v>-2.4924791186588999</v>
      </c>
      <c r="J702">
        <f>(Table2[[#This Row],[1M Return vs Nifty]]-AVERAGE(Table2[1M Return vs Nifty]))/_xlfn.STDEV.P(Table2[1M Return vs Nifty])</f>
        <v>-0.36644098760758298</v>
      </c>
      <c r="K702">
        <v>-15.745494952380101</v>
      </c>
      <c r="L702">
        <f>(Table2[[#This Row],[6M Return vs Nifty]]-AVERAGE(Table2[6M Return vs Nifty]))/_xlfn.STDEV.P(Table2[6M Return vs Nifty])</f>
        <v>-0.64978674409347315</v>
      </c>
      <c r="M702">
        <v>-1.1490854572843601</v>
      </c>
      <c r="N702">
        <f>(Table2[[#This Row],[1W Return vs Nifty]]-AVERAGE(Table2[1W Return vs Nifty]))/_xlfn.STDEV.P(Table2[1W Return vs Nifty])</f>
        <v>-0.20531335914174637</v>
      </c>
      <c r="O702">
        <v>174.14</v>
      </c>
      <c r="P702">
        <v>182.62595724713901</v>
      </c>
      <c r="Q702">
        <v>196.88335843181099</v>
      </c>
      <c r="R702">
        <v>47.798598425044098</v>
      </c>
      <c r="S702" s="1">
        <f>(Table2[[#This Row],[Close Price]]-Table2[[#This Row],[20D EMA]])/Table2[[#This Row],[20D EMA]]</f>
        <v>-1.6193867003560316E-2</v>
      </c>
      <c r="T702" s="1">
        <f>(Table2[[#This Row],[Close Price]]-Table2[[#This Row],[50D EMA]])/Table2[[#This Row],[50D EMA]]</f>
        <v>-6.1907723401220596E-2</v>
      </c>
      <c r="U702" s="1">
        <f>(Table2[[#This Row],[Close Price]]-Table2[[#This Row],[200D EMA]])/Table2[[#This Row],[200D EMA]]</f>
        <v>-0.12984011769925524</v>
      </c>
      <c r="V702">
        <v>0.49963031104060601</v>
      </c>
      <c r="W702">
        <v>169.41</v>
      </c>
      <c r="X702">
        <v>171.71</v>
      </c>
      <c r="Y702">
        <v>169.22</v>
      </c>
      <c r="Z702">
        <v>174.77</v>
      </c>
      <c r="AA702">
        <v>162.80000000000001</v>
      </c>
      <c r="AB702">
        <v>185.29</v>
      </c>
      <c r="AC702" s="1">
        <f>(Table2[[#This Row],[Close Price]]/Table2[[#This Row],[Day Low]])-1</f>
        <v>1.127442299746173E-2</v>
      </c>
      <c r="AD702" s="1">
        <f>(Table2[[#This Row],[Day High]]/Table2[[#This Row],[Close Price]])-1</f>
        <v>2.2764417464395947E-3</v>
      </c>
      <c r="AE702" s="1">
        <f>(Table2[[#This Row],[Close Price]]/Table2[[#This Row],[Current Week Low]])-1</f>
        <v>1.2409880628767356E-2</v>
      </c>
      <c r="AF702" s="1">
        <f>(Table2[[#This Row],[Current Week High]]/Table2[[#This Row],[Close Price]])-1</f>
        <v>2.0137753910810297E-2</v>
      </c>
      <c r="AG702" s="1">
        <f>(Table2[[#This Row],[Close Price]]/Table2[[#This Row],[Current Month Low]])-1</f>
        <v>5.2334152334152284E-2</v>
      </c>
      <c r="AH702" s="1">
        <f>(Table2[[#This Row],[Current Month High]]/Table2[[#This Row],[Close Price]])-1</f>
        <v>8.1543310763483534E-2</v>
      </c>
      <c r="AI702">
        <v>53.572262432874098</v>
      </c>
      <c r="AJ702">
        <v>5.2334152334152204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-0.16</v>
      </c>
      <c r="AM702" t="s">
        <v>3182</v>
      </c>
      <c r="AN702">
        <v>-5.56</v>
      </c>
      <c r="AO702" t="s">
        <v>3182</v>
      </c>
      <c r="AP702">
        <v>-9.0488994673159004E-2</v>
      </c>
      <c r="AQ702">
        <f>(Table2[[#This Row],[Sharpe Ratio]]-AVERAGE(Table2[Sharpe Ratio]))/_xlfn.STDEV.P(Table2[Sharpe Ratio])</f>
        <v>-1.7121881214621393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693</v>
      </c>
      <c r="AT702">
        <f>_xlfn.RANK.AVG(Table2[[#This Row],[6M Return vs Nifty Z-Score]],Table2[6M Return vs Nifty Z-Score])</f>
        <v>553</v>
      </c>
      <c r="AU702">
        <f>_xlfn.RANK.AVG(Table2[[#This Row],[Sharpe Ratio Z-Score]],Table2[Sharpe Ratio Z-Score])</f>
        <v>704</v>
      </c>
      <c r="AV702">
        <f>(Table2[[#This Row],[Rank 1Y]]+Table2[[#This Row],[Rank 6M]]+Table2[[#This Row],[Rank Sharpe]])/3</f>
        <v>650</v>
      </c>
    </row>
    <row r="703" spans="1:48" x14ac:dyDescent="0.3">
      <c r="A703" t="s">
        <v>1626</v>
      </c>
      <c r="B703" t="s">
        <v>1627</v>
      </c>
      <c r="C703" t="s">
        <v>3137</v>
      </c>
      <c r="D703" t="s">
        <v>680</v>
      </c>
      <c r="E703">
        <v>5739.6142881300002</v>
      </c>
      <c r="F703">
        <v>117.66</v>
      </c>
      <c r="G703">
        <v>-47.809801732430401</v>
      </c>
      <c r="H703">
        <f>(Table2[[#This Row],[1Y Return vs Nifty]]-AVERAGE(Table2[1Y Return vs Nifty]))/_xlfn.STDEV.P(Table2[1Y Return vs Nifty])</f>
        <v>-1.2192626874574588</v>
      </c>
      <c r="I703">
        <v>1.13268139348224</v>
      </c>
      <c r="J703">
        <f>(Table2[[#This Row],[1M Return vs Nifty]]-AVERAGE(Table2[1M Return vs Nifty]))/_xlfn.STDEV.P(Table2[1M Return vs Nifty])</f>
        <v>-2.9997896138071838E-2</v>
      </c>
      <c r="K703">
        <v>-13.6800188303511</v>
      </c>
      <c r="L703">
        <f>(Table2[[#This Row],[6M Return vs Nifty]]-AVERAGE(Table2[6M Return vs Nifty]))/_xlfn.STDEV.P(Table2[6M Return vs Nifty])</f>
        <v>-0.58278356592554559</v>
      </c>
      <c r="M703">
        <v>-1.1205393348991699</v>
      </c>
      <c r="N703">
        <f>(Table2[[#This Row],[1W Return vs Nifty]]-AVERAGE(Table2[1W Return vs Nifty]))/_xlfn.STDEV.P(Table2[1W Return vs Nifty])</f>
        <v>-0.19841108951673164</v>
      </c>
      <c r="O703">
        <v>132.04</v>
      </c>
      <c r="P703">
        <v>121.614385289192</v>
      </c>
      <c r="Q703">
        <v>131.434532471171</v>
      </c>
      <c r="R703">
        <v>50.690984088663399</v>
      </c>
      <c r="S703" s="1">
        <f>(Table2[[#This Row],[Close Price]]-Table2[[#This Row],[20D EMA]])/Table2[[#This Row],[20D EMA]]</f>
        <v>-0.10890639200242348</v>
      </c>
      <c r="T703" s="1">
        <f>(Table2[[#This Row],[Close Price]]-Table2[[#This Row],[50D EMA]])/Table2[[#This Row],[50D EMA]]</f>
        <v>-3.2515769247105954E-2</v>
      </c>
      <c r="U703" s="1">
        <f>(Table2[[#This Row],[Close Price]]-Table2[[#This Row],[200D EMA]])/Table2[[#This Row],[200D EMA]]</f>
        <v>-0.10480147197383094</v>
      </c>
      <c r="V703">
        <v>0.74977671769780496</v>
      </c>
      <c r="W703">
        <v>117.82</v>
      </c>
      <c r="X703">
        <v>119.65</v>
      </c>
      <c r="Y703">
        <v>116.75</v>
      </c>
      <c r="Z703">
        <v>118.23</v>
      </c>
      <c r="AA703">
        <v>114.27</v>
      </c>
      <c r="AB703">
        <v>118.61</v>
      </c>
      <c r="AC703" s="1">
        <f>(Table2[[#This Row],[Close Price]]/Table2[[#This Row],[Day Low]])-1</f>
        <v>-1.3580037345102269E-3</v>
      </c>
      <c r="AD703" s="1">
        <f>(Table2[[#This Row],[Day High]]/Table2[[#This Row],[Close Price]])-1</f>
        <v>1.6913139554649126E-2</v>
      </c>
      <c r="AE703" s="1">
        <f>(Table2[[#This Row],[Close Price]]/Table2[[#This Row],[Current Week Low]])-1</f>
        <v>7.7944325481797971E-3</v>
      </c>
      <c r="AF703" s="1">
        <f>(Table2[[#This Row],[Current Week High]]/Table2[[#This Row],[Close Price]])-1</f>
        <v>4.8444671086180779E-3</v>
      </c>
      <c r="AG703" s="1">
        <f>(Table2[[#This Row],[Close Price]]/Table2[[#This Row],[Current Month Low]])-1</f>
        <v>2.9666579154633776E-2</v>
      </c>
      <c r="AH703" s="1">
        <f>(Table2[[#This Row],[Current Month High]]/Table2[[#This Row],[Close Price]])-1</f>
        <v>8.0741118476967966E-3</v>
      </c>
      <c r="AI703">
        <v>35.050144484106703</v>
      </c>
      <c r="AJ703">
        <v>7.4520547945205298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3182</v>
      </c>
      <c r="AN703">
        <v>-3.66</v>
      </c>
      <c r="AO703" t="s">
        <v>3182</v>
      </c>
      <c r="AP703">
        <v>-0.114124455779577</v>
      </c>
      <c r="AQ703">
        <f>(Table2[[#This Row],[Sharpe Ratio]]-AVERAGE(Table2[Sharpe Ratio]))/_xlfn.STDEV.P(Table2[Sharpe Ratio])</f>
        <v>-1.9856298386357789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703</v>
      </c>
      <c r="AT703">
        <f>_xlfn.RANK.AVG(Table2[[#This Row],[6M Return vs Nifty Z-Score]],Table2[6M Return vs Nifty Z-Score])</f>
        <v>526</v>
      </c>
      <c r="AU703">
        <f>_xlfn.RANK.AVG(Table2[[#This Row],[Sharpe Ratio Z-Score]],Table2[Sharpe Ratio Z-Score])</f>
        <v>721</v>
      </c>
      <c r="AV703">
        <f>(Table2[[#This Row],[Rank 1Y]]+Table2[[#This Row],[Rank 6M]]+Table2[[#This Row],[Rank Sharpe]])/3</f>
        <v>650</v>
      </c>
    </row>
    <row r="704" spans="1:48" x14ac:dyDescent="0.3">
      <c r="A704" t="s">
        <v>164</v>
      </c>
      <c r="B704" t="s">
        <v>165</v>
      </c>
      <c r="C704" t="s">
        <v>3142</v>
      </c>
      <c r="D704" t="s">
        <v>166</v>
      </c>
      <c r="E704">
        <v>156565.77012552001</v>
      </c>
      <c r="F704">
        <v>988.4</v>
      </c>
      <c r="G704">
        <v>-37.284736919271097</v>
      </c>
      <c r="H704">
        <f>(Table2[[#This Row],[1Y Return vs Nifty]]-AVERAGE(Table2[1Y Return vs Nifty]))/_xlfn.STDEV.P(Table2[1Y Return vs Nifty])</f>
        <v>-1.0121747646778803</v>
      </c>
      <c r="I704">
        <v>-45.900203541394802</v>
      </c>
      <c r="J704">
        <f>(Table2[[#This Row],[1M Return vs Nifty]]-AVERAGE(Table2[1M Return vs Nifty]))/_xlfn.STDEV.P(Table2[1M Return vs Nifty])</f>
        <v>-4.3950154326646729</v>
      </c>
      <c r="K704">
        <v>-59.284872532031002</v>
      </c>
      <c r="L704">
        <f>(Table2[[#This Row],[6M Return vs Nifty]]-AVERAGE(Table2[6M Return vs Nifty]))/_xlfn.STDEV.P(Table2[6M Return vs Nifty])</f>
        <v>-2.0621858719150339</v>
      </c>
      <c r="M704">
        <v>-27.0291472490191</v>
      </c>
      <c r="N704">
        <f>(Table2[[#This Row],[1W Return vs Nifty]]-AVERAGE(Table2[1W Return vs Nifty]))/_xlfn.STDEV.P(Table2[1W Return vs Nifty])</f>
        <v>-6.4629466022216908</v>
      </c>
      <c r="O704">
        <v>1358.65</v>
      </c>
      <c r="P704">
        <v>1572.84662520043</v>
      </c>
      <c r="Q704">
        <v>1681.11382400654</v>
      </c>
      <c r="R704">
        <v>21.347909573259901</v>
      </c>
      <c r="S704" s="1">
        <f>(Table2[[#This Row],[Close Price]]-Table2[[#This Row],[20D EMA]])/Table2[[#This Row],[20D EMA]]</f>
        <v>-0.27251315644205654</v>
      </c>
      <c r="T704" s="1">
        <f>(Table2[[#This Row],[Close Price]]-Table2[[#This Row],[50D EMA]])/Table2[[#This Row],[50D EMA]]</f>
        <v>-0.37158526192975311</v>
      </c>
      <c r="U704" s="1">
        <f>(Table2[[#This Row],[Close Price]]-Table2[[#This Row],[200D EMA]])/Table2[[#This Row],[200D EMA]]</f>
        <v>-0.41205646763145359</v>
      </c>
      <c r="V704">
        <v>3.9588867735939099</v>
      </c>
      <c r="W704">
        <v>870.25</v>
      </c>
      <c r="X704">
        <v>988.4</v>
      </c>
      <c r="Y704">
        <v>870.25</v>
      </c>
      <c r="Z704">
        <v>1141</v>
      </c>
      <c r="AA704">
        <v>870.25</v>
      </c>
      <c r="AB704">
        <v>1733.95</v>
      </c>
      <c r="AC704" s="1">
        <f>(Table2[[#This Row],[Close Price]]/Table2[[#This Row],[Day Low]])-1</f>
        <v>0.13576558460212573</v>
      </c>
      <c r="AD704" s="1">
        <f>(Table2[[#This Row],[Day High]]/Table2[[#This Row],[Close Price]])-1</f>
        <v>0</v>
      </c>
      <c r="AE704" s="1">
        <f>(Table2[[#This Row],[Close Price]]/Table2[[#This Row],[Current Week Low]])-1</f>
        <v>0.13576558460212573</v>
      </c>
      <c r="AF704" s="1">
        <f>(Table2[[#This Row],[Current Week High]]/Table2[[#This Row],[Close Price]])-1</f>
        <v>0.15439093484419275</v>
      </c>
      <c r="AG704" s="1">
        <f>(Table2[[#This Row],[Close Price]]/Table2[[#This Row],[Current Month Low]])-1</f>
        <v>0.13576558460212573</v>
      </c>
      <c r="AH704" s="1">
        <f>(Table2[[#This Row],[Current Month High]]/Table2[[#This Row],[Close Price]])-1</f>
        <v>0.75429987859166348</v>
      </c>
      <c r="AI704">
        <v>119.961554026709</v>
      </c>
      <c r="AJ704">
        <v>13.5765584602125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-0.4</v>
      </c>
      <c r="AM704" t="s">
        <v>3182</v>
      </c>
      <c r="AN704">
        <v>-39.83</v>
      </c>
      <c r="AO704" t="s">
        <v>3182</v>
      </c>
      <c r="AP704">
        <v>-1.337659954878E-3</v>
      </c>
      <c r="AQ704">
        <f>(Table2[[#This Row],[Sharpe Ratio]]-AVERAGE(Table2[Sharpe Ratio]))/_xlfn.STDEV.P(Table2[Sharpe Ratio])</f>
        <v>-0.68078475920367598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660</v>
      </c>
      <c r="AT704">
        <f>_xlfn.RANK.AVG(Table2[[#This Row],[6M Return vs Nifty Z-Score]],Table2[6M Return vs Nifty Z-Score])</f>
        <v>736</v>
      </c>
      <c r="AU704">
        <f>_xlfn.RANK.AVG(Table2[[#This Row],[Sharpe Ratio Z-Score]],Table2[Sharpe Ratio Z-Score])</f>
        <v>560</v>
      </c>
      <c r="AV704">
        <f>(Table2[[#This Row],[Rank 1Y]]+Table2[[#This Row],[Rank 6M]]+Table2[[#This Row],[Rank Sharpe]])/3</f>
        <v>652</v>
      </c>
    </row>
    <row r="705" spans="1:48" x14ac:dyDescent="0.3">
      <c r="A705" t="s">
        <v>1891</v>
      </c>
      <c r="B705" t="s">
        <v>1892</v>
      </c>
      <c r="C705" t="s">
        <v>3136</v>
      </c>
      <c r="D705" t="s">
        <v>418</v>
      </c>
      <c r="E705">
        <v>3929.1452216849998</v>
      </c>
      <c r="F705">
        <v>35.67</v>
      </c>
      <c r="G705">
        <v>-51.577554251764802</v>
      </c>
      <c r="H705">
        <f>(Table2[[#This Row],[1Y Return vs Nifty]]-AVERAGE(Table2[1Y Return vs Nifty]))/_xlfn.STDEV.P(Table2[1Y Return vs Nifty])</f>
        <v>-1.2933958217067554</v>
      </c>
      <c r="I705">
        <v>-9.4501489395763105</v>
      </c>
      <c r="J705">
        <f>(Table2[[#This Row],[1M Return vs Nifty]]-AVERAGE(Table2[1M Return vs Nifty]))/_xlfn.STDEV.P(Table2[1M Return vs Nifty])</f>
        <v>-1.0121668626781422</v>
      </c>
      <c r="K705">
        <v>-38.868016380871602</v>
      </c>
      <c r="L705">
        <f>(Table2[[#This Row],[6M Return vs Nifty]]-AVERAGE(Table2[6M Return vs Nifty]))/_xlfn.STDEV.P(Table2[6M Return vs Nifty])</f>
        <v>-1.399871630789242</v>
      </c>
      <c r="M705">
        <v>-2.1472744905280998</v>
      </c>
      <c r="N705">
        <f>(Table2[[#This Row],[1W Return vs Nifty]]-AVERAGE(Table2[1W Return vs Nifty]))/_xlfn.STDEV.P(Table2[1W Return vs Nifty])</f>
        <v>-0.44666907643368592</v>
      </c>
      <c r="O705">
        <v>50.55</v>
      </c>
      <c r="P705">
        <v>41.398372004667699</v>
      </c>
      <c r="Q705">
        <v>47.515656306452598</v>
      </c>
      <c r="R705">
        <v>33.254034352583901</v>
      </c>
      <c r="S705" s="1">
        <f>(Table2[[#This Row],[Close Price]]-Table2[[#This Row],[20D EMA]])/Table2[[#This Row],[20D EMA]]</f>
        <v>-0.29436201780415422</v>
      </c>
      <c r="T705" s="1">
        <f>(Table2[[#This Row],[Close Price]]-Table2[[#This Row],[50D EMA]])/Table2[[#This Row],[50D EMA]]</f>
        <v>-0.13837191481881991</v>
      </c>
      <c r="U705" s="1">
        <f>(Table2[[#This Row],[Close Price]]-Table2[[#This Row],[200D EMA]])/Table2[[#This Row],[200D EMA]]</f>
        <v>-0.2493000671200655</v>
      </c>
      <c r="V705">
        <v>1.06087959809851</v>
      </c>
      <c r="W705">
        <v>35.520000000000003</v>
      </c>
      <c r="X705">
        <v>36.270000000000003</v>
      </c>
      <c r="Y705">
        <v>35.5</v>
      </c>
      <c r="Z705">
        <v>36.17</v>
      </c>
      <c r="AA705">
        <v>35.5</v>
      </c>
      <c r="AB705">
        <v>36.96</v>
      </c>
      <c r="AC705" s="1">
        <f>(Table2[[#This Row],[Close Price]]/Table2[[#This Row],[Day Low]])-1</f>
        <v>4.222972972973027E-3</v>
      </c>
      <c r="AD705" s="1">
        <f>(Table2[[#This Row],[Day High]]/Table2[[#This Row],[Close Price]])-1</f>
        <v>1.6820857863750982E-2</v>
      </c>
      <c r="AE705" s="1">
        <f>(Table2[[#This Row],[Close Price]]/Table2[[#This Row],[Current Week Low]])-1</f>
        <v>4.7887323943662796E-3</v>
      </c>
      <c r="AF705" s="1">
        <f>(Table2[[#This Row],[Current Week High]]/Table2[[#This Row],[Close Price]])-1</f>
        <v>1.4017381553125929E-2</v>
      </c>
      <c r="AG705" s="1">
        <f>(Table2[[#This Row],[Close Price]]/Table2[[#This Row],[Current Month Low]])-1</f>
        <v>4.7887323943662796E-3</v>
      </c>
      <c r="AH705" s="1">
        <f>(Table2[[#This Row],[Current Month High]]/Table2[[#This Row],[Close Price]])-1</f>
        <v>3.61648444070648E-2</v>
      </c>
      <c r="AI705">
        <v>91.477432015699407</v>
      </c>
      <c r="AJ705">
        <v>2.9437229437229502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-0.28999999999999998</v>
      </c>
      <c r="AM705" t="s">
        <v>3182</v>
      </c>
      <c r="AN705">
        <v>-15.47</v>
      </c>
      <c r="AO705" t="s">
        <v>3182</v>
      </c>
      <c r="AQ705">
        <f>(Table2[[#This Row],[Sharpe Ratio]]-AVERAGE(Table2[Sharpe Ratio]))/_xlfn.STDEV.P(Table2[Sharpe Ratio])</f>
        <v>-0.66530919757154305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711</v>
      </c>
      <c r="AT705">
        <f>_xlfn.RANK.AVG(Table2[[#This Row],[6M Return vs Nifty Z-Score]],Table2[6M Return vs Nifty Z-Score])</f>
        <v>718</v>
      </c>
      <c r="AU705">
        <f>_xlfn.RANK.AVG(Table2[[#This Row],[Sharpe Ratio Z-Score]],Table2[Sharpe Ratio Z-Score])</f>
        <v>534</v>
      </c>
      <c r="AV705">
        <f>(Table2[[#This Row],[Rank 1Y]]+Table2[[#This Row],[Rank 6M]]+Table2[[#This Row],[Rank Sharpe]])/3</f>
        <v>654.33333333333337</v>
      </c>
    </row>
    <row r="706" spans="1:48" x14ac:dyDescent="0.3">
      <c r="A706" t="s">
        <v>1853</v>
      </c>
      <c r="B706" t="s">
        <v>1854</v>
      </c>
      <c r="C706" t="s">
        <v>3147</v>
      </c>
      <c r="D706" t="s">
        <v>455</v>
      </c>
      <c r="E706">
        <v>4152.5399209959996</v>
      </c>
      <c r="F706">
        <v>83.11</v>
      </c>
      <c r="G706">
        <v>-47.490861673367398</v>
      </c>
      <c r="H706">
        <f>(Table2[[#This Row],[1Y Return vs Nifty]]-AVERAGE(Table2[1Y Return vs Nifty]))/_xlfn.STDEV.P(Table2[1Y Return vs Nifty])</f>
        <v>-1.2129873214150595</v>
      </c>
      <c r="I706">
        <v>-1.4491803087221</v>
      </c>
      <c r="J706">
        <f>(Table2[[#This Row],[1M Return vs Nifty]]-AVERAGE(Table2[1M Return vs Nifty]))/_xlfn.STDEV.P(Table2[1M Return vs Nifty])</f>
        <v>-0.26961474342721697</v>
      </c>
      <c r="K706">
        <v>-26.399125561060401</v>
      </c>
      <c r="L706">
        <f>(Table2[[#This Row],[6M Return vs Nifty]]-AVERAGE(Table2[6M Return vs Nifty]))/_xlfn.STDEV.P(Table2[6M Return vs Nifty])</f>
        <v>-0.99538604790313023</v>
      </c>
      <c r="M706">
        <v>-4.2526461192482401</v>
      </c>
      <c r="N706">
        <f>(Table2[[#This Row],[1W Return vs Nifty]]-AVERAGE(Table2[1W Return vs Nifty]))/_xlfn.STDEV.P(Table2[1W Return vs Nifty])</f>
        <v>-0.95573445652965128</v>
      </c>
      <c r="O706">
        <v>101.34</v>
      </c>
      <c r="P706">
        <v>88.315248173577103</v>
      </c>
      <c r="Q706">
        <v>95.584214354027196</v>
      </c>
      <c r="R706">
        <v>39.624042987815997</v>
      </c>
      <c r="S706" s="1">
        <f>(Table2[[#This Row],[Close Price]]-Table2[[#This Row],[20D EMA]])/Table2[[#This Row],[20D EMA]]</f>
        <v>-0.17988948095520035</v>
      </c>
      <c r="T706" s="1">
        <f>(Table2[[#This Row],[Close Price]]-Table2[[#This Row],[50D EMA]])/Table2[[#This Row],[50D EMA]]</f>
        <v>-5.893940492978713E-2</v>
      </c>
      <c r="U706" s="1">
        <f>(Table2[[#This Row],[Close Price]]-Table2[[#This Row],[200D EMA]])/Table2[[#This Row],[200D EMA]]</f>
        <v>-0.13050496296203148</v>
      </c>
      <c r="V706">
        <v>0.78316105943194503</v>
      </c>
      <c r="W706">
        <v>82.96</v>
      </c>
      <c r="X706">
        <v>84.09</v>
      </c>
      <c r="Y706">
        <v>82.83</v>
      </c>
      <c r="Z706">
        <v>84.28</v>
      </c>
      <c r="AA706">
        <v>82.5</v>
      </c>
      <c r="AB706">
        <v>84.44</v>
      </c>
      <c r="AC706" s="1">
        <f>(Table2[[#This Row],[Close Price]]/Table2[[#This Row],[Day Low]])-1</f>
        <v>1.8081002892960107E-3</v>
      </c>
      <c r="AD706" s="1">
        <f>(Table2[[#This Row],[Day High]]/Table2[[#This Row],[Close Price]])-1</f>
        <v>1.1791601491998538E-2</v>
      </c>
      <c r="AE706" s="1">
        <f>(Table2[[#This Row],[Close Price]]/Table2[[#This Row],[Current Week Low]])-1</f>
        <v>3.3804177230472021E-3</v>
      </c>
      <c r="AF706" s="1">
        <f>(Table2[[#This Row],[Current Week High]]/Table2[[#This Row],[Close Price]])-1</f>
        <v>1.4077728311875815E-2</v>
      </c>
      <c r="AG706" s="1">
        <f>(Table2[[#This Row],[Close Price]]/Table2[[#This Row],[Current Month Low]])-1</f>
        <v>7.3939393939392861E-3</v>
      </c>
      <c r="AH706" s="1">
        <f>(Table2[[#This Row],[Current Month High]]/Table2[[#This Row],[Close Price]])-1</f>
        <v>1.6002887739140936E-2</v>
      </c>
      <c r="AI706">
        <v>46.251955240043301</v>
      </c>
      <c r="AJ706">
        <v>2.6049382716049201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</v>
      </c>
      <c r="AM706" t="s">
        <v>3182</v>
      </c>
      <c r="AN706">
        <v>-4.91</v>
      </c>
      <c r="AO706" t="s">
        <v>3182</v>
      </c>
      <c r="AP706">
        <v>-1.3986567064245E-2</v>
      </c>
      <c r="AQ706">
        <f>(Table2[[#This Row],[Sharpe Ratio]]-AVERAGE(Table2[Sharpe Ratio]))/_xlfn.STDEV.P(Table2[Sharpe Ratio])</f>
        <v>-0.82712160724663542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701</v>
      </c>
      <c r="AT706">
        <f>_xlfn.RANK.AVG(Table2[[#This Row],[6M Return vs Nifty Z-Score]],Table2[6M Return vs Nifty Z-Score])</f>
        <v>672</v>
      </c>
      <c r="AU706">
        <f>_xlfn.RANK.AVG(Table2[[#This Row],[Sharpe Ratio Z-Score]],Table2[Sharpe Ratio Z-Score])</f>
        <v>592</v>
      </c>
      <c r="AV706">
        <f>(Table2[[#This Row],[Rank 1Y]]+Table2[[#This Row],[Rank 6M]]+Table2[[#This Row],[Rank Sharpe]])/3</f>
        <v>655</v>
      </c>
    </row>
    <row r="707" spans="1:48" x14ac:dyDescent="0.3">
      <c r="A707" t="s">
        <v>2469</v>
      </c>
      <c r="B707" t="s">
        <v>2470</v>
      </c>
      <c r="C707" t="s">
        <v>3136</v>
      </c>
      <c r="D707" t="s">
        <v>24</v>
      </c>
      <c r="E707">
        <v>1991.4710941439901</v>
      </c>
      <c r="F707">
        <v>38.67</v>
      </c>
      <c r="G707">
        <v>-65.792751434050203</v>
      </c>
      <c r="H707">
        <f>(Table2[[#This Row],[1Y Return vs Nifty]]-AVERAGE(Table2[1Y Return vs Nifty]))/_xlfn.STDEV.P(Table2[1Y Return vs Nifty])</f>
        <v>-1.5730896486465216</v>
      </c>
      <c r="I707">
        <v>-9.4336786253513605</v>
      </c>
      <c r="J707">
        <f>(Table2[[#This Row],[1M Return vs Nifty]]-AVERAGE(Table2[1M Return vs Nifty]))/_xlfn.STDEV.P(Table2[1M Return vs Nifty])</f>
        <v>-1.0106382894144874</v>
      </c>
      <c r="K707">
        <v>-32.954303621041298</v>
      </c>
      <c r="L707">
        <f>(Table2[[#This Row],[6M Return vs Nifty]]-AVERAGE(Table2[6M Return vs Nifty]))/_xlfn.STDEV.P(Table2[6M Return vs Nifty])</f>
        <v>-1.2080332718487299</v>
      </c>
      <c r="M707">
        <v>-3.29262462983132</v>
      </c>
      <c r="N707">
        <f>(Table2[[#This Row],[1W Return vs Nifty]]-AVERAGE(Table2[1W Return vs Nifty]))/_xlfn.STDEV.P(Table2[1W Return vs Nifty])</f>
        <v>-0.72360740696576542</v>
      </c>
      <c r="O707">
        <v>55.24</v>
      </c>
      <c r="P707">
        <v>44.216922583762802</v>
      </c>
      <c r="Q707">
        <v>53.404781619771398</v>
      </c>
      <c r="R707">
        <v>22.824568415564801</v>
      </c>
      <c r="S707" s="1">
        <f>(Table2[[#This Row],[Close Price]]-Table2[[#This Row],[20D EMA]])/Table2[[#This Row],[20D EMA]]</f>
        <v>-0.29996379435191889</v>
      </c>
      <c r="T707" s="1">
        <f>(Table2[[#This Row],[Close Price]]-Table2[[#This Row],[50D EMA]])/Table2[[#This Row],[50D EMA]]</f>
        <v>-0.12544795656583579</v>
      </c>
      <c r="U707" s="1">
        <f>(Table2[[#This Row],[Close Price]]-Table2[[#This Row],[200D EMA]])/Table2[[#This Row],[200D EMA]]</f>
        <v>-0.27590753436048726</v>
      </c>
      <c r="V707">
        <v>1.00464506225757</v>
      </c>
      <c r="W707">
        <v>38.79</v>
      </c>
      <c r="X707">
        <v>40.380000000000003</v>
      </c>
      <c r="Y707">
        <v>38.450000000000003</v>
      </c>
      <c r="Z707">
        <v>39.85</v>
      </c>
      <c r="AA707">
        <v>38.450000000000003</v>
      </c>
      <c r="AB707">
        <v>39.880000000000003</v>
      </c>
      <c r="AC707" s="1">
        <f>(Table2[[#This Row],[Close Price]]/Table2[[#This Row],[Day Low]])-1</f>
        <v>-3.0935808197988246E-3</v>
      </c>
      <c r="AD707" s="1">
        <f>(Table2[[#This Row],[Day High]]/Table2[[#This Row],[Close Price]])-1</f>
        <v>4.4220325833979945E-2</v>
      </c>
      <c r="AE707" s="1">
        <f>(Table2[[#This Row],[Close Price]]/Table2[[#This Row],[Current Week Low]])-1</f>
        <v>5.7217165149545668E-3</v>
      </c>
      <c r="AF707" s="1">
        <f>(Table2[[#This Row],[Current Week High]]/Table2[[#This Row],[Close Price]])-1</f>
        <v>3.0514610809412979E-2</v>
      </c>
      <c r="AG707" s="1">
        <f>(Table2[[#This Row],[Close Price]]/Table2[[#This Row],[Current Month Low]])-1</f>
        <v>5.7217165149545668E-3</v>
      </c>
      <c r="AH707" s="1">
        <f>(Table2[[#This Row],[Current Month High]]/Table2[[#This Row],[Close Price]])-1</f>
        <v>3.129040599948274E-2</v>
      </c>
      <c r="AI707">
        <v>113.08507887251</v>
      </c>
      <c r="AJ707">
        <v>2.0316622691292898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-0.24</v>
      </c>
      <c r="AM707" t="s">
        <v>3182</v>
      </c>
      <c r="AN707">
        <v>-14.9</v>
      </c>
      <c r="AO707" t="s">
        <v>3182</v>
      </c>
      <c r="AQ707">
        <f>(Table2[[#This Row],[Sharpe Ratio]]-AVERAGE(Table2[Sharpe Ratio]))/_xlfn.STDEV.P(Table2[Sharpe Ratio])</f>
        <v>-0.66530919757154305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730</v>
      </c>
      <c r="AT707">
        <f>_xlfn.RANK.AVG(Table2[[#This Row],[6M Return vs Nifty Z-Score]],Table2[6M Return vs Nifty Z-Score])</f>
        <v>701</v>
      </c>
      <c r="AU707">
        <f>_xlfn.RANK.AVG(Table2[[#This Row],[Sharpe Ratio Z-Score]],Table2[Sharpe Ratio Z-Score])</f>
        <v>534</v>
      </c>
      <c r="AV707">
        <f>(Table2[[#This Row],[Rank 1Y]]+Table2[[#This Row],[Rank 6M]]+Table2[[#This Row],[Rank Sharpe]])/3</f>
        <v>655</v>
      </c>
    </row>
    <row r="708" spans="1:48" x14ac:dyDescent="0.3">
      <c r="A708" t="s">
        <v>1666</v>
      </c>
      <c r="B708" t="s">
        <v>1667</v>
      </c>
      <c r="C708" t="s">
        <v>3144</v>
      </c>
      <c r="D708" t="s">
        <v>263</v>
      </c>
      <c r="E708">
        <v>5459.8274025000001</v>
      </c>
      <c r="F708">
        <v>1775</v>
      </c>
      <c r="G708">
        <v>-41.903467085914897</v>
      </c>
      <c r="H708">
        <f>(Table2[[#This Row],[1Y Return vs Nifty]]-AVERAGE(Table2[1Y Return vs Nifty]))/_xlfn.STDEV.P(Table2[1Y Return vs Nifty])</f>
        <v>-1.1030514721442104</v>
      </c>
      <c r="I708">
        <v>16.336032853840901</v>
      </c>
      <c r="J708">
        <f>(Table2[[#This Row],[1M Return vs Nifty]]-AVERAGE(Table2[1M Return vs Nifty]))/_xlfn.STDEV.P(Table2[1M Return vs Nifty])</f>
        <v>1.3809913687205619</v>
      </c>
      <c r="K708">
        <v>-22.1709372012538</v>
      </c>
      <c r="L708">
        <f>(Table2[[#This Row],[6M Return vs Nifty]]-AVERAGE(Table2[6M Return vs Nifty]))/_xlfn.STDEV.P(Table2[6M Return vs Nifty])</f>
        <v>-0.85822539279888232</v>
      </c>
      <c r="M708">
        <v>-0.58195509114293298</v>
      </c>
      <c r="N708">
        <f>(Table2[[#This Row],[1W Return vs Nifty]]-AVERAGE(Table2[1W Return vs Nifty]))/_xlfn.STDEV.P(Table2[1W Return vs Nifty])</f>
        <v>-6.8184867684276299E-2</v>
      </c>
      <c r="O708">
        <v>1864.59</v>
      </c>
      <c r="P708">
        <v>1698.1857854907701</v>
      </c>
      <c r="Q708">
        <v>1826.6725854231199</v>
      </c>
      <c r="R708">
        <v>71.458085386665203</v>
      </c>
      <c r="S708" s="1">
        <f>(Table2[[#This Row],[Close Price]]-Table2[[#This Row],[20D EMA]])/Table2[[#This Row],[20D EMA]]</f>
        <v>-4.8048096364348154E-2</v>
      </c>
      <c r="T708" s="1">
        <f>(Table2[[#This Row],[Close Price]]-Table2[[#This Row],[50D EMA]])/Table2[[#This Row],[50D EMA]]</f>
        <v>4.5233104154755885E-2</v>
      </c>
      <c r="U708" s="1">
        <f>(Table2[[#This Row],[Close Price]]-Table2[[#This Row],[200D EMA]])/Table2[[#This Row],[200D EMA]]</f>
        <v>-2.8287820069928287E-2</v>
      </c>
      <c r="V708">
        <v>1.6556634328791999</v>
      </c>
      <c r="W708">
        <v>1768.55</v>
      </c>
      <c r="X708">
        <v>1796</v>
      </c>
      <c r="Y708">
        <v>1760.05</v>
      </c>
      <c r="Z708">
        <v>1787.95</v>
      </c>
      <c r="AA708">
        <v>1744.05</v>
      </c>
      <c r="AB708">
        <v>1800.1</v>
      </c>
      <c r="AC708" s="1">
        <f>(Table2[[#This Row],[Close Price]]/Table2[[#This Row],[Day Low]])-1</f>
        <v>3.647055497441487E-3</v>
      </c>
      <c r="AD708" s="1">
        <f>(Table2[[#This Row],[Day High]]/Table2[[#This Row],[Close Price]])-1</f>
        <v>1.1830985915493031E-2</v>
      </c>
      <c r="AE708" s="1">
        <f>(Table2[[#This Row],[Close Price]]/Table2[[#This Row],[Current Week Low]])-1</f>
        <v>8.4940768728161142E-3</v>
      </c>
      <c r="AF708" s="1">
        <f>(Table2[[#This Row],[Current Week High]]/Table2[[#This Row],[Close Price]])-1</f>
        <v>7.295774647887443E-3</v>
      </c>
      <c r="AG708" s="1">
        <f>(Table2[[#This Row],[Close Price]]/Table2[[#This Row],[Current Month Low]])-1</f>
        <v>1.7746050858633566E-2</v>
      </c>
      <c r="AH708" s="1">
        <f>(Table2[[#This Row],[Current Month High]]/Table2[[#This Row],[Close Price]])-1</f>
        <v>1.414084507042257E-2</v>
      </c>
      <c r="AI708">
        <v>32.467605633802798</v>
      </c>
      <c r="AJ708">
        <v>18.697338504747801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0.05</v>
      </c>
      <c r="AM708" t="s">
        <v>3183</v>
      </c>
      <c r="AN708">
        <v>6.85</v>
      </c>
      <c r="AO708" t="s">
        <v>3183</v>
      </c>
      <c r="AP708">
        <v>-4.7274162914255E-2</v>
      </c>
      <c r="AQ708">
        <f>(Table2[[#This Row],[Sharpe Ratio]]-AVERAGE(Table2[Sharpe Ratio]))/_xlfn.STDEV.P(Table2[Sharpe Ratio])</f>
        <v>-1.2122301240141473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683</v>
      </c>
      <c r="AT708">
        <f>_xlfn.RANK.AVG(Table2[[#This Row],[6M Return vs Nifty Z-Score]],Table2[6M Return vs Nifty Z-Score])</f>
        <v>624</v>
      </c>
      <c r="AU708">
        <f>_xlfn.RANK.AVG(Table2[[#This Row],[Sharpe Ratio Z-Score]],Table2[Sharpe Ratio Z-Score])</f>
        <v>659</v>
      </c>
      <c r="AV708">
        <f>(Table2[[#This Row],[Rank 1Y]]+Table2[[#This Row],[Rank 6M]]+Table2[[#This Row],[Rank Sharpe]])/3</f>
        <v>655.33333333333337</v>
      </c>
    </row>
    <row r="709" spans="1:48" x14ac:dyDescent="0.3">
      <c r="A709" t="s">
        <v>112</v>
      </c>
      <c r="B709" t="s">
        <v>113</v>
      </c>
      <c r="C709" t="s">
        <v>3148</v>
      </c>
      <c r="D709" t="s">
        <v>114</v>
      </c>
      <c r="E709">
        <v>238249.64452150001</v>
      </c>
      <c r="F709">
        <v>3661.25</v>
      </c>
      <c r="G709">
        <v>-29.1003633387684</v>
      </c>
      <c r="H709">
        <f>(Table2[[#This Row],[1Y Return vs Nifty]]-AVERAGE(Table2[1Y Return vs Nifty]))/_xlfn.STDEV.P(Table2[1Y Return vs Nifty])</f>
        <v>-0.85114155926528445</v>
      </c>
      <c r="I709">
        <v>-10.173421940644101</v>
      </c>
      <c r="J709">
        <f>(Table2[[#This Row],[1M Return vs Nifty]]-AVERAGE(Table2[1M Return vs Nifty]))/_xlfn.STDEV.P(Table2[1M Return vs Nifty])</f>
        <v>-1.0792922226837751</v>
      </c>
      <c r="K709">
        <v>-25.208841678010302</v>
      </c>
      <c r="L709">
        <f>(Table2[[#This Row],[6M Return vs Nifty]]-AVERAGE(Table2[6M Return vs Nifty]))/_xlfn.STDEV.P(Table2[6M Return vs Nifty])</f>
        <v>-0.95677373850103742</v>
      </c>
      <c r="M709">
        <v>-5.4498432354837796</v>
      </c>
      <c r="N709">
        <f>(Table2[[#This Row],[1W Return vs Nifty]]-AVERAGE(Table2[1W Return vs Nifty]))/_xlfn.STDEV.P(Table2[1W Return vs Nifty])</f>
        <v>-1.2452090541315604</v>
      </c>
      <c r="O709">
        <v>3832.49</v>
      </c>
      <c r="P709">
        <v>4180.25693268349</v>
      </c>
      <c r="Q709">
        <v>4434.88486959084</v>
      </c>
      <c r="R709">
        <v>29.947574460517401</v>
      </c>
      <c r="S709" s="1">
        <f>(Table2[[#This Row],[Close Price]]-Table2[[#This Row],[20D EMA]])/Table2[[#This Row],[20D EMA]]</f>
        <v>-4.4681134197349447E-2</v>
      </c>
      <c r="T709" s="1">
        <f>(Table2[[#This Row],[Close Price]]-Table2[[#This Row],[50D EMA]])/Table2[[#This Row],[50D EMA]]</f>
        <v>-0.12415670640376565</v>
      </c>
      <c r="U709" s="1">
        <f>(Table2[[#This Row],[Close Price]]-Table2[[#This Row],[200D EMA]])/Table2[[#This Row],[200D EMA]]</f>
        <v>-0.17444305598449844</v>
      </c>
      <c r="V709">
        <v>1.0092032762166001</v>
      </c>
      <c r="W709">
        <v>3610.05</v>
      </c>
      <c r="X709">
        <v>3692.5</v>
      </c>
      <c r="Y709">
        <v>3592.1</v>
      </c>
      <c r="Z709">
        <v>3738.6</v>
      </c>
      <c r="AA709">
        <v>3564</v>
      </c>
      <c r="AB709">
        <v>4010</v>
      </c>
      <c r="AC709" s="1">
        <f>(Table2[[#This Row],[Close Price]]/Table2[[#This Row],[Day Low]])-1</f>
        <v>1.4182629049459106E-2</v>
      </c>
      <c r="AD709" s="1">
        <f>(Table2[[#This Row],[Day High]]/Table2[[#This Row],[Close Price]])-1</f>
        <v>8.5353362922500065E-3</v>
      </c>
      <c r="AE709" s="1">
        <f>(Table2[[#This Row],[Close Price]]/Table2[[#This Row],[Current Week Low]])-1</f>
        <v>1.9250577656524159E-2</v>
      </c>
      <c r="AF709" s="1">
        <f>(Table2[[#This Row],[Current Week High]]/Table2[[#This Row],[Close Price]])-1</f>
        <v>2.1126664390576977E-2</v>
      </c>
      <c r="AG709" s="1">
        <f>(Table2[[#This Row],[Close Price]]/Table2[[#This Row],[Current Month Low]])-1</f>
        <v>2.7286756453423155E-2</v>
      </c>
      <c r="AH709" s="1">
        <f>(Table2[[#This Row],[Current Month High]]/Table2[[#This Row],[Close Price]])-1</f>
        <v>9.5254353021509086E-2</v>
      </c>
      <c r="AI709">
        <v>49.808125640150202</v>
      </c>
      <c r="AJ709">
        <v>2.7286756453423102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-0.27</v>
      </c>
      <c r="AM709" t="s">
        <v>3182</v>
      </c>
      <c r="AN709">
        <v>-5.86</v>
      </c>
      <c r="AO709" t="s">
        <v>3182</v>
      </c>
      <c r="AP709">
        <v>-8.5724564870213002E-2</v>
      </c>
      <c r="AQ709">
        <f>(Table2[[#This Row],[Sharpe Ratio]]-AVERAGE(Table2[Sharpe Ratio]))/_xlfn.STDEV.P(Table2[Sharpe Ratio])</f>
        <v>-1.6570678146991349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614</v>
      </c>
      <c r="AT709">
        <f>_xlfn.RANK.AVG(Table2[[#This Row],[6M Return vs Nifty Z-Score]],Table2[6M Return vs Nifty Z-Score])</f>
        <v>665</v>
      </c>
      <c r="AU709">
        <f>_xlfn.RANK.AVG(Table2[[#This Row],[Sharpe Ratio Z-Score]],Table2[Sharpe Ratio Z-Score])</f>
        <v>698</v>
      </c>
      <c r="AV709">
        <f>(Table2[[#This Row],[Rank 1Y]]+Table2[[#This Row],[Rank 6M]]+Table2[[#This Row],[Rank Sharpe]])/3</f>
        <v>659</v>
      </c>
    </row>
    <row r="710" spans="1:48" x14ac:dyDescent="0.3">
      <c r="A710" t="s">
        <v>1294</v>
      </c>
      <c r="B710" t="s">
        <v>1295</v>
      </c>
      <c r="C710" t="s">
        <v>3143</v>
      </c>
      <c r="D710" t="s">
        <v>69</v>
      </c>
      <c r="E710">
        <v>8865.6256001099991</v>
      </c>
      <c r="F710">
        <v>1151.3</v>
      </c>
      <c r="G710">
        <v>-38.842734570929501</v>
      </c>
      <c r="H710">
        <f>(Table2[[#This Row],[1Y Return vs Nifty]]-AVERAGE(Table2[1Y Return vs Nifty]))/_xlfn.STDEV.P(Table2[1Y Return vs Nifty])</f>
        <v>-1.0428294450152409</v>
      </c>
      <c r="I710">
        <v>1.9580147198703699</v>
      </c>
      <c r="J710">
        <f>(Table2[[#This Row],[1M Return vs Nifty]]-AVERAGE(Table2[1M Return vs Nifty]))/_xlfn.STDEV.P(Table2[1M Return vs Nifty])</f>
        <v>4.6599455866855495E-2</v>
      </c>
      <c r="K710">
        <v>-25.481082590442899</v>
      </c>
      <c r="L710">
        <f>(Table2[[#This Row],[6M Return vs Nifty]]-AVERAGE(Table2[6M Return vs Nifty]))/_xlfn.STDEV.P(Table2[6M Return vs Nifty])</f>
        <v>-0.96560511939465998</v>
      </c>
      <c r="M710">
        <v>0.56661392105203101</v>
      </c>
      <c r="N710">
        <f>(Table2[[#This Row],[1W Return vs Nifty]]-AVERAGE(Table2[1W Return vs Nifty]))/_xlfn.STDEV.P(Table2[1W Return vs Nifty])</f>
        <v>0.20953176570406054</v>
      </c>
      <c r="O710">
        <v>1137.05</v>
      </c>
      <c r="P710">
        <v>1194.8360634420001</v>
      </c>
      <c r="Q710">
        <v>1328.6643974324199</v>
      </c>
      <c r="R710">
        <v>59.835340840891298</v>
      </c>
      <c r="S710" s="1">
        <f>(Table2[[#This Row],[Close Price]]-Table2[[#This Row],[20D EMA]])/Table2[[#This Row],[20D EMA]]</f>
        <v>1.2532430412031134E-2</v>
      </c>
      <c r="T710" s="1">
        <f>(Table2[[#This Row],[Close Price]]-Table2[[#This Row],[50D EMA]])/Table2[[#This Row],[50D EMA]]</f>
        <v>-3.6436850856831751E-2</v>
      </c>
      <c r="U710" s="1">
        <f>(Table2[[#This Row],[Close Price]]-Table2[[#This Row],[200D EMA]])/Table2[[#This Row],[200D EMA]]</f>
        <v>-0.13349074286566884</v>
      </c>
      <c r="V710">
        <v>0.74353693803797105</v>
      </c>
      <c r="W710">
        <v>1130.5999999999999</v>
      </c>
      <c r="X710">
        <v>1155.8499999999999</v>
      </c>
      <c r="Y710">
        <v>1107.9000000000001</v>
      </c>
      <c r="Z710">
        <v>1162</v>
      </c>
      <c r="AA710">
        <v>1072.55</v>
      </c>
      <c r="AB710">
        <v>1203.1500000000001</v>
      </c>
      <c r="AC710" s="1">
        <f>(Table2[[#This Row],[Close Price]]/Table2[[#This Row],[Day Low]])-1</f>
        <v>1.8308862550858063E-2</v>
      </c>
      <c r="AD710" s="1">
        <f>(Table2[[#This Row],[Day High]]/Table2[[#This Row],[Close Price]])-1</f>
        <v>3.9520541996003189E-3</v>
      </c>
      <c r="AE710" s="1">
        <f>(Table2[[#This Row],[Close Price]]/Table2[[#This Row],[Current Week Low]])-1</f>
        <v>3.9173210578572037E-2</v>
      </c>
      <c r="AF710" s="1">
        <f>(Table2[[#This Row],[Current Week High]]/Table2[[#This Row],[Close Price]])-1</f>
        <v>9.2938417441152943E-3</v>
      </c>
      <c r="AG710" s="1">
        <f>(Table2[[#This Row],[Close Price]]/Table2[[#This Row],[Current Month Low]])-1</f>
        <v>7.3423150435877105E-2</v>
      </c>
      <c r="AH710" s="1">
        <f>(Table2[[#This Row],[Current Month High]]/Table2[[#This Row],[Close Price]])-1</f>
        <v>4.5036046208633884E-2</v>
      </c>
      <c r="AI710">
        <v>56.5187179709893</v>
      </c>
      <c r="AJ710">
        <v>7.3423150435877096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-0.09</v>
      </c>
      <c r="AM710" t="s">
        <v>3182</v>
      </c>
      <c r="AN710">
        <v>-0.57999999999999996</v>
      </c>
      <c r="AO710" t="s">
        <v>3182</v>
      </c>
      <c r="AP710">
        <v>-4.1602364513132997E-2</v>
      </c>
      <c r="AQ710">
        <f>(Table2[[#This Row],[Sharpe Ratio]]-AVERAGE(Table2[Sharpe Ratio]))/_xlfn.STDEV.P(Table2[Sharpe Ratio])</f>
        <v>-1.1466123521719738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669</v>
      </c>
      <c r="AT710">
        <f>_xlfn.RANK.AVG(Table2[[#This Row],[6M Return vs Nifty Z-Score]],Table2[6M Return vs Nifty Z-Score])</f>
        <v>669</v>
      </c>
      <c r="AU710">
        <f>_xlfn.RANK.AVG(Table2[[#This Row],[Sharpe Ratio Z-Score]],Table2[Sharpe Ratio Z-Score])</f>
        <v>650</v>
      </c>
      <c r="AV710">
        <f>(Table2[[#This Row],[Rank 1Y]]+Table2[[#This Row],[Rank 6M]]+Table2[[#This Row],[Rank Sharpe]])/3</f>
        <v>662.66666666666663</v>
      </c>
    </row>
    <row r="711" spans="1:48" x14ac:dyDescent="0.3">
      <c r="A711" t="s">
        <v>332</v>
      </c>
      <c r="B711" t="s">
        <v>333</v>
      </c>
      <c r="C711" t="s">
        <v>3134</v>
      </c>
      <c r="D711" t="s">
        <v>191</v>
      </c>
      <c r="E711">
        <v>76332.318810615005</v>
      </c>
      <c r="F711">
        <v>694.05</v>
      </c>
      <c r="G711">
        <v>-32.6845574714227</v>
      </c>
      <c r="H711">
        <f>(Table2[[#This Row],[1Y Return vs Nifty]]-AVERAGE(Table2[1Y Return vs Nifty]))/_xlfn.STDEV.P(Table2[1Y Return vs Nifty])</f>
        <v>-0.92166305542197502</v>
      </c>
      <c r="I711">
        <v>-20.021606647398599</v>
      </c>
      <c r="J711">
        <f>(Table2[[#This Row],[1M Return vs Nifty]]-AVERAGE(Table2[1M Return vs Nifty]))/_xlfn.STDEV.P(Table2[1M Return vs Nifty])</f>
        <v>-1.9932803611417513</v>
      </c>
      <c r="K711">
        <v>-46.276510528980502</v>
      </c>
      <c r="L711">
        <f>(Table2[[#This Row],[6M Return vs Nifty]]-AVERAGE(Table2[6M Return vs Nifty]))/_xlfn.STDEV.P(Table2[6M Return vs Nifty])</f>
        <v>-1.6402000703522046</v>
      </c>
      <c r="M711">
        <v>-1.92259829143609</v>
      </c>
      <c r="N711">
        <f>(Table2[[#This Row],[1W Return vs Nifty]]-AVERAGE(Table2[1W Return vs Nifty]))/_xlfn.STDEV.P(Table2[1W Return vs Nifty])</f>
        <v>-0.3923438099918562</v>
      </c>
      <c r="O711">
        <v>674</v>
      </c>
      <c r="P711">
        <v>724.788290454037</v>
      </c>
      <c r="Q711">
        <v>845.82143916841505</v>
      </c>
      <c r="R711">
        <v>58.825244170265201</v>
      </c>
      <c r="S711" s="1">
        <f>(Table2[[#This Row],[Close Price]]-Table2[[#This Row],[20D EMA]])/Table2[[#This Row],[20D EMA]]</f>
        <v>2.97477744807121E-2</v>
      </c>
      <c r="T711" s="1">
        <f>(Table2[[#This Row],[Close Price]]-Table2[[#This Row],[50D EMA]])/Table2[[#This Row],[50D EMA]]</f>
        <v>-4.2410026291651762E-2</v>
      </c>
      <c r="U711" s="1">
        <f>(Table2[[#This Row],[Close Price]]-Table2[[#This Row],[200D EMA]])/Table2[[#This Row],[200D EMA]]</f>
        <v>-0.17943673704657095</v>
      </c>
      <c r="V711">
        <v>2.5013244026821599</v>
      </c>
      <c r="W711">
        <v>572.54999999999995</v>
      </c>
      <c r="X711">
        <v>695.3</v>
      </c>
      <c r="Y711">
        <v>572.54999999999995</v>
      </c>
      <c r="Z711">
        <v>695.3</v>
      </c>
      <c r="AA711">
        <v>545.75</v>
      </c>
      <c r="AB711">
        <v>752</v>
      </c>
      <c r="AC711" s="1">
        <f>(Table2[[#This Row],[Close Price]]/Table2[[#This Row],[Day Low]])-1</f>
        <v>0.21220854073880013</v>
      </c>
      <c r="AD711" s="1">
        <f>(Table2[[#This Row],[Day High]]/Table2[[#This Row],[Close Price]])-1</f>
        <v>1.8010229810532241E-3</v>
      </c>
      <c r="AE711" s="1">
        <f>(Table2[[#This Row],[Close Price]]/Table2[[#This Row],[Current Week Low]])-1</f>
        <v>0.21220854073880013</v>
      </c>
      <c r="AF711" s="1">
        <f>(Table2[[#This Row],[Current Week High]]/Table2[[#This Row],[Close Price]])-1</f>
        <v>1.8010229810532241E-3</v>
      </c>
      <c r="AG711" s="1">
        <f>(Table2[[#This Row],[Close Price]]/Table2[[#This Row],[Current Month Low]])-1</f>
        <v>0.27173614292258352</v>
      </c>
      <c r="AH711" s="1">
        <f>(Table2[[#This Row],[Current Month High]]/Table2[[#This Row],[Close Price]])-1</f>
        <v>8.3495425401628243E-2</v>
      </c>
      <c r="AI711">
        <v>81.456667387075797</v>
      </c>
      <c r="AJ711">
        <v>27.1736142922583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-0.05</v>
      </c>
      <c r="AM711" t="s">
        <v>3182</v>
      </c>
      <c r="AN711">
        <v>-4.3600000000000003</v>
      </c>
      <c r="AO711" t="s">
        <v>3182</v>
      </c>
      <c r="AP711">
        <v>-3.2805264990801997E-2</v>
      </c>
      <c r="AQ711">
        <f>(Table2[[#This Row],[Sharpe Ratio]]-AVERAGE(Table2[Sharpe Ratio]))/_xlfn.STDEV.P(Table2[Sharpe Ratio])</f>
        <v>-1.0448375660274209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635</v>
      </c>
      <c r="AT711">
        <f>_xlfn.RANK.AVG(Table2[[#This Row],[6M Return vs Nifty Z-Score]],Table2[6M Return vs Nifty Z-Score])</f>
        <v>729</v>
      </c>
      <c r="AU711">
        <f>_xlfn.RANK.AVG(Table2[[#This Row],[Sharpe Ratio Z-Score]],Table2[Sharpe Ratio Z-Score])</f>
        <v>627</v>
      </c>
      <c r="AV711">
        <f>(Table2[[#This Row],[Rank 1Y]]+Table2[[#This Row],[Rank 6M]]+Table2[[#This Row],[Rank Sharpe]])/3</f>
        <v>663.66666666666663</v>
      </c>
    </row>
    <row r="712" spans="1:48" x14ac:dyDescent="0.3">
      <c r="A712" t="s">
        <v>109</v>
      </c>
      <c r="B712" t="s">
        <v>110</v>
      </c>
      <c r="C712" t="s">
        <v>3145</v>
      </c>
      <c r="D712" t="s">
        <v>111</v>
      </c>
      <c r="E712">
        <v>238899.00545422899</v>
      </c>
      <c r="F712">
        <v>2491.9</v>
      </c>
      <c r="G712">
        <v>-43.067844460694197</v>
      </c>
      <c r="H712">
        <f>(Table2[[#This Row],[1Y Return vs Nifty]]-AVERAGE(Table2[1Y Return vs Nifty]))/_xlfn.STDEV.P(Table2[1Y Return vs Nifty])</f>
        <v>-1.1259614015513058</v>
      </c>
      <c r="I712">
        <v>-16.692464508726399</v>
      </c>
      <c r="J712">
        <f>(Table2[[#This Row],[1M Return vs Nifty]]-AVERAGE(Table2[1M Return vs Nifty]))/_xlfn.STDEV.P(Table2[1M Return vs Nifty])</f>
        <v>-1.684310077115694</v>
      </c>
      <c r="K712">
        <v>-18.641593329805399</v>
      </c>
      <c r="L712">
        <f>(Table2[[#This Row],[6M Return vs Nifty]]-AVERAGE(Table2[6M Return vs Nifty]))/_xlfn.STDEV.P(Table2[6M Return vs Nifty])</f>
        <v>-0.7437349594733984</v>
      </c>
      <c r="M712">
        <v>-1.45311058583528</v>
      </c>
      <c r="N712">
        <f>(Table2[[#This Row],[1W Return vs Nifty]]-AVERAGE(Table2[1W Return vs Nifty]))/_xlfn.STDEV.P(Table2[1W Return vs Nifty])</f>
        <v>-0.27882468869195165</v>
      </c>
      <c r="O712">
        <v>2640.15</v>
      </c>
      <c r="P712">
        <v>2843.27706452445</v>
      </c>
      <c r="Q712">
        <v>2984.4474604112002</v>
      </c>
      <c r="R712">
        <v>31.716362896951701</v>
      </c>
      <c r="S712" s="1">
        <f>(Table2[[#This Row],[Close Price]]-Table2[[#This Row],[20D EMA]])/Table2[[#This Row],[20D EMA]]</f>
        <v>-5.615211256936159E-2</v>
      </c>
      <c r="T712" s="1">
        <f>(Table2[[#This Row],[Close Price]]-Table2[[#This Row],[50D EMA]])/Table2[[#This Row],[50D EMA]]</f>
        <v>-0.12358171804942238</v>
      </c>
      <c r="U712" s="1">
        <f>(Table2[[#This Row],[Close Price]]-Table2[[#This Row],[200D EMA]])/Table2[[#This Row],[200D EMA]]</f>
        <v>-0.16503807386287053</v>
      </c>
      <c r="V712">
        <v>1.2025204868300401</v>
      </c>
      <c r="W712">
        <v>2480</v>
      </c>
      <c r="X712">
        <v>2517.65</v>
      </c>
      <c r="Y712">
        <v>2450.0500000000002</v>
      </c>
      <c r="Z712">
        <v>2518</v>
      </c>
      <c r="AA712">
        <v>2422.9499999999998</v>
      </c>
      <c r="AB712">
        <v>2965.75</v>
      </c>
      <c r="AC712" s="1">
        <f>(Table2[[#This Row],[Close Price]]/Table2[[#This Row],[Day Low]])-1</f>
        <v>4.7983870967742703E-3</v>
      </c>
      <c r="AD712" s="1">
        <f>(Table2[[#This Row],[Day High]]/Table2[[#This Row],[Close Price]])-1</f>
        <v>1.0333480476744761E-2</v>
      </c>
      <c r="AE712" s="1">
        <f>(Table2[[#This Row],[Close Price]]/Table2[[#This Row],[Current Week Low]])-1</f>
        <v>1.7081284055427304E-2</v>
      </c>
      <c r="AF712" s="1">
        <f>(Table2[[#This Row],[Current Week High]]/Table2[[#This Row],[Close Price]])-1</f>
        <v>1.0473935551185809E-2</v>
      </c>
      <c r="AG712" s="1">
        <f>(Table2[[#This Row],[Close Price]]/Table2[[#This Row],[Current Month Low]])-1</f>
        <v>2.8457046162735589E-2</v>
      </c>
      <c r="AH712" s="1">
        <f>(Table2[[#This Row],[Current Month High]]/Table2[[#This Row],[Close Price]])-1</f>
        <v>0.19015610578273612</v>
      </c>
      <c r="AI712">
        <v>37.3630563024198</v>
      </c>
      <c r="AJ712">
        <v>2.84570461627355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3182</v>
      </c>
      <c r="AN712">
        <v>-12.35</v>
      </c>
      <c r="AO712" t="s">
        <v>3182</v>
      </c>
      <c r="AP712">
        <v>-0.108627690729434</v>
      </c>
      <c r="AQ712">
        <f>(Table2[[#This Row],[Sharpe Ratio]]-AVERAGE(Table2[Sharpe Ratio]))/_xlfn.STDEV.P(Table2[Sharpe Ratio])</f>
        <v>-1.9220370503485635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687</v>
      </c>
      <c r="AT712">
        <f>_xlfn.RANK.AVG(Table2[[#This Row],[6M Return vs Nifty Z-Score]],Table2[6M Return vs Nifty Z-Score])</f>
        <v>587</v>
      </c>
      <c r="AU712">
        <f>_xlfn.RANK.AVG(Table2[[#This Row],[Sharpe Ratio Z-Score]],Table2[Sharpe Ratio Z-Score])</f>
        <v>718</v>
      </c>
      <c r="AV712">
        <f>(Table2[[#This Row],[Rank 1Y]]+Table2[[#This Row],[Rank 6M]]+Table2[[#This Row],[Rank Sharpe]])/3</f>
        <v>664</v>
      </c>
    </row>
    <row r="713" spans="1:48" x14ac:dyDescent="0.3">
      <c r="A713" t="s">
        <v>1300</v>
      </c>
      <c r="B713" t="s">
        <v>1301</v>
      </c>
      <c r="C713" t="s">
        <v>3145</v>
      </c>
      <c r="D713" t="s">
        <v>1302</v>
      </c>
      <c r="E713">
        <v>8840.8982302349996</v>
      </c>
      <c r="F713">
        <v>813.35</v>
      </c>
      <c r="G713">
        <v>-52.808890229055798</v>
      </c>
      <c r="H713">
        <f>(Table2[[#This Row],[1Y Return vs Nifty]]-AVERAGE(Table2[1Y Return vs Nifty]))/_xlfn.STDEV.P(Table2[1Y Return vs Nifty])</f>
        <v>-1.3176232078851415</v>
      </c>
      <c r="I713">
        <v>-3.6781480961120798</v>
      </c>
      <c r="J713">
        <f>(Table2[[#This Row],[1M Return vs Nifty]]-AVERAGE(Table2[1M Return vs Nifty]))/_xlfn.STDEV.P(Table2[1M Return vs Nifty])</f>
        <v>-0.47648029066681019</v>
      </c>
      <c r="K713">
        <v>-14.8700960888302</v>
      </c>
      <c r="L713">
        <f>(Table2[[#This Row],[6M Return vs Nifty]]-AVERAGE(Table2[6M Return vs Nifty]))/_xlfn.STDEV.P(Table2[6M Return vs Nifty])</f>
        <v>-0.62138917251331049</v>
      </c>
      <c r="M713">
        <v>-3.2224426809069899</v>
      </c>
      <c r="N713">
        <f>(Table2[[#This Row],[1W Return vs Nifty]]-AVERAGE(Table2[1W Return vs Nifty]))/_xlfn.STDEV.P(Table2[1W Return vs Nifty])</f>
        <v>-0.70663786105868087</v>
      </c>
      <c r="O713">
        <v>821.69</v>
      </c>
      <c r="P713">
        <v>858.03953416509603</v>
      </c>
      <c r="Q713">
        <v>947.53029614440402</v>
      </c>
      <c r="R713">
        <v>50.372631102832102</v>
      </c>
      <c r="S713" s="1">
        <f>(Table2[[#This Row],[Close Price]]-Table2[[#This Row],[20D EMA]])/Table2[[#This Row],[20D EMA]]</f>
        <v>-1.0149813189889169E-2</v>
      </c>
      <c r="T713" s="1">
        <f>(Table2[[#This Row],[Close Price]]-Table2[[#This Row],[50D EMA]])/Table2[[#This Row],[50D EMA]]</f>
        <v>-5.2083304306695569E-2</v>
      </c>
      <c r="U713" s="1">
        <f>(Table2[[#This Row],[Close Price]]-Table2[[#This Row],[200D EMA]])/Table2[[#This Row],[200D EMA]]</f>
        <v>-0.14161056030651167</v>
      </c>
      <c r="V713">
        <v>1.11499272040651</v>
      </c>
      <c r="W713">
        <v>799.05</v>
      </c>
      <c r="X713">
        <v>817.75</v>
      </c>
      <c r="Y713">
        <v>786.25</v>
      </c>
      <c r="Z713">
        <v>817.75</v>
      </c>
      <c r="AA713">
        <v>774.05</v>
      </c>
      <c r="AB713">
        <v>875.3</v>
      </c>
      <c r="AC713" s="1">
        <f>(Table2[[#This Row],[Close Price]]/Table2[[#This Row],[Day Low]])-1</f>
        <v>1.7896251799011331E-2</v>
      </c>
      <c r="AD713" s="1">
        <f>(Table2[[#This Row],[Day High]]/Table2[[#This Row],[Close Price]])-1</f>
        <v>5.4097252105489435E-3</v>
      </c>
      <c r="AE713" s="1">
        <f>(Table2[[#This Row],[Close Price]]/Table2[[#This Row],[Current Week Low]])-1</f>
        <v>3.4467408585055592E-2</v>
      </c>
      <c r="AF713" s="1">
        <f>(Table2[[#This Row],[Current Week High]]/Table2[[#This Row],[Close Price]])-1</f>
        <v>5.4097252105489435E-3</v>
      </c>
      <c r="AG713" s="1">
        <f>(Table2[[#This Row],[Close Price]]/Table2[[#This Row],[Current Month Low]])-1</f>
        <v>5.0771913959046566E-2</v>
      </c>
      <c r="AH713" s="1">
        <f>(Table2[[#This Row],[Current Month High]]/Table2[[#This Row],[Close Price]])-1</f>
        <v>7.6166471998524443E-2</v>
      </c>
      <c r="AI713">
        <v>59.4639454109547</v>
      </c>
      <c r="AJ713">
        <v>5.0771913959046504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-0.06</v>
      </c>
      <c r="AM713" t="s">
        <v>3182</v>
      </c>
      <c r="AN713">
        <v>-5.29</v>
      </c>
      <c r="AO713" t="s">
        <v>3182</v>
      </c>
      <c r="AP713">
        <v>-0.15663836340279499</v>
      </c>
      <c r="AQ713">
        <f>(Table2[[#This Row],[Sharpe Ratio]]-AVERAGE(Table2[Sharpe Ratio]))/_xlfn.STDEV.P(Table2[Sharpe Ratio])</f>
        <v>-2.4774787537854617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714</v>
      </c>
      <c r="AT713">
        <f>_xlfn.RANK.AVG(Table2[[#This Row],[6M Return vs Nifty Z-Score]],Table2[6M Return vs Nifty Z-Score])</f>
        <v>543</v>
      </c>
      <c r="AU713">
        <f>_xlfn.RANK.AVG(Table2[[#This Row],[Sharpe Ratio Z-Score]],Table2[Sharpe Ratio Z-Score])</f>
        <v>736</v>
      </c>
      <c r="AV713">
        <f>(Table2[[#This Row],[Rank 1Y]]+Table2[[#This Row],[Rank 6M]]+Table2[[#This Row],[Rank Sharpe]])/3</f>
        <v>664.33333333333337</v>
      </c>
    </row>
    <row r="714" spans="1:48" x14ac:dyDescent="0.3">
      <c r="A714" t="s">
        <v>1420</v>
      </c>
      <c r="B714" t="s">
        <v>1421</v>
      </c>
      <c r="C714" t="s">
        <v>3139</v>
      </c>
      <c r="D714" t="s">
        <v>48</v>
      </c>
      <c r="E714">
        <v>7530.7071885750001</v>
      </c>
      <c r="F714">
        <v>293.55</v>
      </c>
      <c r="G714">
        <v>-36.908334892883097</v>
      </c>
      <c r="H714">
        <f>(Table2[[#This Row],[1Y Return vs Nifty]]-AVERAGE(Table2[1Y Return vs Nifty]))/_xlfn.STDEV.P(Table2[1Y Return vs Nifty])</f>
        <v>-1.0047687947234476</v>
      </c>
      <c r="I714">
        <v>-4.3238926065990704</v>
      </c>
      <c r="J714">
        <f>(Table2[[#This Row],[1M Return vs Nifty]]-AVERAGE(Table2[1M Return vs Nifty]))/_xlfn.STDEV.P(Table2[1M Return vs Nifty])</f>
        <v>-0.53641040374182836</v>
      </c>
      <c r="K714">
        <v>-50.231004351328203</v>
      </c>
      <c r="L714">
        <f>(Table2[[#This Row],[6M Return vs Nifty]]-AVERAGE(Table2[6M Return vs Nifty]))/_xlfn.STDEV.P(Table2[6M Return vs Nifty])</f>
        <v>-1.7684821895773097</v>
      </c>
      <c r="M714">
        <v>-1.0907026463738501</v>
      </c>
      <c r="N714">
        <f>(Table2[[#This Row],[1W Return vs Nifty]]-AVERAGE(Table2[1W Return vs Nifty]))/_xlfn.STDEV.P(Table2[1W Return vs Nifty])</f>
        <v>-0.19119676926193646</v>
      </c>
      <c r="O714">
        <v>315.25</v>
      </c>
      <c r="P714">
        <v>360.73125138735497</v>
      </c>
      <c r="Q714">
        <v>412.154063722964</v>
      </c>
      <c r="R714">
        <v>37.690890778441698</v>
      </c>
      <c r="S714" s="1">
        <f>(Table2[[#This Row],[Close Price]]-Table2[[#This Row],[20D EMA]])/Table2[[#This Row],[20D EMA]]</f>
        <v>-6.8834258524980138E-2</v>
      </c>
      <c r="T714" s="1">
        <f>(Table2[[#This Row],[Close Price]]-Table2[[#This Row],[50D EMA]])/Table2[[#This Row],[50D EMA]]</f>
        <v>-0.18623629399720459</v>
      </c>
      <c r="U714" s="1">
        <f>(Table2[[#This Row],[Close Price]]-Table2[[#This Row],[200D EMA]])/Table2[[#This Row],[200D EMA]]</f>
        <v>-0.28776633342304159</v>
      </c>
      <c r="V714">
        <v>0.858062901594835</v>
      </c>
      <c r="W714">
        <v>293</v>
      </c>
      <c r="X714">
        <v>300.64999999999998</v>
      </c>
      <c r="Y714">
        <v>281.60000000000002</v>
      </c>
      <c r="Z714">
        <v>304.8</v>
      </c>
      <c r="AA714">
        <v>281.60000000000002</v>
      </c>
      <c r="AB714">
        <v>334.45</v>
      </c>
      <c r="AC714" s="1">
        <f>(Table2[[#This Row],[Close Price]]/Table2[[#This Row],[Day Low]])-1</f>
        <v>1.8771331058020646E-3</v>
      </c>
      <c r="AD714" s="1">
        <f>(Table2[[#This Row],[Day High]]/Table2[[#This Row],[Close Price]])-1</f>
        <v>2.4186680292965335E-2</v>
      </c>
      <c r="AE714" s="1">
        <f>(Table2[[#This Row],[Close Price]]/Table2[[#This Row],[Current Week Low]])-1</f>
        <v>4.2436079545454586E-2</v>
      </c>
      <c r="AF714" s="1">
        <f>(Table2[[#This Row],[Current Week High]]/Table2[[#This Row],[Close Price]])-1</f>
        <v>3.832396525293813E-2</v>
      </c>
      <c r="AG714" s="1">
        <f>(Table2[[#This Row],[Close Price]]/Table2[[#This Row],[Current Month Low]])-1</f>
        <v>4.2436079545454586E-2</v>
      </c>
      <c r="AH714" s="1">
        <f>(Table2[[#This Row],[Current Month High]]/Table2[[#This Row],[Close Price]])-1</f>
        <v>0.13932890478623738</v>
      </c>
      <c r="AI714">
        <v>95.8099131323454</v>
      </c>
      <c r="AJ714">
        <v>4.2436079545454497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-0.32</v>
      </c>
      <c r="AM714" t="s">
        <v>3182</v>
      </c>
      <c r="AN714">
        <v>-8.32</v>
      </c>
      <c r="AO714" t="s">
        <v>3182</v>
      </c>
      <c r="AP714">
        <v>-2.1105410094009999E-2</v>
      </c>
      <c r="AQ714">
        <f>(Table2[[#This Row],[Sharpe Ratio]]-AVERAGE(Table2[Sharpe Ratio]))/_xlfn.STDEV.P(Table2[Sharpe Ratio])</f>
        <v>-0.90948042620870584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656</v>
      </c>
      <c r="AT714">
        <f>_xlfn.RANK.AVG(Table2[[#This Row],[6M Return vs Nifty Z-Score]],Table2[6M Return vs Nifty Z-Score])</f>
        <v>731</v>
      </c>
      <c r="AU714">
        <f>_xlfn.RANK.AVG(Table2[[#This Row],[Sharpe Ratio Z-Score]],Table2[Sharpe Ratio Z-Score])</f>
        <v>607</v>
      </c>
      <c r="AV714">
        <f>(Table2[[#This Row],[Rank 1Y]]+Table2[[#This Row],[Rank 6M]]+Table2[[#This Row],[Rank Sharpe]])/3</f>
        <v>664.66666666666663</v>
      </c>
    </row>
    <row r="715" spans="1:48" x14ac:dyDescent="0.3">
      <c r="A715" t="s">
        <v>693</v>
      </c>
      <c r="B715" t="s">
        <v>694</v>
      </c>
      <c r="C715" t="s">
        <v>3147</v>
      </c>
      <c r="D715" t="s">
        <v>455</v>
      </c>
      <c r="E715">
        <v>25755.635233770001</v>
      </c>
      <c r="F715">
        <v>347.1</v>
      </c>
      <c r="G715">
        <v>-35.214478898025298</v>
      </c>
      <c r="H715">
        <f>(Table2[[#This Row],[1Y Return vs Nifty]]-AVERAGE(Table2[1Y Return vs Nifty]))/_xlfn.STDEV.P(Table2[1Y Return vs Nifty])</f>
        <v>-0.97144100760861019</v>
      </c>
      <c r="I715">
        <v>-7.4304329607380701</v>
      </c>
      <c r="J715">
        <f>(Table2[[#This Row],[1M Return vs Nifty]]-AVERAGE(Table2[1M Return vs Nifty]))/_xlfn.STDEV.P(Table2[1M Return vs Nifty])</f>
        <v>-0.82472151080064404</v>
      </c>
      <c r="K715">
        <v>-24.517860358970701</v>
      </c>
      <c r="L715">
        <f>(Table2[[#This Row],[6M Return vs Nifty]]-AVERAGE(Table2[6M Return vs Nifty]))/_xlfn.STDEV.P(Table2[6M Return vs Nifty])</f>
        <v>-0.93435859463346294</v>
      </c>
      <c r="M715">
        <v>-5.4522885031493802</v>
      </c>
      <c r="N715">
        <f>(Table2[[#This Row],[1W Return vs Nifty]]-AVERAGE(Table2[1W Return vs Nifty]))/_xlfn.STDEV.P(Table2[1W Return vs Nifty])</f>
        <v>-1.2458003041971757</v>
      </c>
      <c r="O715">
        <v>350.34</v>
      </c>
      <c r="P715">
        <v>372.13679224279599</v>
      </c>
      <c r="Q715">
        <v>401.45712208865302</v>
      </c>
      <c r="R715">
        <v>52.2910805542841</v>
      </c>
      <c r="S715" s="1">
        <f>(Table2[[#This Row],[Close Price]]-Table2[[#This Row],[20D EMA]])/Table2[[#This Row],[20D EMA]]</f>
        <v>-9.2481589313237206E-3</v>
      </c>
      <c r="T715" s="1">
        <f>(Table2[[#This Row],[Close Price]]-Table2[[#This Row],[50D EMA]])/Table2[[#This Row],[50D EMA]]</f>
        <v>-6.7278465243665098E-2</v>
      </c>
      <c r="U715" s="1">
        <f>(Table2[[#This Row],[Close Price]]-Table2[[#This Row],[200D EMA]])/Table2[[#This Row],[200D EMA]]</f>
        <v>-0.13539957095754157</v>
      </c>
      <c r="V715">
        <v>1.8274273793598801</v>
      </c>
      <c r="W715">
        <v>335.15</v>
      </c>
      <c r="X715">
        <v>353.75</v>
      </c>
      <c r="Y715">
        <v>335.1</v>
      </c>
      <c r="Z715">
        <v>353.8</v>
      </c>
      <c r="AA715">
        <v>325.5</v>
      </c>
      <c r="AB715">
        <v>367</v>
      </c>
      <c r="AC715" s="1">
        <f>(Table2[[#This Row],[Close Price]]/Table2[[#This Row],[Day Low]])-1</f>
        <v>3.5655676562733163E-2</v>
      </c>
      <c r="AD715" s="1">
        <f>(Table2[[#This Row],[Day High]]/Table2[[#This Row],[Close Price]])-1</f>
        <v>1.9158743877844886E-2</v>
      </c>
      <c r="AE715" s="1">
        <f>(Table2[[#This Row],[Close Price]]/Table2[[#This Row],[Current Week Low]])-1</f>
        <v>3.5810205908684001E-2</v>
      </c>
      <c r="AF715" s="1">
        <f>(Table2[[#This Row],[Current Week High]]/Table2[[#This Row],[Close Price]])-1</f>
        <v>1.9302794583693439E-2</v>
      </c>
      <c r="AG715" s="1">
        <f>(Table2[[#This Row],[Close Price]]/Table2[[#This Row],[Current Month Low]])-1</f>
        <v>6.6359447004608274E-2</v>
      </c>
      <c r="AH715" s="1">
        <f>(Table2[[#This Row],[Current Month High]]/Table2[[#This Row],[Close Price]])-1</f>
        <v>5.7332180927686549E-2</v>
      </c>
      <c r="AI715">
        <v>40.593488908095601</v>
      </c>
      <c r="AJ715">
        <v>6.6359447004608203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-0.11</v>
      </c>
      <c r="AM715" t="s">
        <v>3182</v>
      </c>
      <c r="AN715">
        <v>-1.92</v>
      </c>
      <c r="AO715" t="s">
        <v>3182</v>
      </c>
      <c r="AP715">
        <v>-8.7108294288223004E-2</v>
      </c>
      <c r="AQ715">
        <f>(Table2[[#This Row],[Sharpe Ratio]]-AVERAGE(Table2[Sharpe Ratio]))/_xlfn.STDEV.P(Table2[Sharpe Ratio])</f>
        <v>-1.6730763599295724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646</v>
      </c>
      <c r="AT715">
        <f>_xlfn.RANK.AVG(Table2[[#This Row],[6M Return vs Nifty Z-Score]],Table2[6M Return vs Nifty Z-Score])</f>
        <v>655</v>
      </c>
      <c r="AU715">
        <f>_xlfn.RANK.AVG(Table2[[#This Row],[Sharpe Ratio Z-Score]],Table2[Sharpe Ratio Z-Score])</f>
        <v>700</v>
      </c>
      <c r="AV715">
        <f>(Table2[[#This Row],[Rank 1Y]]+Table2[[#This Row],[Rank 6M]]+Table2[[#This Row],[Rank Sharpe]])/3</f>
        <v>667</v>
      </c>
    </row>
    <row r="716" spans="1:48" x14ac:dyDescent="0.3">
      <c r="A716" t="s">
        <v>1426</v>
      </c>
      <c r="B716" t="s">
        <v>1427</v>
      </c>
      <c r="C716" t="s">
        <v>3138</v>
      </c>
      <c r="D716" t="s">
        <v>188</v>
      </c>
      <c r="E716">
        <v>7461.20741782</v>
      </c>
      <c r="F716">
        <v>229.7</v>
      </c>
      <c r="G716">
        <v>-72.066106613138203</v>
      </c>
      <c r="H716">
        <f>(Table2[[#This Row],[1Y Return vs Nifty]]-AVERAGE(Table2[1Y Return vs Nifty]))/_xlfn.STDEV.P(Table2[1Y Return vs Nifty])</f>
        <v>-1.6965222465409837</v>
      </c>
      <c r="I716">
        <v>-44.029612414718102</v>
      </c>
      <c r="J716">
        <f>(Table2[[#This Row],[1M Return vs Nifty]]-AVERAGE(Table2[1M Return vs Nifty]))/_xlfn.STDEV.P(Table2[1M Return vs Nifty])</f>
        <v>-4.2214100269380088</v>
      </c>
      <c r="K716">
        <v>-51.971689321636099</v>
      </c>
      <c r="L716">
        <f>(Table2[[#This Row],[6M Return vs Nifty]]-AVERAGE(Table2[6M Return vs Nifty]))/_xlfn.STDEV.P(Table2[6M Return vs Nifty])</f>
        <v>-1.824949279153345</v>
      </c>
      <c r="M716">
        <v>-16.6559146389795</v>
      </c>
      <c r="N716">
        <f>(Table2[[#This Row],[1W Return vs Nifty]]-AVERAGE(Table2[1W Return vs Nifty]))/_xlfn.STDEV.P(Table2[1W Return vs Nifty])</f>
        <v>-3.9547653721631324</v>
      </c>
      <c r="O716">
        <v>316.2</v>
      </c>
      <c r="P716">
        <v>378.09595569333999</v>
      </c>
      <c r="Q716">
        <v>420.18757258284</v>
      </c>
      <c r="R716">
        <v>11.957092280323</v>
      </c>
      <c r="S716" s="1">
        <f>(Table2[[#This Row],[Close Price]]-Table2[[#This Row],[20D EMA]])/Table2[[#This Row],[20D EMA]]</f>
        <v>-0.27356103731815307</v>
      </c>
      <c r="T716" s="1">
        <f>(Table2[[#This Row],[Close Price]]-Table2[[#This Row],[50D EMA]])/Table2[[#This Row],[50D EMA]]</f>
        <v>-0.39248226133817365</v>
      </c>
      <c r="U716" s="1">
        <f>(Table2[[#This Row],[Close Price]]-Table2[[#This Row],[200D EMA]])/Table2[[#This Row],[200D EMA]]</f>
        <v>-0.4533393774878608</v>
      </c>
      <c r="V716">
        <v>1.3568378910663901</v>
      </c>
      <c r="W716">
        <v>225.45</v>
      </c>
      <c r="X716">
        <v>234.55</v>
      </c>
      <c r="Y716">
        <v>222.5</v>
      </c>
      <c r="Z716">
        <v>234.55</v>
      </c>
      <c r="AA716">
        <v>222.5</v>
      </c>
      <c r="AB716">
        <v>403</v>
      </c>
      <c r="AC716" s="1">
        <f>(Table2[[#This Row],[Close Price]]/Table2[[#This Row],[Day Low]])-1</f>
        <v>1.8851186515857155E-2</v>
      </c>
      <c r="AD716" s="1">
        <f>(Table2[[#This Row],[Day High]]/Table2[[#This Row],[Close Price]])-1</f>
        <v>2.111449717022218E-2</v>
      </c>
      <c r="AE716" s="1">
        <f>(Table2[[#This Row],[Close Price]]/Table2[[#This Row],[Current Week Low]])-1</f>
        <v>3.2359550561797734E-2</v>
      </c>
      <c r="AF716" s="1">
        <f>(Table2[[#This Row],[Current Week High]]/Table2[[#This Row],[Close Price]])-1</f>
        <v>2.111449717022218E-2</v>
      </c>
      <c r="AG716" s="1">
        <f>(Table2[[#This Row],[Close Price]]/Table2[[#This Row],[Current Month Low]])-1</f>
        <v>3.2359550561797734E-2</v>
      </c>
      <c r="AH716" s="1">
        <f>(Table2[[#This Row],[Current Month High]]/Table2[[#This Row],[Close Price]])-1</f>
        <v>0.75446234218545949</v>
      </c>
      <c r="AI716">
        <v>138.136700043535</v>
      </c>
      <c r="AJ716">
        <v>3.2359550561797699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-0.56999999999999995</v>
      </c>
      <c r="AM716" t="s">
        <v>3182</v>
      </c>
      <c r="AN716">
        <v>-39.39</v>
      </c>
      <c r="AO716" t="s">
        <v>3182</v>
      </c>
      <c r="AQ716">
        <f>(Table2[[#This Row],[Sharpe Ratio]]-AVERAGE(Table2[Sharpe Ratio]))/_xlfn.STDEV.P(Table2[Sharpe Ratio])</f>
        <v>-0.66530919757154305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734</v>
      </c>
      <c r="AT716">
        <f>_xlfn.RANK.AVG(Table2[[#This Row],[6M Return vs Nifty Z-Score]],Table2[6M Return vs Nifty Z-Score])</f>
        <v>734</v>
      </c>
      <c r="AU716">
        <f>_xlfn.RANK.AVG(Table2[[#This Row],[Sharpe Ratio Z-Score]],Table2[Sharpe Ratio Z-Score])</f>
        <v>534</v>
      </c>
      <c r="AV716">
        <f>(Table2[[#This Row],[Rank 1Y]]+Table2[[#This Row],[Rank 6M]]+Table2[[#This Row],[Rank Sharpe]])/3</f>
        <v>667.33333333333337</v>
      </c>
    </row>
    <row r="717" spans="1:48" x14ac:dyDescent="0.3">
      <c r="A717" t="s">
        <v>669</v>
      </c>
      <c r="B717" t="s">
        <v>670</v>
      </c>
      <c r="C717" t="s">
        <v>3136</v>
      </c>
      <c r="D717" t="s">
        <v>43</v>
      </c>
      <c r="E717">
        <v>26831.278152865001</v>
      </c>
      <c r="F717">
        <v>456.65</v>
      </c>
      <c r="G717">
        <v>-41.161069408775496</v>
      </c>
      <c r="H717">
        <f>(Table2[[#This Row],[1Y Return vs Nifty]]-AVERAGE(Table2[1Y Return vs Nifty]))/_xlfn.STDEV.P(Table2[1Y Return vs Nifty])</f>
        <v>-1.0884442848665641</v>
      </c>
      <c r="I717">
        <v>-14.8801473381259</v>
      </c>
      <c r="J717">
        <f>(Table2[[#This Row],[1M Return vs Nifty]]-AVERAGE(Table2[1M Return vs Nifty]))/_xlfn.STDEV.P(Table2[1M Return vs Nifty])</f>
        <v>-1.5161129477587998</v>
      </c>
      <c r="K717">
        <v>-20.642138628821002</v>
      </c>
      <c r="L717">
        <f>(Table2[[#This Row],[6M Return vs Nifty]]-AVERAGE(Table2[6M Return vs Nifty]))/_xlfn.STDEV.P(Table2[6M Return vs Nifty])</f>
        <v>-0.80863180900525189</v>
      </c>
      <c r="M717">
        <v>-4.8266703578566599</v>
      </c>
      <c r="N717">
        <f>(Table2[[#This Row],[1W Return vs Nifty]]-AVERAGE(Table2[1W Return vs Nifty]))/_xlfn.STDEV.P(Table2[1W Return vs Nifty])</f>
        <v>-1.0945298422113379</v>
      </c>
      <c r="O717">
        <v>483.75</v>
      </c>
      <c r="P717">
        <v>522.26052604211895</v>
      </c>
      <c r="Q717">
        <v>557.845958890318</v>
      </c>
      <c r="R717">
        <v>33.557777312302001</v>
      </c>
      <c r="S717" s="1">
        <f>(Table2[[#This Row],[Close Price]]-Table2[[#This Row],[20D EMA]])/Table2[[#This Row],[20D EMA]]</f>
        <v>-5.602067183462537E-2</v>
      </c>
      <c r="T717" s="1">
        <f>(Table2[[#This Row],[Close Price]]-Table2[[#This Row],[50D EMA]])/Table2[[#This Row],[50D EMA]]</f>
        <v>-0.12562796300026638</v>
      </c>
      <c r="U717" s="1">
        <f>(Table2[[#This Row],[Close Price]]-Table2[[#This Row],[200D EMA]])/Table2[[#This Row],[200D EMA]]</f>
        <v>-0.18140484353712935</v>
      </c>
      <c r="V717">
        <v>0.81941580282646997</v>
      </c>
      <c r="W717">
        <v>455.05</v>
      </c>
      <c r="X717">
        <v>462.95</v>
      </c>
      <c r="Y717">
        <v>455.05</v>
      </c>
      <c r="Z717">
        <v>479.9</v>
      </c>
      <c r="AA717">
        <v>452.7</v>
      </c>
      <c r="AB717">
        <v>518.95000000000005</v>
      </c>
      <c r="AC717" s="1">
        <f>(Table2[[#This Row],[Close Price]]/Table2[[#This Row],[Day Low]])-1</f>
        <v>3.5160971321832601E-3</v>
      </c>
      <c r="AD717" s="1">
        <f>(Table2[[#This Row],[Day High]]/Table2[[#This Row],[Close Price]])-1</f>
        <v>1.3796123946129502E-2</v>
      </c>
      <c r="AE717" s="1">
        <f>(Table2[[#This Row],[Close Price]]/Table2[[#This Row],[Current Week Low]])-1</f>
        <v>3.5160971321832601E-3</v>
      </c>
      <c r="AF717" s="1">
        <f>(Table2[[#This Row],[Current Week High]]/Table2[[#This Row],[Close Price]])-1</f>
        <v>5.0914266944048991E-2</v>
      </c>
      <c r="AG717" s="1">
        <f>(Table2[[#This Row],[Close Price]]/Table2[[#This Row],[Current Month Low]])-1</f>
        <v>8.7254252264192811E-3</v>
      </c>
      <c r="AH717" s="1">
        <f>(Table2[[#This Row],[Current Month High]]/Table2[[#This Row],[Close Price]])-1</f>
        <v>0.13642833680061339</v>
      </c>
      <c r="AI717">
        <v>41.6840030658053</v>
      </c>
      <c r="AJ717">
        <v>0.872542522641928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-0.3</v>
      </c>
      <c r="AM717" t="s">
        <v>3182</v>
      </c>
      <c r="AN717">
        <v>-8.4600000000000009</v>
      </c>
      <c r="AO717" t="s">
        <v>3182</v>
      </c>
      <c r="AP717">
        <v>-0.11678407457767</v>
      </c>
      <c r="AQ717">
        <f>(Table2[[#This Row],[Sharpe Ratio]]-AVERAGE(Table2[Sharpe Ratio]))/_xlfn.STDEV.P(Table2[Sharpe Ratio])</f>
        <v>-2.0163993137013767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677</v>
      </c>
      <c r="AT717">
        <f>_xlfn.RANK.AVG(Table2[[#This Row],[6M Return vs Nifty Z-Score]],Table2[6M Return vs Nifty Z-Score])</f>
        <v>609</v>
      </c>
      <c r="AU717">
        <f>_xlfn.RANK.AVG(Table2[[#This Row],[Sharpe Ratio Z-Score]],Table2[Sharpe Ratio Z-Score])</f>
        <v>723</v>
      </c>
      <c r="AV717">
        <f>(Table2[[#This Row],[Rank 1Y]]+Table2[[#This Row],[Rank 6M]]+Table2[[#This Row],[Rank Sharpe]])/3</f>
        <v>669.66666666666663</v>
      </c>
    </row>
    <row r="718" spans="1:48" x14ac:dyDescent="0.3">
      <c r="A718" t="s">
        <v>1681</v>
      </c>
      <c r="B718" t="s">
        <v>1682</v>
      </c>
      <c r="C718" t="s">
        <v>3147</v>
      </c>
      <c r="D718" t="s">
        <v>455</v>
      </c>
      <c r="E718">
        <v>5263.7809061759999</v>
      </c>
      <c r="F718">
        <v>52.61</v>
      </c>
      <c r="G718">
        <v>-43.5799877933311</v>
      </c>
      <c r="H718">
        <f>(Table2[[#This Row],[1Y Return vs Nifty]]-AVERAGE(Table2[1Y Return vs Nifty]))/_xlfn.STDEV.P(Table2[1Y Return vs Nifty])</f>
        <v>-1.1360381755003444</v>
      </c>
      <c r="I718">
        <v>-5.2535278538805104</v>
      </c>
      <c r="J718">
        <f>(Table2[[#This Row],[1M Return vs Nifty]]-AVERAGE(Table2[1M Return vs Nifty]))/_xlfn.STDEV.P(Table2[1M Return vs Nifty])</f>
        <v>-0.62268778525000856</v>
      </c>
      <c r="K718">
        <v>-29.162969774703999</v>
      </c>
      <c r="L718">
        <f>(Table2[[#This Row],[6M Return vs Nifty]]-AVERAGE(Table2[6M Return vs Nifty]))/_xlfn.STDEV.P(Table2[6M Return vs Nifty])</f>
        <v>-1.0850439937394838</v>
      </c>
      <c r="M718">
        <v>-6.3285303670074198</v>
      </c>
      <c r="N718">
        <f>(Table2[[#This Row],[1W Return vs Nifty]]-AVERAGE(Table2[1W Return vs Nifty]))/_xlfn.STDEV.P(Table2[1W Return vs Nifty])</f>
        <v>-1.4576699767034276</v>
      </c>
      <c r="O718">
        <v>68.92</v>
      </c>
      <c r="P718">
        <v>58.386002824088898</v>
      </c>
      <c r="Q718">
        <v>64.977330132659603</v>
      </c>
      <c r="R718">
        <v>45.8336189752957</v>
      </c>
      <c r="S718" s="1">
        <f>(Table2[[#This Row],[Close Price]]-Table2[[#This Row],[20D EMA]])/Table2[[#This Row],[20D EMA]]</f>
        <v>-0.23665118978525829</v>
      </c>
      <c r="T718" s="1">
        <f>(Table2[[#This Row],[Close Price]]-Table2[[#This Row],[50D EMA]])/Table2[[#This Row],[50D EMA]]</f>
        <v>-9.8927868747778619E-2</v>
      </c>
      <c r="U718" s="1">
        <f>(Table2[[#This Row],[Close Price]]-Table2[[#This Row],[200D EMA]])/Table2[[#This Row],[200D EMA]]</f>
        <v>-0.19033299933084513</v>
      </c>
      <c r="V718">
        <v>0.55991965295766899</v>
      </c>
      <c r="W718">
        <v>53.43</v>
      </c>
      <c r="X718">
        <v>54.75</v>
      </c>
      <c r="Y718">
        <v>52.61</v>
      </c>
      <c r="Z718">
        <v>53.97</v>
      </c>
      <c r="AA718">
        <v>51.9</v>
      </c>
      <c r="AB718">
        <v>53.97</v>
      </c>
      <c r="AC718" s="1">
        <f>(Table2[[#This Row],[Close Price]]/Table2[[#This Row],[Day Low]])-1</f>
        <v>-1.5347183230394967E-2</v>
      </c>
      <c r="AD718" s="1">
        <f>(Table2[[#This Row],[Day High]]/Table2[[#This Row],[Close Price]])-1</f>
        <v>4.0676677437749387E-2</v>
      </c>
      <c r="AE718" s="1">
        <f>(Table2[[#This Row],[Close Price]]/Table2[[#This Row],[Current Week Low]])-1</f>
        <v>0</v>
      </c>
      <c r="AF718" s="1">
        <f>(Table2[[#This Row],[Current Week High]]/Table2[[#This Row],[Close Price]])-1</f>
        <v>2.5850598745485565E-2</v>
      </c>
      <c r="AG718" s="1">
        <f>(Table2[[#This Row],[Close Price]]/Table2[[#This Row],[Current Month Low]])-1</f>
        <v>1.3680154142581946E-2</v>
      </c>
      <c r="AH718" s="1">
        <f>(Table2[[#This Row],[Current Month High]]/Table2[[#This Row],[Close Price]])-1</f>
        <v>2.5850598745485565E-2</v>
      </c>
      <c r="AI718">
        <v>86.276373313058301</v>
      </c>
      <c r="AJ718">
        <v>1.5049199305421499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-0.16</v>
      </c>
      <c r="AM718" t="s">
        <v>3182</v>
      </c>
      <c r="AN718">
        <v>-6.18</v>
      </c>
      <c r="AO718" t="s">
        <v>3182</v>
      </c>
      <c r="AP718">
        <v>-3.9852907775830997E-2</v>
      </c>
      <c r="AQ718">
        <f>(Table2[[#This Row],[Sharpe Ratio]]-AVERAGE(Table2[Sharpe Ratio]))/_xlfn.STDEV.P(Table2[Sharpe Ratio])</f>
        <v>-1.1263726601170998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690</v>
      </c>
      <c r="AT718">
        <f>_xlfn.RANK.AVG(Table2[[#This Row],[6M Return vs Nifty Z-Score]],Table2[6M Return vs Nifty Z-Score])</f>
        <v>686</v>
      </c>
      <c r="AU718">
        <f>_xlfn.RANK.AVG(Table2[[#This Row],[Sharpe Ratio Z-Score]],Table2[Sharpe Ratio Z-Score])</f>
        <v>644</v>
      </c>
      <c r="AV718">
        <f>(Table2[[#This Row],[Rank 1Y]]+Table2[[#This Row],[Rank 6M]]+Table2[[#This Row],[Rank Sharpe]])/3</f>
        <v>673.33333333333337</v>
      </c>
    </row>
    <row r="719" spans="1:48" x14ac:dyDescent="0.3">
      <c r="A719" t="s">
        <v>1298</v>
      </c>
      <c r="B719" t="s">
        <v>1299</v>
      </c>
      <c r="C719" t="s">
        <v>3145</v>
      </c>
      <c r="D719" t="s">
        <v>271</v>
      </c>
      <c r="E719">
        <v>8854.8160647000004</v>
      </c>
      <c r="F719">
        <v>767.75</v>
      </c>
      <c r="G719">
        <v>-45.530409931464497</v>
      </c>
      <c r="H719">
        <f>(Table2[[#This Row],[1Y Return vs Nifty]]-AVERAGE(Table2[1Y Return vs Nifty]))/_xlfn.STDEV.P(Table2[1Y Return vs Nifty])</f>
        <v>-1.1744140787655053</v>
      </c>
      <c r="I719">
        <v>-10.315730284621401</v>
      </c>
      <c r="J719">
        <f>(Table2[[#This Row],[1M Return vs Nifty]]-AVERAGE(Table2[1M Return vs Nifty]))/_xlfn.STDEV.P(Table2[1M Return vs Nifty])</f>
        <v>-1.0924995438573555</v>
      </c>
      <c r="K719">
        <v>-24.0410850961939</v>
      </c>
      <c r="L719">
        <f>(Table2[[#This Row],[6M Return vs Nifty]]-AVERAGE(Table2[6M Return vs Nifty]))/_xlfn.STDEV.P(Table2[6M Return vs Nifty])</f>
        <v>-0.9188922052924362</v>
      </c>
      <c r="M719">
        <v>-2.9349987282733698</v>
      </c>
      <c r="N719">
        <f>(Table2[[#This Row],[1W Return vs Nifty]]-AVERAGE(Table2[1W Return vs Nifty]))/_xlfn.STDEV.P(Table2[1W Return vs Nifty])</f>
        <v>-0.63713575368361697</v>
      </c>
      <c r="O719">
        <v>811.09</v>
      </c>
      <c r="P719">
        <v>867.31094696844798</v>
      </c>
      <c r="Q719">
        <v>949.49700439677895</v>
      </c>
      <c r="R719">
        <v>31.927079154052301</v>
      </c>
      <c r="S719" s="1">
        <f>(Table2[[#This Row],[Close Price]]-Table2[[#This Row],[20D EMA]])/Table2[[#This Row],[20D EMA]]</f>
        <v>-5.3434267467235487E-2</v>
      </c>
      <c r="T719" s="1">
        <f>(Table2[[#This Row],[Close Price]]-Table2[[#This Row],[50D EMA]])/Table2[[#This Row],[50D EMA]]</f>
        <v>-0.11479267881542134</v>
      </c>
      <c r="U719" s="1">
        <f>(Table2[[#This Row],[Close Price]]-Table2[[#This Row],[200D EMA]])/Table2[[#This Row],[200D EMA]]</f>
        <v>-0.19141398398854759</v>
      </c>
      <c r="V719">
        <v>1.31719182696281</v>
      </c>
      <c r="W719">
        <v>758.35</v>
      </c>
      <c r="X719">
        <v>769.95</v>
      </c>
      <c r="Y719">
        <v>745</v>
      </c>
      <c r="Z719">
        <v>775</v>
      </c>
      <c r="AA719">
        <v>736.7</v>
      </c>
      <c r="AB719">
        <v>927</v>
      </c>
      <c r="AC719" s="1">
        <f>(Table2[[#This Row],[Close Price]]/Table2[[#This Row],[Day Low]])-1</f>
        <v>1.2395331970725953E-2</v>
      </c>
      <c r="AD719" s="1">
        <f>(Table2[[#This Row],[Day High]]/Table2[[#This Row],[Close Price]])-1</f>
        <v>2.8655161185282552E-3</v>
      </c>
      <c r="AE719" s="1">
        <f>(Table2[[#This Row],[Close Price]]/Table2[[#This Row],[Current Week Low]])-1</f>
        <v>3.0536912751677914E-2</v>
      </c>
      <c r="AF719" s="1">
        <f>(Table2[[#This Row],[Current Week High]]/Table2[[#This Row],[Close Price]])-1</f>
        <v>9.4431781178769825E-3</v>
      </c>
      <c r="AG719" s="1">
        <f>(Table2[[#This Row],[Close Price]]/Table2[[#This Row],[Current Month Low]])-1</f>
        <v>4.2147414144156237E-2</v>
      </c>
      <c r="AH719" s="1">
        <f>(Table2[[#This Row],[Current Month High]]/Table2[[#This Row],[Close Price]])-1</f>
        <v>0.20742429176164112</v>
      </c>
      <c r="AI719">
        <v>44.578313253011999</v>
      </c>
      <c r="AJ719">
        <v>4.2147414144156201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</v>
      </c>
      <c r="AM719" t="s">
        <v>3182</v>
      </c>
      <c r="AN719">
        <v>-16.5</v>
      </c>
      <c r="AO719" t="s">
        <v>3182</v>
      </c>
      <c r="AP719">
        <v>-6.4231811826342994E-2</v>
      </c>
      <c r="AQ719">
        <f>(Table2[[#This Row],[Sharpe Ratio]]-AVERAGE(Table2[Sharpe Ratio]))/_xlfn.STDEV.P(Table2[Sharpe Ratio])</f>
        <v>-1.4084153652020135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696</v>
      </c>
      <c r="AT719">
        <f>_xlfn.RANK.AVG(Table2[[#This Row],[6M Return vs Nifty Z-Score]],Table2[6M Return vs Nifty Z-Score])</f>
        <v>646</v>
      </c>
      <c r="AU719">
        <f>_xlfn.RANK.AVG(Table2[[#This Row],[Sharpe Ratio Z-Score]],Table2[Sharpe Ratio Z-Score])</f>
        <v>681</v>
      </c>
      <c r="AV719">
        <f>(Table2[[#This Row],[Rank 1Y]]+Table2[[#This Row],[Rank 6M]]+Table2[[#This Row],[Rank Sharpe]])/3</f>
        <v>674.33333333333337</v>
      </c>
    </row>
    <row r="720" spans="1:48" x14ac:dyDescent="0.3">
      <c r="A720" t="s">
        <v>2388</v>
      </c>
      <c r="B720" t="s">
        <v>2389</v>
      </c>
      <c r="C720" t="s">
        <v>3151</v>
      </c>
      <c r="D720" t="s">
        <v>411</v>
      </c>
      <c r="E720">
        <v>2141.6957582759901</v>
      </c>
      <c r="F720">
        <v>185.97</v>
      </c>
      <c r="G720">
        <v>-62.113979506748898</v>
      </c>
      <c r="H720">
        <f>(Table2[[#This Row],[1Y Return vs Nifty]]-AVERAGE(Table2[1Y Return vs Nifty]))/_xlfn.STDEV.P(Table2[1Y Return vs Nifty])</f>
        <v>-1.5007072690290439</v>
      </c>
      <c r="I720">
        <v>0.73848080077806399</v>
      </c>
      <c r="J720">
        <f>(Table2[[#This Row],[1M Return vs Nifty]]-AVERAGE(Table2[1M Return vs Nifty]))/_xlfn.STDEV.P(Table2[1M Return vs Nifty])</f>
        <v>-6.6582777172807944E-2</v>
      </c>
      <c r="K720">
        <v>-24.715188418332001</v>
      </c>
      <c r="L720">
        <f>(Table2[[#This Row],[6M Return vs Nifty]]-AVERAGE(Table2[6M Return vs Nifty]))/_xlfn.STDEV.P(Table2[6M Return vs Nifty])</f>
        <v>-0.94075983402708441</v>
      </c>
      <c r="M720">
        <v>-2.7549318305957602</v>
      </c>
      <c r="N720">
        <f>(Table2[[#This Row],[1W Return vs Nifty]]-AVERAGE(Table2[1W Return vs Nifty]))/_xlfn.STDEV.P(Table2[1W Return vs Nifty])</f>
        <v>-0.59359673071089947</v>
      </c>
      <c r="O720">
        <v>256.14</v>
      </c>
      <c r="P720">
        <v>195.95512795375399</v>
      </c>
      <c r="Q720">
        <v>228.38179184552999</v>
      </c>
      <c r="R720">
        <v>48.977382637161497</v>
      </c>
      <c r="S720" s="1">
        <f>(Table2[[#This Row],[Close Price]]-Table2[[#This Row],[20D EMA]])/Table2[[#This Row],[20D EMA]]</f>
        <v>-0.27395174513937687</v>
      </c>
      <c r="T720" s="1">
        <f>(Table2[[#This Row],[Close Price]]-Table2[[#This Row],[50D EMA]])/Table2[[#This Row],[50D EMA]]</f>
        <v>-5.0956196237490189E-2</v>
      </c>
      <c r="U720" s="1">
        <f>(Table2[[#This Row],[Close Price]]-Table2[[#This Row],[200D EMA]])/Table2[[#This Row],[200D EMA]]</f>
        <v>-0.18570566200923735</v>
      </c>
      <c r="V720">
        <v>0.61432875112603802</v>
      </c>
      <c r="W720">
        <v>185.97</v>
      </c>
      <c r="X720">
        <v>188.49</v>
      </c>
      <c r="Y720">
        <v>183.31</v>
      </c>
      <c r="Z720">
        <v>187.49</v>
      </c>
      <c r="AA720">
        <v>181</v>
      </c>
      <c r="AB720">
        <v>187.49</v>
      </c>
      <c r="AC720" s="1">
        <f>(Table2[[#This Row],[Close Price]]/Table2[[#This Row],[Day Low]])-1</f>
        <v>0</v>
      </c>
      <c r="AD720" s="1">
        <f>(Table2[[#This Row],[Day High]]/Table2[[#This Row],[Close Price]])-1</f>
        <v>1.3550572673011851E-2</v>
      </c>
      <c r="AE720" s="1">
        <f>(Table2[[#This Row],[Close Price]]/Table2[[#This Row],[Current Week Low]])-1</f>
        <v>1.4510937755714437E-2</v>
      </c>
      <c r="AF720" s="1">
        <f>(Table2[[#This Row],[Current Week High]]/Table2[[#This Row],[Close Price]])-1</f>
        <v>8.1733612948324819E-3</v>
      </c>
      <c r="AG720" s="1">
        <f>(Table2[[#This Row],[Close Price]]/Table2[[#This Row],[Current Month Low]])-1</f>
        <v>2.7458563535911695E-2</v>
      </c>
      <c r="AH720" s="1">
        <f>(Table2[[#This Row],[Current Month High]]/Table2[[#This Row],[Close Price]])-1</f>
        <v>8.1733612948324819E-3</v>
      </c>
      <c r="AI720">
        <v>132.16110125289001</v>
      </c>
      <c r="AJ720">
        <v>7.1873198847262199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-0.06</v>
      </c>
      <c r="AM720" t="s">
        <v>3182</v>
      </c>
      <c r="AN720">
        <v>-9.73</v>
      </c>
      <c r="AO720" t="s">
        <v>3182</v>
      </c>
      <c r="AP720">
        <v>-4.7785964558432002E-2</v>
      </c>
      <c r="AQ720">
        <f>(Table2[[#This Row],[Sharpe Ratio]]-AVERAGE(Table2[Sharpe Ratio]))/_xlfn.STDEV.P(Table2[Sharpe Ratio])</f>
        <v>-1.2181512236620848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726</v>
      </c>
      <c r="AT720">
        <f>_xlfn.RANK.AVG(Table2[[#This Row],[6M Return vs Nifty Z-Score]],Table2[6M Return vs Nifty Z-Score])</f>
        <v>658</v>
      </c>
      <c r="AU720">
        <f>_xlfn.RANK.AVG(Table2[[#This Row],[Sharpe Ratio Z-Score]],Table2[Sharpe Ratio Z-Score])</f>
        <v>660</v>
      </c>
      <c r="AV720">
        <f>(Table2[[#This Row],[Rank 1Y]]+Table2[[#This Row],[Rank 6M]]+Table2[[#This Row],[Rank Sharpe]])/3</f>
        <v>681.33333333333337</v>
      </c>
    </row>
    <row r="721" spans="1:48" x14ac:dyDescent="0.3">
      <c r="A721" t="s">
        <v>1224</v>
      </c>
      <c r="B721" t="s">
        <v>1225</v>
      </c>
      <c r="C721" t="s">
        <v>3136</v>
      </c>
      <c r="D721" t="s">
        <v>24</v>
      </c>
      <c r="E721">
        <v>9606.2054665640007</v>
      </c>
      <c r="F721">
        <v>158.06</v>
      </c>
      <c r="G721">
        <v>-56.130702332417997</v>
      </c>
      <c r="H721">
        <f>(Table2[[#This Row],[1Y Return vs Nifty]]-AVERAGE(Table2[1Y Return vs Nifty]))/_xlfn.STDEV.P(Table2[1Y Return vs Nifty])</f>
        <v>-1.3829821563154887</v>
      </c>
      <c r="I721">
        <v>-3.6857878093085099</v>
      </c>
      <c r="J721">
        <f>(Table2[[#This Row],[1M Return vs Nifty]]-AVERAGE(Table2[1M Return vs Nifty]))/_xlfn.STDEV.P(Table2[1M Return vs Nifty])</f>
        <v>-0.47718931547195714</v>
      </c>
      <c r="K721">
        <v>-43.4659310844077</v>
      </c>
      <c r="L721">
        <f>(Table2[[#This Row],[6M Return vs Nifty]]-AVERAGE(Table2[6M Return vs Nifty]))/_xlfn.STDEV.P(Table2[6M Return vs Nifty])</f>
        <v>-1.5490260532472118</v>
      </c>
      <c r="M721">
        <v>-2.0581620782300001</v>
      </c>
      <c r="N721">
        <f>(Table2[[#This Row],[1W Return vs Nifty]]-AVERAGE(Table2[1W Return vs Nifty]))/_xlfn.STDEV.P(Table2[1W Return vs Nifty])</f>
        <v>-0.42512226568589534</v>
      </c>
      <c r="O721">
        <v>164.32</v>
      </c>
      <c r="P721">
        <v>180.93090820536699</v>
      </c>
      <c r="Q721">
        <v>215.50558265006001</v>
      </c>
      <c r="R721">
        <v>39.366658570677103</v>
      </c>
      <c r="S721" s="1">
        <f>(Table2[[#This Row],[Close Price]]-Table2[[#This Row],[20D EMA]])/Table2[[#This Row],[20D EMA]]</f>
        <v>-3.8096397273612408E-2</v>
      </c>
      <c r="T721" s="1">
        <f>(Table2[[#This Row],[Close Price]]-Table2[[#This Row],[50D EMA]])/Table2[[#This Row],[50D EMA]]</f>
        <v>-0.12640686122797323</v>
      </c>
      <c r="U721" s="1">
        <f>(Table2[[#This Row],[Close Price]]-Table2[[#This Row],[200D EMA]])/Table2[[#This Row],[200D EMA]]</f>
        <v>-0.26656192356436853</v>
      </c>
      <c r="V721">
        <v>0.82259795958645698</v>
      </c>
      <c r="W721">
        <v>156.80000000000001</v>
      </c>
      <c r="X721">
        <v>159.4</v>
      </c>
      <c r="Y721">
        <v>156.5</v>
      </c>
      <c r="Z721">
        <v>163.13999999999999</v>
      </c>
      <c r="AA721">
        <v>151.46</v>
      </c>
      <c r="AB721">
        <v>176.75</v>
      </c>
      <c r="AC721" s="1">
        <f>(Table2[[#This Row],[Close Price]]/Table2[[#This Row],[Day Low]])-1</f>
        <v>8.0357142857141461E-3</v>
      </c>
      <c r="AD721" s="1">
        <f>(Table2[[#This Row],[Day High]]/Table2[[#This Row],[Close Price]])-1</f>
        <v>8.4777932430721847E-3</v>
      </c>
      <c r="AE721" s="1">
        <f>(Table2[[#This Row],[Close Price]]/Table2[[#This Row],[Current Week Low]])-1</f>
        <v>9.9680511182109743E-3</v>
      </c>
      <c r="AF721" s="1">
        <f>(Table2[[#This Row],[Current Week High]]/Table2[[#This Row],[Close Price]])-1</f>
        <v>3.213969378716941E-2</v>
      </c>
      <c r="AG721" s="1">
        <f>(Table2[[#This Row],[Close Price]]/Table2[[#This Row],[Current Month Low]])-1</f>
        <v>4.3575861613627254E-2</v>
      </c>
      <c r="AH721" s="1">
        <f>(Table2[[#This Row],[Current Month High]]/Table2[[#This Row],[Close Price]])-1</f>
        <v>0.11824623560673153</v>
      </c>
      <c r="AI721">
        <v>90.244211059091398</v>
      </c>
      <c r="AJ721">
        <v>4.35758616136272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-0.28000000000000003</v>
      </c>
      <c r="AM721" t="s">
        <v>3182</v>
      </c>
      <c r="AN721">
        <v>-7.74</v>
      </c>
      <c r="AO721" t="s">
        <v>3182</v>
      </c>
      <c r="AP721">
        <v>-1.7923604164304E-2</v>
      </c>
      <c r="AQ721">
        <f>(Table2[[#This Row],[Sharpe Ratio]]-AVERAGE(Table2[Sharpe Ratio]))/_xlfn.STDEV.P(Table2[Sharpe Ratio])</f>
        <v>-0.87266970044309666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721</v>
      </c>
      <c r="AT721">
        <f>_xlfn.RANK.AVG(Table2[[#This Row],[6M Return vs Nifty Z-Score]],Table2[6M Return vs Nifty Z-Score])</f>
        <v>727</v>
      </c>
      <c r="AU721">
        <f>_xlfn.RANK.AVG(Table2[[#This Row],[Sharpe Ratio Z-Score]],Table2[Sharpe Ratio Z-Score])</f>
        <v>600</v>
      </c>
      <c r="AV721">
        <f>(Table2[[#This Row],[Rank 1Y]]+Table2[[#This Row],[Rank 6M]]+Table2[[#This Row],[Rank Sharpe]])/3</f>
        <v>682.66666666666663</v>
      </c>
    </row>
    <row r="722" spans="1:48" x14ac:dyDescent="0.3">
      <c r="A722" t="s">
        <v>1464</v>
      </c>
      <c r="B722" t="s">
        <v>1465</v>
      </c>
      <c r="C722" t="s">
        <v>3136</v>
      </c>
      <c r="D722" t="s">
        <v>24</v>
      </c>
      <c r="E722">
        <v>7091.9398043780002</v>
      </c>
      <c r="F722">
        <v>62.26</v>
      </c>
      <c r="G722">
        <v>-55.375180422655802</v>
      </c>
      <c r="H722">
        <f>(Table2[[#This Row],[1Y Return vs Nifty]]-AVERAGE(Table2[1Y Return vs Nifty]))/_xlfn.STDEV.P(Table2[1Y Return vs Nifty])</f>
        <v>-1.3681167406924424</v>
      </c>
      <c r="I722">
        <v>-9.1743068411069508</v>
      </c>
      <c r="J722">
        <f>(Table2[[#This Row],[1M Return vs Nifty]]-AVERAGE(Table2[1M Return vs Nifty]))/_xlfn.STDEV.P(Table2[1M Return vs Nifty])</f>
        <v>-0.98656657048262375</v>
      </c>
      <c r="K722">
        <v>-40.1754350053534</v>
      </c>
      <c r="L722">
        <f>(Table2[[#This Row],[6M Return vs Nifty]]-AVERAGE(Table2[6M Return vs Nifty]))/_xlfn.STDEV.P(Table2[6M Return vs Nifty])</f>
        <v>-1.4422837420220587</v>
      </c>
      <c r="M722">
        <v>-7.2137502515647398</v>
      </c>
      <c r="N722">
        <f>(Table2[[#This Row],[1W Return vs Nifty]]-AVERAGE(Table2[1W Return vs Nifty]))/_xlfn.STDEV.P(Table2[1W Return vs Nifty])</f>
        <v>-1.6717104771326181</v>
      </c>
      <c r="O722">
        <v>66.05</v>
      </c>
      <c r="P722">
        <v>71.052931969443605</v>
      </c>
      <c r="Q722">
        <v>83.204138392258102</v>
      </c>
      <c r="R722">
        <v>30.682235484829199</v>
      </c>
      <c r="S722" s="1">
        <f>(Table2[[#This Row],[Close Price]]-Table2[[#This Row],[20D EMA]])/Table2[[#This Row],[20D EMA]]</f>
        <v>-5.7380772142316419E-2</v>
      </c>
      <c r="T722" s="1">
        <f>(Table2[[#This Row],[Close Price]]-Table2[[#This Row],[50D EMA]])/Table2[[#This Row],[50D EMA]]</f>
        <v>-0.12375185267829648</v>
      </c>
      <c r="U722" s="1">
        <f>(Table2[[#This Row],[Close Price]]-Table2[[#This Row],[200D EMA]])/Table2[[#This Row],[200D EMA]]</f>
        <v>-0.25171991197744192</v>
      </c>
      <c r="V722">
        <v>0.80989348758041402</v>
      </c>
      <c r="W722">
        <v>61.75</v>
      </c>
      <c r="X722">
        <v>63.2</v>
      </c>
      <c r="Y722">
        <v>61.75</v>
      </c>
      <c r="Z722">
        <v>64.66</v>
      </c>
      <c r="AA722">
        <v>61.75</v>
      </c>
      <c r="AB722">
        <v>71.790000000000006</v>
      </c>
      <c r="AC722" s="1">
        <f>(Table2[[#This Row],[Close Price]]/Table2[[#This Row],[Day Low]])-1</f>
        <v>8.2591093117407866E-3</v>
      </c>
      <c r="AD722" s="1">
        <f>(Table2[[#This Row],[Day High]]/Table2[[#This Row],[Close Price]])-1</f>
        <v>1.5097976228718446E-2</v>
      </c>
      <c r="AE722" s="1">
        <f>(Table2[[#This Row],[Close Price]]/Table2[[#This Row],[Current Week Low]])-1</f>
        <v>8.2591093117407866E-3</v>
      </c>
      <c r="AF722" s="1">
        <f>(Table2[[#This Row],[Current Week High]]/Table2[[#This Row],[Close Price]])-1</f>
        <v>3.8548024413748827E-2</v>
      </c>
      <c r="AG722" s="1">
        <f>(Table2[[#This Row],[Close Price]]/Table2[[#This Row],[Current Month Low]])-1</f>
        <v>8.2591093117407866E-3</v>
      </c>
      <c r="AH722" s="1">
        <f>(Table2[[#This Row],[Current Month High]]/Table2[[#This Row],[Close Price]])-1</f>
        <v>0.153067780276261</v>
      </c>
      <c r="AI722">
        <v>87.118535175072196</v>
      </c>
      <c r="AJ722">
        <v>0.82591093117407799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-0.27</v>
      </c>
      <c r="AM722" t="s">
        <v>3182</v>
      </c>
      <c r="AN722">
        <v>-11.59</v>
      </c>
      <c r="AO722" t="s">
        <v>3182</v>
      </c>
      <c r="AP722">
        <v>-2.1932398212499999E-2</v>
      </c>
      <c r="AQ722">
        <f>(Table2[[#This Row],[Sharpe Ratio]]-AVERAGE(Table2[Sharpe Ratio]))/_xlfn.STDEV.P(Table2[Sharpe Ratio])</f>
        <v>-0.91904795908584946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720</v>
      </c>
      <c r="AT722">
        <f>_xlfn.RANK.AVG(Table2[[#This Row],[6M Return vs Nifty Z-Score]],Table2[6M Return vs Nifty Z-Score])</f>
        <v>720</v>
      </c>
      <c r="AU722">
        <f>_xlfn.RANK.AVG(Table2[[#This Row],[Sharpe Ratio Z-Score]],Table2[Sharpe Ratio Z-Score])</f>
        <v>609</v>
      </c>
      <c r="AV722">
        <f>(Table2[[#This Row],[Rank 1Y]]+Table2[[#This Row],[Rank 6M]]+Table2[[#This Row],[Rank Sharpe]])/3</f>
        <v>683</v>
      </c>
    </row>
    <row r="723" spans="1:48" x14ac:dyDescent="0.3">
      <c r="A723" t="s">
        <v>328</v>
      </c>
      <c r="B723" t="s">
        <v>329</v>
      </c>
      <c r="C723" t="s">
        <v>3136</v>
      </c>
      <c r="D723" t="s">
        <v>24</v>
      </c>
      <c r="E723">
        <v>78053.858101135003</v>
      </c>
      <c r="F723">
        <v>1001.95</v>
      </c>
      <c r="G723">
        <v>-54.3040021874762</v>
      </c>
      <c r="H723">
        <f>(Table2[[#This Row],[1Y Return vs Nifty]]-AVERAGE(Table2[1Y Return vs Nifty]))/_xlfn.STDEV.P(Table2[1Y Return vs Nifty])</f>
        <v>-1.347040568755459</v>
      </c>
      <c r="I723">
        <v>-4.0118904951006202</v>
      </c>
      <c r="J723">
        <f>(Table2[[#This Row],[1M Return vs Nifty]]-AVERAGE(Table2[1M Return vs Nifty]))/_xlfn.STDEV.P(Table2[1M Return vs Nifty])</f>
        <v>-0.50745418109017137</v>
      </c>
      <c r="K723">
        <v>-37.466108517061897</v>
      </c>
      <c r="L723">
        <f>(Table2[[#This Row],[6M Return vs Nifty]]-AVERAGE(Table2[6M Return vs Nifty]))/_xlfn.STDEV.P(Table2[6M Return vs Nifty])</f>
        <v>-1.35439432830579</v>
      </c>
      <c r="M723">
        <v>-2.5581655865789101</v>
      </c>
      <c r="N723">
        <f>(Table2[[#This Row],[1W Return vs Nifty]]-AVERAGE(Table2[1W Return vs Nifty]))/_xlfn.STDEV.P(Table2[1W Return vs Nifty])</f>
        <v>-0.54601991271160644</v>
      </c>
      <c r="O723">
        <v>1059.28</v>
      </c>
      <c r="P723">
        <v>1178.8648849163501</v>
      </c>
      <c r="Q723">
        <v>1349.77444574939</v>
      </c>
      <c r="R723">
        <v>31.66025196092</v>
      </c>
      <c r="S723" s="1">
        <f>(Table2[[#This Row],[Close Price]]-Table2[[#This Row],[20D EMA]])/Table2[[#This Row],[20D EMA]]</f>
        <v>-5.4121667547768225E-2</v>
      </c>
      <c r="T723" s="1">
        <f>(Table2[[#This Row],[Close Price]]-Table2[[#This Row],[50D EMA]])/Table2[[#This Row],[50D EMA]]</f>
        <v>-0.15007223234824199</v>
      </c>
      <c r="U723" s="1">
        <f>(Table2[[#This Row],[Close Price]]-Table2[[#This Row],[200D EMA]])/Table2[[#This Row],[200D EMA]]</f>
        <v>-0.25769079185395233</v>
      </c>
      <c r="V723">
        <v>1.0280178994420299</v>
      </c>
      <c r="W723">
        <v>994.5</v>
      </c>
      <c r="X723">
        <v>1012</v>
      </c>
      <c r="Y723">
        <v>994.5</v>
      </c>
      <c r="Z723">
        <v>1022.05</v>
      </c>
      <c r="AA723">
        <v>966.4</v>
      </c>
      <c r="AB723">
        <v>1098.5999999999999</v>
      </c>
      <c r="AC723" s="1">
        <f>(Table2[[#This Row],[Close Price]]/Table2[[#This Row],[Day Low]])-1</f>
        <v>7.4912016088486411E-3</v>
      </c>
      <c r="AD723" s="1">
        <f>(Table2[[#This Row],[Day High]]/Table2[[#This Row],[Close Price]])-1</f>
        <v>1.0030440640750538E-2</v>
      </c>
      <c r="AE723" s="1">
        <f>(Table2[[#This Row],[Close Price]]/Table2[[#This Row],[Current Week Low]])-1</f>
        <v>7.4912016088486411E-3</v>
      </c>
      <c r="AF723" s="1">
        <f>(Table2[[#This Row],[Current Week High]]/Table2[[#This Row],[Close Price]])-1</f>
        <v>2.0060881281501075E-2</v>
      </c>
      <c r="AG723" s="1">
        <f>(Table2[[#This Row],[Close Price]]/Table2[[#This Row],[Current Month Low]])-1</f>
        <v>3.6786009933774899E-2</v>
      </c>
      <c r="AH723" s="1">
        <f>(Table2[[#This Row],[Current Month High]]/Table2[[#This Row],[Close Price]])-1</f>
        <v>9.6461899296371945E-2</v>
      </c>
      <c r="AI723">
        <v>69.120215579619696</v>
      </c>
      <c r="AJ723">
        <v>3.6786009933774899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-0.31</v>
      </c>
      <c r="AM723" t="s">
        <v>3182</v>
      </c>
      <c r="AN723">
        <v>-5.19</v>
      </c>
      <c r="AO723" t="s">
        <v>3182</v>
      </c>
      <c r="AP723">
        <v>-2.9992962631513E-2</v>
      </c>
      <c r="AQ723">
        <f>(Table2[[#This Row],[Sharpe Ratio]]-AVERAGE(Table2[Sharpe Ratio]))/_xlfn.STDEV.P(Table2[Sharpe Ratio])</f>
        <v>-1.0123016750256308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717</v>
      </c>
      <c r="AT723">
        <f>_xlfn.RANK.AVG(Table2[[#This Row],[6M Return vs Nifty Z-Score]],Table2[6M Return vs Nifty Z-Score])</f>
        <v>716</v>
      </c>
      <c r="AU723">
        <f>_xlfn.RANK.AVG(Table2[[#This Row],[Sharpe Ratio Z-Score]],Table2[Sharpe Ratio Z-Score])</f>
        <v>621</v>
      </c>
      <c r="AV723">
        <f>(Table2[[#This Row],[Rank 1Y]]+Table2[[#This Row],[Rank 6M]]+Table2[[#This Row],[Rank Sharpe]])/3</f>
        <v>684.66666666666663</v>
      </c>
    </row>
    <row r="724" spans="1:48" x14ac:dyDescent="0.3">
      <c r="A724" t="s">
        <v>1839</v>
      </c>
      <c r="B724" t="s">
        <v>1840</v>
      </c>
      <c r="C724" t="s">
        <v>3148</v>
      </c>
      <c r="D724" t="s">
        <v>501</v>
      </c>
      <c r="E724">
        <v>4231.2151988579999</v>
      </c>
      <c r="F724">
        <v>84.93</v>
      </c>
      <c r="G724">
        <v>-47.589394413087902</v>
      </c>
      <c r="H724">
        <f>(Table2[[#This Row],[1Y Return vs Nifty]]-AVERAGE(Table2[1Y Return vs Nifty]))/_xlfn.STDEV.P(Table2[1Y Return vs Nifty])</f>
        <v>-1.2149260211529449</v>
      </c>
      <c r="I724">
        <v>-9.5090836168389892</v>
      </c>
      <c r="J724">
        <f>(Table2[[#This Row],[1M Return vs Nifty]]-AVERAGE(Table2[1M Return vs Nifty]))/_xlfn.STDEV.P(Table2[1M Return vs Nifty])</f>
        <v>-1.0176364591130054</v>
      </c>
      <c r="K724">
        <v>-23.716601119477399</v>
      </c>
      <c r="L724">
        <f>(Table2[[#This Row],[6M Return vs Nifty]]-AVERAGE(Table2[6M Return vs Nifty]))/_xlfn.STDEV.P(Table2[6M Return vs Nifty])</f>
        <v>-0.90836608132871988</v>
      </c>
      <c r="M724">
        <v>4.2051921389865301</v>
      </c>
      <c r="N724">
        <f>(Table2[[#This Row],[1W Return vs Nifty]]-AVERAGE(Table2[1W Return vs Nifty]))/_xlfn.STDEV.P(Table2[1W Return vs Nifty])</f>
        <v>1.0893166826537239</v>
      </c>
      <c r="O724">
        <v>106.25</v>
      </c>
      <c r="P724">
        <v>94.772485250335194</v>
      </c>
      <c r="Q724">
        <v>103.977665712785</v>
      </c>
      <c r="R724">
        <v>48.448381610984796</v>
      </c>
      <c r="S724" s="1">
        <f>(Table2[[#This Row],[Close Price]]-Table2[[#This Row],[20D EMA]])/Table2[[#This Row],[20D EMA]]</f>
        <v>-0.2006588235294117</v>
      </c>
      <c r="T724" s="1">
        <f>(Table2[[#This Row],[Close Price]]-Table2[[#This Row],[50D EMA]])/Table2[[#This Row],[50D EMA]]</f>
        <v>-0.10385382660734199</v>
      </c>
      <c r="U724" s="1">
        <f>(Table2[[#This Row],[Close Price]]-Table2[[#This Row],[200D EMA]])/Table2[[#This Row],[200D EMA]]</f>
        <v>-0.18318997240618864</v>
      </c>
      <c r="V724">
        <v>0.94579967752995997</v>
      </c>
      <c r="W724">
        <v>84.53</v>
      </c>
      <c r="X724">
        <v>87.35</v>
      </c>
      <c r="Y724">
        <v>84.5</v>
      </c>
      <c r="Z724">
        <v>86.08</v>
      </c>
      <c r="AA724">
        <v>80.02</v>
      </c>
      <c r="AB724">
        <v>86.08</v>
      </c>
      <c r="AC724" s="1">
        <f>(Table2[[#This Row],[Close Price]]/Table2[[#This Row],[Day Low]])-1</f>
        <v>4.7320477936827476E-3</v>
      </c>
      <c r="AD724" s="1">
        <f>(Table2[[#This Row],[Day High]]/Table2[[#This Row],[Close Price]])-1</f>
        <v>2.8494053926763074E-2</v>
      </c>
      <c r="AE724" s="1">
        <f>(Table2[[#This Row],[Close Price]]/Table2[[#This Row],[Current Week Low]])-1</f>
        <v>5.0887573964497612E-3</v>
      </c>
      <c r="AF724" s="1">
        <f>(Table2[[#This Row],[Current Week High]]/Table2[[#This Row],[Close Price]])-1</f>
        <v>1.3540562816436896E-2</v>
      </c>
      <c r="AG724" s="1">
        <f>(Table2[[#This Row],[Close Price]]/Table2[[#This Row],[Current Month Low]])-1</f>
        <v>6.135966008497884E-2</v>
      </c>
      <c r="AH724" s="1">
        <f>(Table2[[#This Row],[Current Month High]]/Table2[[#This Row],[Close Price]])-1</f>
        <v>1.3540562816436896E-2</v>
      </c>
      <c r="AI724">
        <v>57.4237607441422</v>
      </c>
      <c r="AJ724">
        <v>9.3754024468770201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-0.23</v>
      </c>
      <c r="AM724" t="s">
        <v>3182</v>
      </c>
      <c r="AN724">
        <v>-8.16</v>
      </c>
      <c r="AO724" t="s">
        <v>3182</v>
      </c>
      <c r="AP724">
        <v>-0.11725724335035199</v>
      </c>
      <c r="AQ724">
        <f>(Table2[[#This Row],[Sharpe Ratio]]-AVERAGE(Table2[Sharpe Ratio]))/_xlfn.STDEV.P(Table2[Sharpe Ratio])</f>
        <v>-2.0218734646448495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702</v>
      </c>
      <c r="AT724">
        <f>_xlfn.RANK.AVG(Table2[[#This Row],[6M Return vs Nifty Z-Score]],Table2[6M Return vs Nifty Z-Score])</f>
        <v>639</v>
      </c>
      <c r="AU724">
        <f>_xlfn.RANK.AVG(Table2[[#This Row],[Sharpe Ratio Z-Score]],Table2[Sharpe Ratio Z-Score])</f>
        <v>724</v>
      </c>
      <c r="AV724">
        <f>(Table2[[#This Row],[Rank 1Y]]+Table2[[#This Row],[Rank 6M]]+Table2[[#This Row],[Rank Sharpe]])/3</f>
        <v>688.33333333333337</v>
      </c>
    </row>
    <row r="725" spans="1:48" x14ac:dyDescent="0.3">
      <c r="A725" t="s">
        <v>2249</v>
      </c>
      <c r="B725" t="s">
        <v>2250</v>
      </c>
      <c r="C725" t="s">
        <v>3145</v>
      </c>
      <c r="D725" t="s">
        <v>1302</v>
      </c>
      <c r="E725">
        <v>2490.1520478900002</v>
      </c>
      <c r="F725">
        <v>297.7</v>
      </c>
      <c r="G725">
        <v>-62.648916049091802</v>
      </c>
      <c r="H725">
        <f>(Table2[[#This Row],[1Y Return vs Nifty]]-AVERAGE(Table2[1Y Return vs Nifty]))/_xlfn.STDEV.P(Table2[1Y Return vs Nifty])</f>
        <v>-1.5112325151286383</v>
      </c>
      <c r="I725">
        <v>0.32464841228032998</v>
      </c>
      <c r="J725">
        <f>(Table2[[#This Row],[1M Return vs Nifty]]-AVERAGE(Table2[1M Return vs Nifty]))/_xlfn.STDEV.P(Table2[1M Return vs Nifty])</f>
        <v>-0.10498964155028483</v>
      </c>
      <c r="K725">
        <v>-31.093217049968899</v>
      </c>
      <c r="L725">
        <f>(Table2[[#This Row],[6M Return vs Nifty]]-AVERAGE(Table2[6M Return vs Nifty]))/_xlfn.STDEV.P(Table2[6M Return vs Nifty])</f>
        <v>-1.1476604048968695</v>
      </c>
      <c r="M725">
        <v>7.1170797628317901</v>
      </c>
      <c r="N725">
        <f>(Table2[[#This Row],[1W Return vs Nifty]]-AVERAGE(Table2[1W Return vs Nifty]))/_xlfn.STDEV.P(Table2[1W Return vs Nifty])</f>
        <v>1.7933924666190675</v>
      </c>
      <c r="O725">
        <v>373.68</v>
      </c>
      <c r="P725">
        <v>303.52546560068299</v>
      </c>
      <c r="Q725">
        <v>360.28407940669598</v>
      </c>
      <c r="R725">
        <v>66.626043279181104</v>
      </c>
      <c r="S725" s="1">
        <f>(Table2[[#This Row],[Close Price]]-Table2[[#This Row],[20D EMA]])/Table2[[#This Row],[20D EMA]]</f>
        <v>-0.2033290515949476</v>
      </c>
      <c r="T725" s="1">
        <f>(Table2[[#This Row],[Close Price]]-Table2[[#This Row],[50D EMA]])/Table2[[#This Row],[50D EMA]]</f>
        <v>-1.9192674951191622E-2</v>
      </c>
      <c r="U725" s="1">
        <f>(Table2[[#This Row],[Close Price]]-Table2[[#This Row],[200D EMA]])/Table2[[#This Row],[200D EMA]]</f>
        <v>-0.17370759071496417</v>
      </c>
      <c r="V725">
        <v>0.91504903936180304</v>
      </c>
      <c r="W725">
        <v>292.55</v>
      </c>
      <c r="X725">
        <v>302</v>
      </c>
      <c r="Y725">
        <v>294.05</v>
      </c>
      <c r="Z725">
        <v>301</v>
      </c>
      <c r="AA725">
        <v>279.10000000000002</v>
      </c>
      <c r="AB725">
        <v>301</v>
      </c>
      <c r="AC725" s="1">
        <f>(Table2[[#This Row],[Close Price]]/Table2[[#This Row],[Day Low]])-1</f>
        <v>1.7603828405400757E-2</v>
      </c>
      <c r="AD725" s="1">
        <f>(Table2[[#This Row],[Day High]]/Table2[[#This Row],[Close Price]])-1</f>
        <v>1.4444071212630138E-2</v>
      </c>
      <c r="AE725" s="1">
        <f>(Table2[[#This Row],[Close Price]]/Table2[[#This Row],[Current Week Low]])-1</f>
        <v>1.2412854956640018E-2</v>
      </c>
      <c r="AF725" s="1">
        <f>(Table2[[#This Row],[Current Week High]]/Table2[[#This Row],[Close Price]])-1</f>
        <v>1.1084984884111471E-2</v>
      </c>
      <c r="AG725" s="1">
        <f>(Table2[[#This Row],[Close Price]]/Table2[[#This Row],[Current Month Low]])-1</f>
        <v>6.6642780365460341E-2</v>
      </c>
      <c r="AH725" s="1">
        <f>(Table2[[#This Row],[Current Month High]]/Table2[[#This Row],[Close Price]])-1</f>
        <v>1.1084984884111471E-2</v>
      </c>
      <c r="AI725">
        <v>77.705713674667805</v>
      </c>
      <c r="AJ725">
        <v>19.390415079205901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3182</v>
      </c>
      <c r="AN725">
        <v>2.2799999999999998</v>
      </c>
      <c r="AO725" t="s">
        <v>3183</v>
      </c>
      <c r="AP725">
        <v>-4.1430011674732002E-2</v>
      </c>
      <c r="AQ725">
        <f>(Table2[[#This Row],[Sharpe Ratio]]-AVERAGE(Table2[Sharpe Ratio]))/_xlfn.STDEV.P(Table2[Sharpe Ratio])</f>
        <v>-1.1446183798149328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727</v>
      </c>
      <c r="AT725">
        <f>_xlfn.RANK.AVG(Table2[[#This Row],[6M Return vs Nifty Z-Score]],Table2[6M Return vs Nifty Z-Score])</f>
        <v>695</v>
      </c>
      <c r="AU725">
        <f>_xlfn.RANK.AVG(Table2[[#This Row],[Sharpe Ratio Z-Score]],Table2[Sharpe Ratio Z-Score])</f>
        <v>648</v>
      </c>
      <c r="AV725">
        <f>(Table2[[#This Row],[Rank 1Y]]+Table2[[#This Row],[Rank 6M]]+Table2[[#This Row],[Rank Sharpe]])/3</f>
        <v>690</v>
      </c>
    </row>
    <row r="726" spans="1:48" x14ac:dyDescent="0.3">
      <c r="A726" t="s">
        <v>1236</v>
      </c>
      <c r="B726" t="s">
        <v>1237</v>
      </c>
      <c r="C726" t="s">
        <v>3135</v>
      </c>
      <c r="D726" t="s">
        <v>243</v>
      </c>
      <c r="E726">
        <v>9478.9247679599994</v>
      </c>
      <c r="F726">
        <v>704.4</v>
      </c>
      <c r="G726">
        <v>-45.637102254213197</v>
      </c>
      <c r="H726">
        <f>(Table2[[#This Row],[1Y Return vs Nifty]]-AVERAGE(Table2[1Y Return vs Nifty]))/_xlfn.STDEV.P(Table2[1Y Return vs Nifty])</f>
        <v>-1.1765133239375569</v>
      </c>
      <c r="I726">
        <v>-4.5377122885919698</v>
      </c>
      <c r="J726">
        <f>(Table2[[#This Row],[1M Return vs Nifty]]-AVERAGE(Table2[1M Return vs Nifty]))/_xlfn.STDEV.P(Table2[1M Return vs Nifty])</f>
        <v>-0.55625453328748253</v>
      </c>
      <c r="K726">
        <v>-29.371847183275701</v>
      </c>
      <c r="L726">
        <f>(Table2[[#This Row],[6M Return vs Nifty]]-AVERAGE(Table2[6M Return vs Nifty]))/_xlfn.STDEV.P(Table2[6M Return vs Nifty])</f>
        <v>-1.0918198891722697</v>
      </c>
      <c r="M726">
        <v>-1.9319326481435299</v>
      </c>
      <c r="N726">
        <f>(Table2[[#This Row],[1W Return vs Nifty]]-AVERAGE(Table2[1W Return vs Nifty]))/_xlfn.STDEV.P(Table2[1W Return vs Nifty])</f>
        <v>-0.39460079768011191</v>
      </c>
      <c r="O726">
        <v>728.89</v>
      </c>
      <c r="P726">
        <v>789.63264062206395</v>
      </c>
      <c r="Q726">
        <v>887.126094889613</v>
      </c>
      <c r="R726">
        <v>42.011538966839296</v>
      </c>
      <c r="S726" s="1">
        <f>(Table2[[#This Row],[Close Price]]-Table2[[#This Row],[20D EMA]])/Table2[[#This Row],[20D EMA]]</f>
        <v>-3.359903414781381E-2</v>
      </c>
      <c r="T726" s="1">
        <f>(Table2[[#This Row],[Close Price]]-Table2[[#This Row],[50D EMA]])/Table2[[#This Row],[50D EMA]]</f>
        <v>-0.10793961170971685</v>
      </c>
      <c r="U726" s="1">
        <f>(Table2[[#This Row],[Close Price]]-Table2[[#This Row],[200D EMA]])/Table2[[#This Row],[200D EMA]]</f>
        <v>-0.20597533534660598</v>
      </c>
      <c r="V726">
        <v>0.71968807759817399</v>
      </c>
      <c r="W726">
        <v>703</v>
      </c>
      <c r="X726">
        <v>716.35</v>
      </c>
      <c r="Y726">
        <v>685.85</v>
      </c>
      <c r="Z726">
        <v>716.35</v>
      </c>
      <c r="AA726">
        <v>665.55</v>
      </c>
      <c r="AB726">
        <v>803.95</v>
      </c>
      <c r="AC726" s="1">
        <f>(Table2[[#This Row],[Close Price]]/Table2[[#This Row],[Day Low]])-1</f>
        <v>1.9914651493597724E-3</v>
      </c>
      <c r="AD726" s="1">
        <f>(Table2[[#This Row],[Day High]]/Table2[[#This Row],[Close Price]])-1</f>
        <v>1.6964792731402722E-2</v>
      </c>
      <c r="AE726" s="1">
        <f>(Table2[[#This Row],[Close Price]]/Table2[[#This Row],[Current Week Low]])-1</f>
        <v>2.7046730334621127E-2</v>
      </c>
      <c r="AF726" s="1">
        <f>(Table2[[#This Row],[Current Week High]]/Table2[[#This Row],[Close Price]])-1</f>
        <v>1.6964792731402722E-2</v>
      </c>
      <c r="AG726" s="1">
        <f>(Table2[[#This Row],[Close Price]]/Table2[[#This Row],[Current Month Low]])-1</f>
        <v>5.837277439711519E-2</v>
      </c>
      <c r="AH726" s="1">
        <f>(Table2[[#This Row],[Current Month High]]/Table2[[#This Row],[Close Price]])-1</f>
        <v>0.1413259511641114</v>
      </c>
      <c r="AI726">
        <v>77.172061328790406</v>
      </c>
      <c r="AJ726">
        <v>5.8372774397115101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-0.28000000000000003</v>
      </c>
      <c r="AM726" t="s">
        <v>3182</v>
      </c>
      <c r="AN726">
        <v>-6.46</v>
      </c>
      <c r="AO726" t="s">
        <v>3182</v>
      </c>
      <c r="AP726">
        <v>-8.1802232688159005E-2</v>
      </c>
      <c r="AQ726">
        <f>(Table2[[#This Row],[Sharpe Ratio]]-AVERAGE(Table2[Sharpe Ratio]))/_xlfn.STDEV.P(Table2[Sharpe Ratio])</f>
        <v>-1.6116898446076171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697</v>
      </c>
      <c r="AT726">
        <f>_xlfn.RANK.AVG(Table2[[#This Row],[6M Return vs Nifty Z-Score]],Table2[6M Return vs Nifty Z-Score])</f>
        <v>687</v>
      </c>
      <c r="AU726">
        <f>_xlfn.RANK.AVG(Table2[[#This Row],[Sharpe Ratio Z-Score]],Table2[Sharpe Ratio Z-Score])</f>
        <v>696</v>
      </c>
      <c r="AV726">
        <f>(Table2[[#This Row],[Rank 1Y]]+Table2[[#This Row],[Rank 6M]]+Table2[[#This Row],[Rank Sharpe]])/3</f>
        <v>693.33333333333337</v>
      </c>
    </row>
    <row r="727" spans="1:48" x14ac:dyDescent="0.3">
      <c r="A727" t="s">
        <v>2186</v>
      </c>
      <c r="B727" t="s">
        <v>2187</v>
      </c>
      <c r="C727" t="s">
        <v>3136</v>
      </c>
      <c r="D727" t="s">
        <v>54</v>
      </c>
      <c r="E727">
        <v>2732.7696437999998</v>
      </c>
      <c r="F727">
        <v>383.25</v>
      </c>
      <c r="G727">
        <v>-83.861041417194997</v>
      </c>
      <c r="H727">
        <f>(Table2[[#This Row],[1Y Return vs Nifty]]-AVERAGE(Table2[1Y Return vs Nifty]))/_xlfn.STDEV.P(Table2[1Y Return vs Nifty])</f>
        <v>-1.9285957388427843</v>
      </c>
      <c r="I727">
        <v>-19.3891517236816</v>
      </c>
      <c r="J727">
        <f>(Table2[[#This Row],[1M Return vs Nifty]]-AVERAGE(Table2[1M Return vs Nifty]))/_xlfn.STDEV.P(Table2[1M Return vs Nifty])</f>
        <v>-1.9345836250833572</v>
      </c>
      <c r="K727">
        <v>-56.132862854628598</v>
      </c>
      <c r="L727">
        <f>(Table2[[#This Row],[6M Return vs Nifty]]-AVERAGE(Table2[6M Return vs Nifty]))/_xlfn.STDEV.P(Table2[6M Return vs Nifty])</f>
        <v>-1.9599360014132339</v>
      </c>
      <c r="M727">
        <v>-5.0147526598913501</v>
      </c>
      <c r="N727">
        <f>(Table2[[#This Row],[1W Return vs Nifty]]-AVERAGE(Table2[1W Return vs Nifty]))/_xlfn.STDEV.P(Table2[1W Return vs Nifty])</f>
        <v>-1.1400069386386409</v>
      </c>
      <c r="O727">
        <v>758.42</v>
      </c>
      <c r="P727">
        <v>463.33927522633297</v>
      </c>
      <c r="Q727">
        <v>648.581739849158</v>
      </c>
      <c r="R727">
        <v>51.593992878902903</v>
      </c>
      <c r="S727" s="1">
        <f>(Table2[[#This Row],[Close Price]]-Table2[[#This Row],[20D EMA]])/Table2[[#This Row],[20D EMA]]</f>
        <v>-0.49467313625695525</v>
      </c>
      <c r="T727" s="1">
        <f>(Table2[[#This Row],[Close Price]]-Table2[[#This Row],[50D EMA]])/Table2[[#This Row],[50D EMA]]</f>
        <v>-0.17285233415019866</v>
      </c>
      <c r="U727" s="1">
        <f>(Table2[[#This Row],[Close Price]]-Table2[[#This Row],[200D EMA]])/Table2[[#This Row],[200D EMA]]</f>
        <v>-0.40909529755010793</v>
      </c>
      <c r="V727">
        <v>0.78660806346197998</v>
      </c>
      <c r="W727">
        <v>383.9</v>
      </c>
      <c r="X727">
        <v>404.6</v>
      </c>
      <c r="Y727">
        <v>369.65</v>
      </c>
      <c r="Z727">
        <v>384.9</v>
      </c>
      <c r="AA727">
        <v>366.05</v>
      </c>
      <c r="AB727">
        <v>384.9</v>
      </c>
      <c r="AC727" s="1">
        <f>(Table2[[#This Row],[Close Price]]/Table2[[#This Row],[Day Low]])-1</f>
        <v>-1.6931492576190976E-3</v>
      </c>
      <c r="AD727" s="1">
        <f>(Table2[[#This Row],[Day High]]/Table2[[#This Row],[Close Price]])-1</f>
        <v>5.5707762557077656E-2</v>
      </c>
      <c r="AE727" s="1">
        <f>(Table2[[#This Row],[Close Price]]/Table2[[#This Row],[Current Week Low]])-1</f>
        <v>3.6791559583389866E-2</v>
      </c>
      <c r="AF727" s="1">
        <f>(Table2[[#This Row],[Current Week High]]/Table2[[#This Row],[Close Price]])-1</f>
        <v>4.3052837573385183E-3</v>
      </c>
      <c r="AG727" s="1">
        <f>(Table2[[#This Row],[Close Price]]/Table2[[#This Row],[Current Month Low]])-1</f>
        <v>4.6988116377544076E-2</v>
      </c>
      <c r="AH727" s="1">
        <f>(Table2[[#This Row],[Current Month High]]/Table2[[#This Row],[Close Price]])-1</f>
        <v>4.3052837573385183E-3</v>
      </c>
      <c r="AI727">
        <v>224.38356164383501</v>
      </c>
      <c r="AJ727">
        <v>5.8263150628192699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-0.39</v>
      </c>
      <c r="AM727" t="s">
        <v>3182</v>
      </c>
      <c r="AN727">
        <v>-2.78</v>
      </c>
      <c r="AO727" t="s">
        <v>3182</v>
      </c>
      <c r="AP727">
        <v>-2.5954644918860001E-2</v>
      </c>
      <c r="AQ727">
        <f>(Table2[[#This Row],[Sharpe Ratio]]-AVERAGE(Table2[Sharpe Ratio]))/_xlfn.STDEV.P(Table2[Sharpe Ratio])</f>
        <v>-0.9655818532769147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736</v>
      </c>
      <c r="AT727">
        <f>_xlfn.RANK.AVG(Table2[[#This Row],[6M Return vs Nifty Z-Score]],Table2[6M Return vs Nifty Z-Score])</f>
        <v>735</v>
      </c>
      <c r="AU727">
        <f>_xlfn.RANK.AVG(Table2[[#This Row],[Sharpe Ratio Z-Score]],Table2[Sharpe Ratio Z-Score])</f>
        <v>616</v>
      </c>
      <c r="AV727">
        <f>(Table2[[#This Row],[Rank 1Y]]+Table2[[#This Row],[Rank 6M]]+Table2[[#This Row],[Rank Sharpe]])/3</f>
        <v>695.66666666666663</v>
      </c>
    </row>
    <row r="728" spans="1:48" x14ac:dyDescent="0.3">
      <c r="A728" t="s">
        <v>917</v>
      </c>
      <c r="B728" t="s">
        <v>918</v>
      </c>
      <c r="C728" t="s">
        <v>3151</v>
      </c>
      <c r="D728" t="s">
        <v>504</v>
      </c>
      <c r="E728">
        <v>16413.05904375</v>
      </c>
      <c r="F728">
        <v>452.75</v>
      </c>
      <c r="G728">
        <v>-37.480987025715699</v>
      </c>
      <c r="H728">
        <f>(Table2[[#This Row],[1Y Return vs Nifty]]-AVERAGE(Table2[1Y Return vs Nifty]))/_xlfn.STDEV.P(Table2[1Y Return vs Nifty])</f>
        <v>-1.0160361211265427</v>
      </c>
      <c r="I728">
        <v>-8.2769068257224099</v>
      </c>
      <c r="J728">
        <f>(Table2[[#This Row],[1M Return vs Nifty]]-AVERAGE(Table2[1M Return vs Nifty]))/_xlfn.STDEV.P(Table2[1M Return vs Nifty])</f>
        <v>-0.90328086921516848</v>
      </c>
      <c r="K728">
        <v>-32.648190247035103</v>
      </c>
      <c r="L728">
        <f>(Table2[[#This Row],[6M Return vs Nifty]]-AVERAGE(Table2[6M Return vs Nifty]))/_xlfn.STDEV.P(Table2[6M Return vs Nifty])</f>
        <v>-1.1981030825236776</v>
      </c>
      <c r="M728">
        <v>1.7489247702575501</v>
      </c>
      <c r="N728">
        <f>(Table2[[#This Row],[1W Return vs Nifty]]-AVERAGE(Table2[1W Return vs Nifty]))/_xlfn.STDEV.P(Table2[1W Return vs Nifty])</f>
        <v>0.49540695924804845</v>
      </c>
      <c r="O728">
        <v>464.58</v>
      </c>
      <c r="P728">
        <v>510.70286496038102</v>
      </c>
      <c r="Q728">
        <v>591.02859704362902</v>
      </c>
      <c r="R728">
        <v>48.811956518689001</v>
      </c>
      <c r="S728" s="1">
        <f>(Table2[[#This Row],[Close Price]]-Table2[[#This Row],[20D EMA]])/Table2[[#This Row],[20D EMA]]</f>
        <v>-2.5463859830384399E-2</v>
      </c>
      <c r="T728" s="1">
        <f>(Table2[[#This Row],[Close Price]]-Table2[[#This Row],[50D EMA]])/Table2[[#This Row],[50D EMA]]</f>
        <v>-0.11347667878244005</v>
      </c>
      <c r="U728" s="1">
        <f>(Table2[[#This Row],[Close Price]]-Table2[[#This Row],[200D EMA]])/Table2[[#This Row],[200D EMA]]</f>
        <v>-0.23396261658963596</v>
      </c>
      <c r="V728">
        <v>0.705263231778129</v>
      </c>
      <c r="W728">
        <v>447.55</v>
      </c>
      <c r="X728">
        <v>458</v>
      </c>
      <c r="Y728">
        <v>434.75</v>
      </c>
      <c r="Z728">
        <v>458</v>
      </c>
      <c r="AA728">
        <v>422.6</v>
      </c>
      <c r="AB728">
        <v>529.5</v>
      </c>
      <c r="AC728" s="1">
        <f>(Table2[[#This Row],[Close Price]]/Table2[[#This Row],[Day Low]])-1</f>
        <v>1.1618813540386519E-2</v>
      </c>
      <c r="AD728" s="1">
        <f>(Table2[[#This Row],[Day High]]/Table2[[#This Row],[Close Price]])-1</f>
        <v>1.1595803423522844E-2</v>
      </c>
      <c r="AE728" s="1">
        <f>(Table2[[#This Row],[Close Price]]/Table2[[#This Row],[Current Week Low]])-1</f>
        <v>4.1403105232892479E-2</v>
      </c>
      <c r="AF728" s="1">
        <f>(Table2[[#This Row],[Current Week High]]/Table2[[#This Row],[Close Price]])-1</f>
        <v>1.1595803423522844E-2</v>
      </c>
      <c r="AG728" s="1">
        <f>(Table2[[#This Row],[Close Price]]/Table2[[#This Row],[Current Month Low]])-1</f>
        <v>7.1344060577378077E-2</v>
      </c>
      <c r="AH728" s="1">
        <f>(Table2[[#This Row],[Current Month High]]/Table2[[#This Row],[Close Price]])-1</f>
        <v>0.16951960242959685</v>
      </c>
      <c r="AI728">
        <v>69.906129210380996</v>
      </c>
      <c r="AJ728">
        <v>7.1344060577377997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3182</v>
      </c>
      <c r="AN728">
        <v>-12.1</v>
      </c>
      <c r="AO728" t="s">
        <v>3182</v>
      </c>
      <c r="AP728">
        <v>-0.12923527718275801</v>
      </c>
      <c r="AQ728">
        <f>(Table2[[#This Row],[Sharpe Ratio]]-AVERAGE(Table2[Sharpe Ratio]))/_xlfn.STDEV.P(Table2[Sharpe Ratio])</f>
        <v>-2.1604488926743741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662</v>
      </c>
      <c r="AT728">
        <f>_xlfn.RANK.AVG(Table2[[#This Row],[6M Return vs Nifty Z-Score]],Table2[6M Return vs Nifty Z-Score])</f>
        <v>700</v>
      </c>
      <c r="AU728">
        <f>_xlfn.RANK.AVG(Table2[[#This Row],[Sharpe Ratio Z-Score]],Table2[Sharpe Ratio Z-Score])</f>
        <v>728</v>
      </c>
      <c r="AV728">
        <f>(Table2[[#This Row],[Rank 1Y]]+Table2[[#This Row],[Rank 6M]]+Table2[[#This Row],[Rank Sharpe]])/3</f>
        <v>696.66666666666663</v>
      </c>
    </row>
    <row r="729" spans="1:48" x14ac:dyDescent="0.3">
      <c r="A729" t="s">
        <v>758</v>
      </c>
      <c r="B729" t="s">
        <v>759</v>
      </c>
      <c r="C729" t="s">
        <v>3134</v>
      </c>
      <c r="D729" t="s">
        <v>191</v>
      </c>
      <c r="E729">
        <v>22365.025559999998</v>
      </c>
      <c r="F729">
        <v>319.5</v>
      </c>
      <c r="G729">
        <v>-40.497807530232102</v>
      </c>
      <c r="H729">
        <f>(Table2[[#This Row],[1Y Return vs Nifty]]-AVERAGE(Table2[1Y Return vs Nifty]))/_xlfn.STDEV.P(Table2[1Y Return vs Nifty])</f>
        <v>-1.0753941491073331</v>
      </c>
      <c r="I729">
        <v>-23.336418759559201</v>
      </c>
      <c r="J729">
        <f>(Table2[[#This Row],[1M Return vs Nifty]]-AVERAGE(Table2[1M Return vs Nifty]))/_xlfn.STDEV.P(Table2[1M Return vs Nifty])</f>
        <v>-2.3009207072507825</v>
      </c>
      <c r="K729">
        <v>-36.570618418337702</v>
      </c>
      <c r="L729">
        <f>(Table2[[#This Row],[6M Return vs Nifty]]-AVERAGE(Table2[6M Return vs Nifty]))/_xlfn.STDEV.P(Table2[6M Return vs Nifty])</f>
        <v>-1.3253450054922726</v>
      </c>
      <c r="M729">
        <v>-1.9663892623322301</v>
      </c>
      <c r="N729">
        <f>(Table2[[#This Row],[1W Return vs Nifty]]-AVERAGE(Table2[1W Return vs Nifty]))/_xlfn.STDEV.P(Table2[1W Return vs Nifty])</f>
        <v>-0.40293218638104811</v>
      </c>
      <c r="O729">
        <v>378.92</v>
      </c>
      <c r="P729">
        <v>436.484266915104</v>
      </c>
      <c r="Q729">
        <v>470.89551785595501</v>
      </c>
      <c r="R729">
        <v>20.232926111400602</v>
      </c>
      <c r="S729" s="1">
        <f>(Table2[[#This Row],[Close Price]]-Table2[[#This Row],[20D EMA]])/Table2[[#This Row],[20D EMA]]</f>
        <v>-0.15681410324078965</v>
      </c>
      <c r="T729" s="1">
        <f>(Table2[[#This Row],[Close Price]]-Table2[[#This Row],[50D EMA]])/Table2[[#This Row],[50D EMA]]</f>
        <v>-0.26801485364387118</v>
      </c>
      <c r="U729" s="1">
        <f>(Table2[[#This Row],[Close Price]]-Table2[[#This Row],[200D EMA]])/Table2[[#This Row],[200D EMA]]</f>
        <v>-0.32150554022106081</v>
      </c>
      <c r="V729">
        <v>2.8506495886277099</v>
      </c>
      <c r="W729">
        <v>317.25</v>
      </c>
      <c r="X729">
        <v>323</v>
      </c>
      <c r="Y729">
        <v>317.14999999999998</v>
      </c>
      <c r="Z729">
        <v>328.05</v>
      </c>
      <c r="AA729">
        <v>306.10000000000002</v>
      </c>
      <c r="AB729">
        <v>445.55</v>
      </c>
      <c r="AC729" s="1">
        <f>(Table2[[#This Row],[Close Price]]/Table2[[#This Row],[Day Low]])-1</f>
        <v>7.0921985815601829E-3</v>
      </c>
      <c r="AD729" s="1">
        <f>(Table2[[#This Row],[Day High]]/Table2[[#This Row],[Close Price]])-1</f>
        <v>1.0954616588419341E-2</v>
      </c>
      <c r="AE729" s="1">
        <f>(Table2[[#This Row],[Close Price]]/Table2[[#This Row],[Current Week Low]])-1</f>
        <v>7.4097430238058148E-3</v>
      </c>
      <c r="AF729" s="1">
        <f>(Table2[[#This Row],[Current Week High]]/Table2[[#This Row],[Close Price]])-1</f>
        <v>2.6760563380281654E-2</v>
      </c>
      <c r="AG729" s="1">
        <f>(Table2[[#This Row],[Close Price]]/Table2[[#This Row],[Current Month Low]])-1</f>
        <v>4.3776543613198271E-2</v>
      </c>
      <c r="AH729" s="1">
        <f>(Table2[[#This Row],[Current Month High]]/Table2[[#This Row],[Close Price]])-1</f>
        <v>0.39452269170579024</v>
      </c>
      <c r="AI729">
        <v>78.513302034428804</v>
      </c>
      <c r="AJ729">
        <v>4.37765436131982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-0.33</v>
      </c>
      <c r="AM729" t="s">
        <v>3182</v>
      </c>
      <c r="AN729">
        <v>-26.85</v>
      </c>
      <c r="AO729" t="s">
        <v>3182</v>
      </c>
      <c r="AP729">
        <v>-8.7252491751042993E-2</v>
      </c>
      <c r="AQ729">
        <f>(Table2[[#This Row],[Sharpe Ratio]]-AVERAGE(Table2[Sharpe Ratio]))/_xlfn.STDEV.P(Table2[Sharpe Ratio])</f>
        <v>-1.6747445990922463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676</v>
      </c>
      <c r="AT729">
        <f>_xlfn.RANK.AVG(Table2[[#This Row],[6M Return vs Nifty Z-Score]],Table2[6M Return vs Nifty Z-Score])</f>
        <v>714</v>
      </c>
      <c r="AU729">
        <f>_xlfn.RANK.AVG(Table2[[#This Row],[Sharpe Ratio Z-Score]],Table2[Sharpe Ratio Z-Score])</f>
        <v>701</v>
      </c>
      <c r="AV729">
        <f>(Table2[[#This Row],[Rank 1Y]]+Table2[[#This Row],[Rank 6M]]+Table2[[#This Row],[Rank Sharpe]])/3</f>
        <v>697</v>
      </c>
    </row>
    <row r="730" spans="1:48" x14ac:dyDescent="0.3">
      <c r="A730" t="s">
        <v>1747</v>
      </c>
      <c r="B730" t="s">
        <v>1748</v>
      </c>
      <c r="C730" t="s">
        <v>3145</v>
      </c>
      <c r="D730" t="s">
        <v>448</v>
      </c>
      <c r="E730">
        <v>4699.85978832</v>
      </c>
      <c r="F730">
        <v>283.2</v>
      </c>
      <c r="G730">
        <v>-56.8664892903967</v>
      </c>
      <c r="H730">
        <f>(Table2[[#This Row],[1Y Return vs Nifty]]-AVERAGE(Table2[1Y Return vs Nifty]))/_xlfn.STDEV.P(Table2[1Y Return vs Nifty])</f>
        <v>-1.3974592731257913</v>
      </c>
      <c r="I730">
        <v>-1.0745774091072799</v>
      </c>
      <c r="J730">
        <f>(Table2[[#This Row],[1M Return vs Nifty]]-AVERAGE(Table2[1M Return vs Nifty]))/_xlfn.STDEV.P(Table2[1M Return vs Nifty])</f>
        <v>-0.23484868073902607</v>
      </c>
      <c r="K730">
        <v>-27.524516855159799</v>
      </c>
      <c r="L730">
        <f>(Table2[[#This Row],[6M Return vs Nifty]]-AVERAGE(Table2[6M Return vs Nifty]))/_xlfn.STDEV.P(Table2[6M Return vs Nifty])</f>
        <v>-1.0318932689660893</v>
      </c>
      <c r="M730">
        <v>-2.2997692214221801</v>
      </c>
      <c r="N730">
        <f>(Table2[[#This Row],[1W Return vs Nifty]]-AVERAGE(Table2[1W Return vs Nifty]))/_xlfn.STDEV.P(Table2[1W Return vs Nifty])</f>
        <v>-0.48354132601007938</v>
      </c>
      <c r="O730">
        <v>357.91</v>
      </c>
      <c r="P730">
        <v>290.35924265246098</v>
      </c>
      <c r="Q730">
        <v>331.01184288940499</v>
      </c>
      <c r="R730">
        <v>59.355381719930698</v>
      </c>
      <c r="S730" s="1">
        <f>(Table2[[#This Row],[Close Price]]-Table2[[#This Row],[20D EMA]])/Table2[[#This Row],[20D EMA]]</f>
        <v>-0.20873962728060136</v>
      </c>
      <c r="T730" s="1">
        <f>(Table2[[#This Row],[Close Price]]-Table2[[#This Row],[50D EMA]])/Table2[[#This Row],[50D EMA]]</f>
        <v>-2.4656499951785881E-2</v>
      </c>
      <c r="U730" s="1">
        <f>(Table2[[#This Row],[Close Price]]-Table2[[#This Row],[200D EMA]])/Table2[[#This Row],[200D EMA]]</f>
        <v>-0.14444148726539524</v>
      </c>
      <c r="V730">
        <v>0.84760727072692499</v>
      </c>
      <c r="W730">
        <v>281.95</v>
      </c>
      <c r="X730">
        <v>289.3</v>
      </c>
      <c r="Y730">
        <v>276</v>
      </c>
      <c r="Z730">
        <v>289.75</v>
      </c>
      <c r="AA730">
        <v>274.5</v>
      </c>
      <c r="AB730">
        <v>289.75</v>
      </c>
      <c r="AC730" s="1">
        <f>(Table2[[#This Row],[Close Price]]/Table2[[#This Row],[Day Low]])-1</f>
        <v>4.433410179109698E-3</v>
      </c>
      <c r="AD730" s="1">
        <f>(Table2[[#This Row],[Day High]]/Table2[[#This Row],[Close Price]])-1</f>
        <v>2.1539548022599053E-2</v>
      </c>
      <c r="AE730" s="1">
        <f>(Table2[[#This Row],[Close Price]]/Table2[[#This Row],[Current Week Low]])-1</f>
        <v>2.608695652173898E-2</v>
      </c>
      <c r="AF730" s="1">
        <f>(Table2[[#This Row],[Current Week High]]/Table2[[#This Row],[Close Price]])-1</f>
        <v>2.3128531073446368E-2</v>
      </c>
      <c r="AG730" s="1">
        <f>(Table2[[#This Row],[Close Price]]/Table2[[#This Row],[Current Month Low]])-1</f>
        <v>3.1693989071038153E-2</v>
      </c>
      <c r="AH730" s="1">
        <f>(Table2[[#This Row],[Current Month High]]/Table2[[#This Row],[Close Price]])-1</f>
        <v>2.3128531073446368E-2</v>
      </c>
      <c r="AI730">
        <v>91.525423728813493</v>
      </c>
      <c r="AJ730">
        <v>7.8241005139919997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-0.04</v>
      </c>
      <c r="AM730" t="s">
        <v>3182</v>
      </c>
      <c r="AN730">
        <v>-1.68</v>
      </c>
      <c r="AO730" t="s">
        <v>3182</v>
      </c>
      <c r="AP730">
        <v>-8.8040052720955997E-2</v>
      </c>
      <c r="AQ730">
        <f>(Table2[[#This Row],[Sharpe Ratio]]-AVERAGE(Table2[Sharpe Ratio]))/_xlfn.STDEV.P(Table2[Sharpe Ratio])</f>
        <v>-1.6838559941702747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723</v>
      </c>
      <c r="AT730">
        <f>_xlfn.RANK.AVG(Table2[[#This Row],[6M Return vs Nifty Z-Score]],Table2[6M Return vs Nifty Z-Score])</f>
        <v>679</v>
      </c>
      <c r="AU730">
        <f>_xlfn.RANK.AVG(Table2[[#This Row],[Sharpe Ratio Z-Score]],Table2[Sharpe Ratio Z-Score])</f>
        <v>702</v>
      </c>
      <c r="AV730">
        <f>(Table2[[#This Row],[Rank 1Y]]+Table2[[#This Row],[Rank 6M]]+Table2[[#This Row],[Rank Sharpe]])/3</f>
        <v>701.33333333333337</v>
      </c>
    </row>
    <row r="731" spans="1:48" x14ac:dyDescent="0.3">
      <c r="A731" t="s">
        <v>1092</v>
      </c>
      <c r="B731" t="s">
        <v>1093</v>
      </c>
      <c r="C731" t="s">
        <v>3154</v>
      </c>
      <c r="D731" t="s">
        <v>626</v>
      </c>
      <c r="E731">
        <v>11740.42887066</v>
      </c>
      <c r="F731">
        <v>122.23</v>
      </c>
      <c r="G731">
        <v>-74.849906593765098</v>
      </c>
      <c r="H731">
        <f>(Table2[[#This Row],[1Y Return vs Nifty]]-AVERAGE(Table2[1Y Return vs Nifty]))/_xlfn.STDEV.P(Table2[1Y Return vs Nifty])</f>
        <v>-1.7512954347023602</v>
      </c>
      <c r="I731">
        <v>-0.21468964841368801</v>
      </c>
      <c r="J731">
        <f>(Table2[[#This Row],[1M Return vs Nifty]]-AVERAGE(Table2[1M Return vs Nifty]))/_xlfn.STDEV.P(Table2[1M Return vs Nifty])</f>
        <v>-0.1550444084714582</v>
      </c>
      <c r="K731">
        <v>-23.792837546874001</v>
      </c>
      <c r="L731">
        <f>(Table2[[#This Row],[6M Return vs Nifty]]-AVERAGE(Table2[6M Return vs Nifty]))/_xlfn.STDEV.P(Table2[6M Return vs Nifty])</f>
        <v>-0.91083915902410517</v>
      </c>
      <c r="M731">
        <v>-5.17570041197507</v>
      </c>
      <c r="N731">
        <f>(Table2[[#This Row],[1W Return vs Nifty]]-AVERAGE(Table2[1W Return vs Nifty]))/_xlfn.STDEV.P(Table2[1W Return vs Nifty])</f>
        <v>-1.1789230746178727</v>
      </c>
      <c r="O731">
        <v>120.78</v>
      </c>
      <c r="P731">
        <v>125.472212230878</v>
      </c>
      <c r="Q731">
        <v>150.71366198507801</v>
      </c>
      <c r="R731">
        <v>57.6437923851839</v>
      </c>
      <c r="S731" s="1">
        <f>(Table2[[#This Row],[Close Price]]-Table2[[#This Row],[20D EMA]])/Table2[[#This Row],[20D EMA]]</f>
        <v>1.2005298890544816E-2</v>
      </c>
      <c r="T731" s="1">
        <f>(Table2[[#This Row],[Close Price]]-Table2[[#This Row],[50D EMA]])/Table2[[#This Row],[50D EMA]]</f>
        <v>-2.5840081825544686E-2</v>
      </c>
      <c r="U731" s="1">
        <f>(Table2[[#This Row],[Close Price]]-Table2[[#This Row],[200D EMA]])/Table2[[#This Row],[200D EMA]]</f>
        <v>-0.18899190431653196</v>
      </c>
      <c r="V731">
        <v>0.80799593657804603</v>
      </c>
      <c r="W731">
        <v>119.84</v>
      </c>
      <c r="X731">
        <v>124.2</v>
      </c>
      <c r="Y731">
        <v>118.19</v>
      </c>
      <c r="Z731">
        <v>124.2</v>
      </c>
      <c r="AA731">
        <v>114.36</v>
      </c>
      <c r="AB731">
        <v>126.82</v>
      </c>
      <c r="AC731" s="1">
        <f>(Table2[[#This Row],[Close Price]]/Table2[[#This Row],[Day Low]])-1</f>
        <v>1.9943257676902526E-2</v>
      </c>
      <c r="AD731" s="1">
        <f>(Table2[[#This Row],[Day High]]/Table2[[#This Row],[Close Price]])-1</f>
        <v>1.6117156180970316E-2</v>
      </c>
      <c r="AE731" s="1">
        <f>(Table2[[#This Row],[Close Price]]/Table2[[#This Row],[Current Week Low]])-1</f>
        <v>3.4182248921228675E-2</v>
      </c>
      <c r="AF731" s="1">
        <f>(Table2[[#This Row],[Current Week High]]/Table2[[#This Row],[Close Price]])-1</f>
        <v>1.6117156180970316E-2</v>
      </c>
      <c r="AG731" s="1">
        <f>(Table2[[#This Row],[Close Price]]/Table2[[#This Row],[Current Month Low]])-1</f>
        <v>6.8817768450507133E-2</v>
      </c>
      <c r="AH731" s="1">
        <f>(Table2[[#This Row],[Current Month High]]/Table2[[#This Row],[Close Price]])-1</f>
        <v>3.7552155771905404E-2</v>
      </c>
      <c r="AI731">
        <v>145.19348768714701</v>
      </c>
      <c r="AJ731">
        <v>6.8817768450507097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-0.05</v>
      </c>
      <c r="AM731" t="s">
        <v>3182</v>
      </c>
      <c r="AN731">
        <v>-2.15</v>
      </c>
      <c r="AO731" t="s">
        <v>3182</v>
      </c>
      <c r="AP731">
        <v>-0.133267557931085</v>
      </c>
      <c r="AQ731">
        <f>(Table2[[#This Row],[Sharpe Ratio]]-AVERAGE(Table2[Sharpe Ratio]))/_xlfn.STDEV.P(Table2[Sharpe Ratio])</f>
        <v>-2.2070988719992681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735</v>
      </c>
      <c r="AT731">
        <f>_xlfn.RANK.AVG(Table2[[#This Row],[6M Return vs Nifty Z-Score]],Table2[6M Return vs Nifty Z-Score])</f>
        <v>642</v>
      </c>
      <c r="AU731">
        <f>_xlfn.RANK.AVG(Table2[[#This Row],[Sharpe Ratio Z-Score]],Table2[Sharpe Ratio Z-Score])</f>
        <v>730</v>
      </c>
      <c r="AV731">
        <f>(Table2[[#This Row],[Rank 1Y]]+Table2[[#This Row],[Rank 6M]]+Table2[[#This Row],[Rank Sharpe]])/3</f>
        <v>702.33333333333337</v>
      </c>
    </row>
    <row r="732" spans="1:48" x14ac:dyDescent="0.3">
      <c r="A732" t="s">
        <v>2475</v>
      </c>
      <c r="B732" t="s">
        <v>2476</v>
      </c>
      <c r="C732" t="s">
        <v>3154</v>
      </c>
      <c r="D732" t="s">
        <v>2103</v>
      </c>
      <c r="E732">
        <v>1981.191621704</v>
      </c>
      <c r="F732">
        <v>10.7</v>
      </c>
      <c r="G732">
        <v>-68.729049028326102</v>
      </c>
      <c r="H732">
        <f>(Table2[[#This Row],[1Y Return vs Nifty]]-AVERAGE(Table2[1Y Return vs Nifty]))/_xlfn.STDEV.P(Table2[1Y Return vs Nifty])</f>
        <v>-1.6308633327288284</v>
      </c>
      <c r="I732">
        <v>-13.7494756103212</v>
      </c>
      <c r="J732">
        <f>(Table2[[#This Row],[1M Return vs Nifty]]-AVERAGE(Table2[1M Return vs Nifty]))/_xlfn.STDEV.P(Table2[1M Return vs Nifty])</f>
        <v>-1.4111778172271294</v>
      </c>
      <c r="K732">
        <v>-41.201363897998597</v>
      </c>
      <c r="L732">
        <f>(Table2[[#This Row],[6M Return vs Nifty]]-AVERAGE(Table2[6M Return vs Nifty]))/_xlfn.STDEV.P(Table2[6M Return vs Nifty])</f>
        <v>-1.4755644445430851</v>
      </c>
      <c r="M732">
        <v>-3.7738123266560799</v>
      </c>
      <c r="N732">
        <f>(Table2[[#This Row],[1W Return vs Nifty]]-AVERAGE(Table2[1W Return vs Nifty]))/_xlfn.STDEV.P(Table2[1W Return vs Nifty])</f>
        <v>-0.8399555112339453</v>
      </c>
      <c r="O732">
        <v>16.559999999999999</v>
      </c>
      <c r="P732">
        <v>12.782437622795401</v>
      </c>
      <c r="Q732">
        <v>15.1876951334438</v>
      </c>
      <c r="R732">
        <v>31.338361317278999</v>
      </c>
      <c r="S732" s="1">
        <f>(Table2[[#This Row],[Close Price]]-Table2[[#This Row],[20D EMA]])/Table2[[#This Row],[20D EMA]]</f>
        <v>-0.35386473429951693</v>
      </c>
      <c r="T732" s="1">
        <f>(Table2[[#This Row],[Close Price]]-Table2[[#This Row],[50D EMA]])/Table2[[#This Row],[50D EMA]]</f>
        <v>-0.16291396713579204</v>
      </c>
      <c r="U732" s="1">
        <f>(Table2[[#This Row],[Close Price]]-Table2[[#This Row],[200D EMA]])/Table2[[#This Row],[200D EMA]]</f>
        <v>-0.29548230287831823</v>
      </c>
      <c r="V732">
        <v>0.848368025330553</v>
      </c>
      <c r="W732">
        <v>10.78</v>
      </c>
      <c r="X732">
        <v>11.52</v>
      </c>
      <c r="Y732">
        <v>10.7</v>
      </c>
      <c r="Z732">
        <v>10.97</v>
      </c>
      <c r="AA732">
        <v>10.46</v>
      </c>
      <c r="AB732">
        <v>10.97</v>
      </c>
      <c r="AC732" s="1">
        <f>(Table2[[#This Row],[Close Price]]/Table2[[#This Row],[Day Low]])-1</f>
        <v>-7.4211502782931538E-3</v>
      </c>
      <c r="AD732" s="1">
        <f>(Table2[[#This Row],[Day High]]/Table2[[#This Row],[Close Price]])-1</f>
        <v>7.6635514018691619E-2</v>
      </c>
      <c r="AE732" s="1">
        <f>(Table2[[#This Row],[Close Price]]/Table2[[#This Row],[Current Week Low]])-1</f>
        <v>0</v>
      </c>
      <c r="AF732" s="1">
        <f>(Table2[[#This Row],[Current Week High]]/Table2[[#This Row],[Close Price]])-1</f>
        <v>2.5233644859813165E-2</v>
      </c>
      <c r="AG732" s="1">
        <f>(Table2[[#This Row],[Close Price]]/Table2[[#This Row],[Current Month Low]])-1</f>
        <v>2.2944550669215857E-2</v>
      </c>
      <c r="AH732" s="1">
        <f>(Table2[[#This Row],[Current Month High]]/Table2[[#This Row],[Close Price]])-1</f>
        <v>2.5233644859813165E-2</v>
      </c>
      <c r="AI732">
        <v>143.457943925233</v>
      </c>
      <c r="AJ732">
        <v>4.3902439024390203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-0.18</v>
      </c>
      <c r="AM732" t="s">
        <v>3182</v>
      </c>
      <c r="AN732">
        <v>-15.54</v>
      </c>
      <c r="AO732" t="s">
        <v>3182</v>
      </c>
      <c r="AP732">
        <v>-4.8928583776536999E-2</v>
      </c>
      <c r="AQ732">
        <f>(Table2[[#This Row],[Sharpe Ratio]]-AVERAGE(Table2[Sharpe Ratio]))/_xlfn.STDEV.P(Table2[Sharpe Ratio])</f>
        <v>-1.2313703336962611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733</v>
      </c>
      <c r="AT732">
        <f>_xlfn.RANK.AVG(Table2[[#This Row],[6M Return vs Nifty Z-Score]],Table2[6M Return vs Nifty Z-Score])</f>
        <v>723</v>
      </c>
      <c r="AU732">
        <f>_xlfn.RANK.AVG(Table2[[#This Row],[Sharpe Ratio Z-Score]],Table2[Sharpe Ratio Z-Score])</f>
        <v>662</v>
      </c>
      <c r="AV732">
        <f>(Table2[[#This Row],[Rank 1Y]]+Table2[[#This Row],[Rank 6M]]+Table2[[#This Row],[Rank Sharpe]])/3</f>
        <v>706</v>
      </c>
    </row>
    <row r="733" spans="1:48" x14ac:dyDescent="0.3">
      <c r="A733" t="s">
        <v>397</v>
      </c>
      <c r="B733" t="s">
        <v>398</v>
      </c>
      <c r="C733" t="s">
        <v>3137</v>
      </c>
      <c r="D733" t="s">
        <v>27</v>
      </c>
      <c r="E733">
        <v>58129.647077759997</v>
      </c>
      <c r="F733">
        <v>8.34</v>
      </c>
      <c r="G733">
        <v>-65.878614163063006</v>
      </c>
      <c r="H733">
        <f>(Table2[[#This Row],[1Y Return vs Nifty]]-AVERAGE(Table2[1Y Return vs Nifty]))/_xlfn.STDEV.P(Table2[1Y Return vs Nifty])</f>
        <v>-1.5747790571690434</v>
      </c>
      <c r="I733">
        <v>-3.1058399513659598</v>
      </c>
      <c r="J733">
        <f>(Table2[[#This Row],[1M Return vs Nifty]]-AVERAGE(Table2[1M Return vs Nifty]))/_xlfn.STDEV.P(Table2[1M Return vs Nifty])</f>
        <v>-0.42336564350934147</v>
      </c>
      <c r="K733">
        <v>-50.438649481802798</v>
      </c>
      <c r="L733">
        <f>(Table2[[#This Row],[6M Return vs Nifty]]-AVERAGE(Table2[6M Return vs Nifty]))/_xlfn.STDEV.P(Table2[6M Return vs Nifty])</f>
        <v>-1.7752181104260216</v>
      </c>
      <c r="M733">
        <v>1.95863366601294</v>
      </c>
      <c r="N733">
        <f>(Table2[[#This Row],[1W Return vs Nifty]]-AVERAGE(Table2[1W Return vs Nifty]))/_xlfn.STDEV.P(Table2[1W Return vs Nifty])</f>
        <v>0.54611322757185954</v>
      </c>
      <c r="O733">
        <v>7.75</v>
      </c>
      <c r="P733">
        <v>9.1993712221305604</v>
      </c>
      <c r="Q733">
        <v>12.1426040366016</v>
      </c>
      <c r="R733">
        <v>68.297673158140498</v>
      </c>
      <c r="S733" s="1">
        <f>(Table2[[#This Row],[Close Price]]-Table2[[#This Row],[20D EMA]])/Table2[[#This Row],[20D EMA]]</f>
        <v>7.61290322580645E-2</v>
      </c>
      <c r="T733" s="1">
        <f>(Table2[[#This Row],[Close Price]]-Table2[[#This Row],[50D EMA]])/Table2[[#This Row],[50D EMA]]</f>
        <v>-9.3416300025289278E-2</v>
      </c>
      <c r="U733" s="1">
        <f>(Table2[[#This Row],[Close Price]]-Table2[[#This Row],[200D EMA]])/Table2[[#This Row],[200D EMA]]</f>
        <v>-0.31316215410956039</v>
      </c>
      <c r="V733">
        <v>1.1580530798612501</v>
      </c>
      <c r="W733">
        <v>7.52</v>
      </c>
      <c r="X733">
        <v>8.49</v>
      </c>
      <c r="Y733">
        <v>6.67</v>
      </c>
      <c r="Z733">
        <v>8.49</v>
      </c>
      <c r="AA733">
        <v>6.61</v>
      </c>
      <c r="AB733">
        <v>8.5299999999999994</v>
      </c>
      <c r="AC733" s="1">
        <f>(Table2[[#This Row],[Close Price]]/Table2[[#This Row],[Day Low]])-1</f>
        <v>0.10904255319148937</v>
      </c>
      <c r="AD733" s="1">
        <f>(Table2[[#This Row],[Day High]]/Table2[[#This Row],[Close Price]])-1</f>
        <v>1.7985611510791477E-2</v>
      </c>
      <c r="AE733" s="1">
        <f>(Table2[[#This Row],[Close Price]]/Table2[[#This Row],[Current Week Low]])-1</f>
        <v>0.25037481259370309</v>
      </c>
      <c r="AF733" s="1">
        <f>(Table2[[#This Row],[Current Week High]]/Table2[[#This Row],[Close Price]])-1</f>
        <v>1.7985611510791477E-2</v>
      </c>
      <c r="AG733" s="1">
        <f>(Table2[[#This Row],[Close Price]]/Table2[[#This Row],[Current Month Low]])-1</f>
        <v>0.26172465960665647</v>
      </c>
      <c r="AH733" s="1">
        <f>(Table2[[#This Row],[Current Month High]]/Table2[[#This Row],[Close Price]])-1</f>
        <v>2.278177458033559E-2</v>
      </c>
      <c r="AI733">
        <v>129.97601918465199</v>
      </c>
      <c r="AJ733">
        <v>26.172465960665601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-0.39</v>
      </c>
      <c r="AM733" t="s">
        <v>3182</v>
      </c>
      <c r="AN733">
        <v>3.6</v>
      </c>
      <c r="AO733" t="s">
        <v>3183</v>
      </c>
      <c r="AP733">
        <v>-4.8293877405917E-2</v>
      </c>
      <c r="AQ733">
        <f>(Table2[[#This Row],[Sharpe Ratio]]-AVERAGE(Table2[Sharpe Ratio]))/_xlfn.STDEV.P(Table2[Sharpe Ratio])</f>
        <v>-1.2240273333163678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731</v>
      </c>
      <c r="AT733">
        <f>_xlfn.RANK.AVG(Table2[[#This Row],[6M Return vs Nifty Z-Score]],Table2[6M Return vs Nifty Z-Score])</f>
        <v>732</v>
      </c>
      <c r="AU733">
        <f>_xlfn.RANK.AVG(Table2[[#This Row],[Sharpe Ratio Z-Score]],Table2[Sharpe Ratio Z-Score])</f>
        <v>661</v>
      </c>
      <c r="AV733">
        <f>(Table2[[#This Row],[Rank 1Y]]+Table2[[#This Row],[Rank 6M]]+Table2[[#This Row],[Rank Sharpe]])/3</f>
        <v>708</v>
      </c>
    </row>
    <row r="734" spans="1:48" x14ac:dyDescent="0.3">
      <c r="A734" t="s">
        <v>323</v>
      </c>
      <c r="B734" t="s">
        <v>324</v>
      </c>
      <c r="C734" t="s">
        <v>3142</v>
      </c>
      <c r="D734" t="s">
        <v>325</v>
      </c>
      <c r="E734">
        <v>79380.756983359999</v>
      </c>
      <c r="F734">
        <v>660.8</v>
      </c>
      <c r="G734">
        <v>-53.190492166042297</v>
      </c>
      <c r="H734">
        <f>(Table2[[#This Row],[1Y Return vs Nifty]]-AVERAGE(Table2[1Y Return vs Nifty]))/_xlfn.STDEV.P(Table2[1Y Return vs Nifty])</f>
        <v>-1.3251314896736199</v>
      </c>
      <c r="I734">
        <v>-35.093787341311</v>
      </c>
      <c r="J734">
        <f>(Table2[[#This Row],[1M Return vs Nifty]]-AVERAGE(Table2[1M Return vs Nifty]))/_xlfn.STDEV.P(Table2[1M Return vs Nifty])</f>
        <v>-3.3920959586480559</v>
      </c>
      <c r="K734">
        <v>-51.455416910276199</v>
      </c>
      <c r="L734">
        <f>(Table2[[#This Row],[6M Return vs Nifty]]-AVERAGE(Table2[6M Return vs Nifty]))/_xlfn.STDEV.P(Table2[6M Return vs Nifty])</f>
        <v>-1.8082016188959358</v>
      </c>
      <c r="M734">
        <v>-17.056277561160702</v>
      </c>
      <c r="N734">
        <f>(Table2[[#This Row],[1W Return vs Nifty]]-AVERAGE(Table2[1W Return vs Nifty]))/_xlfn.STDEV.P(Table2[1W Return vs Nifty])</f>
        <v>-4.0515705634064485</v>
      </c>
      <c r="O734">
        <v>823.42</v>
      </c>
      <c r="P734">
        <v>916.37834864770298</v>
      </c>
      <c r="Q734">
        <v>1007.4849768412701</v>
      </c>
      <c r="R734">
        <v>28.532514927280602</v>
      </c>
      <c r="S734" s="1">
        <f>(Table2[[#This Row],[Close Price]]-Table2[[#This Row],[20D EMA]])/Table2[[#This Row],[20D EMA]]</f>
        <v>-0.19749338126351074</v>
      </c>
      <c r="T734" s="1">
        <f>(Table2[[#This Row],[Close Price]]-Table2[[#This Row],[50D EMA]])/Table2[[#This Row],[50D EMA]]</f>
        <v>-0.27890046619374986</v>
      </c>
      <c r="U734" s="1">
        <f>(Table2[[#This Row],[Close Price]]-Table2[[#This Row],[200D EMA]])/Table2[[#This Row],[200D EMA]]</f>
        <v>-0.34410932650154102</v>
      </c>
      <c r="V734">
        <v>2.70441202791209</v>
      </c>
      <c r="W734">
        <v>588</v>
      </c>
      <c r="X734">
        <v>660.8</v>
      </c>
      <c r="Y734">
        <v>588</v>
      </c>
      <c r="Z734">
        <v>694.2</v>
      </c>
      <c r="AA734">
        <v>588</v>
      </c>
      <c r="AB734">
        <v>1090.95</v>
      </c>
      <c r="AC734" s="1">
        <f>(Table2[[#This Row],[Close Price]]/Table2[[#This Row],[Day Low]])-1</f>
        <v>0.12380952380952381</v>
      </c>
      <c r="AD734" s="1">
        <f>(Table2[[#This Row],[Day High]]/Table2[[#This Row],[Close Price]])-1</f>
        <v>0</v>
      </c>
      <c r="AE734" s="1">
        <f>(Table2[[#This Row],[Close Price]]/Table2[[#This Row],[Current Week Low]])-1</f>
        <v>0.12380952380952381</v>
      </c>
      <c r="AF734" s="1">
        <f>(Table2[[#This Row],[Current Week High]]/Table2[[#This Row],[Close Price]])-1</f>
        <v>5.0544794188862152E-2</v>
      </c>
      <c r="AG734" s="1">
        <f>(Table2[[#This Row],[Close Price]]/Table2[[#This Row],[Current Month Low]])-1</f>
        <v>0.12380952380952381</v>
      </c>
      <c r="AH734" s="1">
        <f>(Table2[[#This Row],[Current Month High]]/Table2[[#This Row],[Close Price]])-1</f>
        <v>0.65095338983050866</v>
      </c>
      <c r="AI734">
        <v>103.995157384987</v>
      </c>
      <c r="AJ734">
        <v>12.3809523809523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-0.24</v>
      </c>
      <c r="AM734" t="s">
        <v>3182</v>
      </c>
      <c r="AN734">
        <v>-31.46</v>
      </c>
      <c r="AO734" t="s">
        <v>3182</v>
      </c>
      <c r="AP734">
        <v>-6.4315798751938005E-2</v>
      </c>
      <c r="AQ734">
        <f>(Table2[[#This Row],[Sharpe Ratio]]-AVERAGE(Table2[Sharpe Ratio]))/_xlfn.STDEV.P(Table2[Sharpe Ratio])</f>
        <v>-1.4093870208448389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715</v>
      </c>
      <c r="AT734">
        <f>_xlfn.RANK.AVG(Table2[[#This Row],[6M Return vs Nifty Z-Score]],Table2[6M Return vs Nifty Z-Score])</f>
        <v>733</v>
      </c>
      <c r="AU734">
        <f>_xlfn.RANK.AVG(Table2[[#This Row],[Sharpe Ratio Z-Score]],Table2[Sharpe Ratio Z-Score])</f>
        <v>682</v>
      </c>
      <c r="AV734">
        <f>(Table2[[#This Row],[Rank 1Y]]+Table2[[#This Row],[Rank 6M]]+Table2[[#This Row],[Rank Sharpe]])/3</f>
        <v>710</v>
      </c>
    </row>
    <row r="735" spans="1:48" x14ac:dyDescent="0.3">
      <c r="A735" t="s">
        <v>1480</v>
      </c>
      <c r="B735" t="s">
        <v>1481</v>
      </c>
      <c r="C735" t="s">
        <v>3145</v>
      </c>
      <c r="D735" t="s">
        <v>83</v>
      </c>
      <c r="E735">
        <v>6974.0402315800002</v>
      </c>
      <c r="F735">
        <v>236.2</v>
      </c>
      <c r="G735">
        <v>-56.154580060066799</v>
      </c>
      <c r="H735">
        <f>(Table2[[#This Row],[1Y Return vs Nifty]]-AVERAGE(Table2[1Y Return vs Nifty]))/_xlfn.STDEV.P(Table2[1Y Return vs Nifty])</f>
        <v>-1.3834519671059462</v>
      </c>
      <c r="I735">
        <v>-3.7715046648580799</v>
      </c>
      <c r="J735">
        <f>(Table2[[#This Row],[1M Return vs Nifty]]-AVERAGE(Table2[1M Return vs Nifty]))/_xlfn.STDEV.P(Table2[1M Return vs Nifty])</f>
        <v>-0.48514450635952133</v>
      </c>
      <c r="K735">
        <v>-27.564240127061101</v>
      </c>
      <c r="L735">
        <f>(Table2[[#This Row],[6M Return vs Nifty]]-AVERAGE(Table2[6M Return vs Nifty]))/_xlfn.STDEV.P(Table2[6M Return vs Nifty])</f>
        <v>-1.0331818752279722</v>
      </c>
      <c r="M735">
        <v>-6.31353664155559</v>
      </c>
      <c r="N735">
        <f>(Table2[[#This Row],[1W Return vs Nifty]]-AVERAGE(Table2[1W Return vs Nifty]))/_xlfn.STDEV.P(Table2[1W Return vs Nifty])</f>
        <v>-1.4540445898871197</v>
      </c>
      <c r="O735">
        <v>245.05</v>
      </c>
      <c r="P735">
        <v>260.76294966993299</v>
      </c>
      <c r="Q735">
        <v>307.38550979304603</v>
      </c>
      <c r="R735">
        <v>41.757575712451498</v>
      </c>
      <c r="S735" s="1">
        <f>(Table2[[#This Row],[Close Price]]-Table2[[#This Row],[20D EMA]])/Table2[[#This Row],[20D EMA]]</f>
        <v>-3.6115078555396946E-2</v>
      </c>
      <c r="T735" s="1">
        <f>(Table2[[#This Row],[Close Price]]-Table2[[#This Row],[50D EMA]])/Table2[[#This Row],[50D EMA]]</f>
        <v>-9.4196471166721168E-2</v>
      </c>
      <c r="U735" s="1">
        <f>(Table2[[#This Row],[Close Price]]-Table2[[#This Row],[200D EMA]])/Table2[[#This Row],[200D EMA]]</f>
        <v>-0.23158381747068438</v>
      </c>
      <c r="V735">
        <v>1.25063599372949</v>
      </c>
      <c r="W735">
        <v>229.8</v>
      </c>
      <c r="X735">
        <v>241.95</v>
      </c>
      <c r="Y735">
        <v>229.25</v>
      </c>
      <c r="Z735">
        <v>244.2</v>
      </c>
      <c r="AA735">
        <v>229.25</v>
      </c>
      <c r="AB735">
        <v>267.85000000000002</v>
      </c>
      <c r="AC735" s="1">
        <f>(Table2[[#This Row],[Close Price]]/Table2[[#This Row],[Day Low]])-1</f>
        <v>2.7850304612706545E-2</v>
      </c>
      <c r="AD735" s="1">
        <f>(Table2[[#This Row],[Day High]]/Table2[[#This Row],[Close Price]])-1</f>
        <v>2.4343776460626687E-2</v>
      </c>
      <c r="AE735" s="1">
        <f>(Table2[[#This Row],[Close Price]]/Table2[[#This Row],[Current Week Low]])-1</f>
        <v>3.0316248636859333E-2</v>
      </c>
      <c r="AF735" s="1">
        <f>(Table2[[#This Row],[Current Week High]]/Table2[[#This Row],[Close Price]])-1</f>
        <v>3.3869602032176038E-2</v>
      </c>
      <c r="AG735" s="1">
        <f>(Table2[[#This Row],[Close Price]]/Table2[[#This Row],[Current Month Low]])-1</f>
        <v>3.0316248636859333E-2</v>
      </c>
      <c r="AH735" s="1">
        <f>(Table2[[#This Row],[Current Month High]]/Table2[[#This Row],[Close Price]])-1</f>
        <v>0.13399661303979693</v>
      </c>
      <c r="AI735">
        <v>70.448772226926295</v>
      </c>
      <c r="AJ735">
        <v>3.0316248636859302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-0.15</v>
      </c>
      <c r="AM735" t="s">
        <v>3182</v>
      </c>
      <c r="AN735">
        <v>-10.8</v>
      </c>
      <c r="AO735" t="s">
        <v>3182</v>
      </c>
      <c r="AP735">
        <v>-0.139546674150063</v>
      </c>
      <c r="AQ735">
        <f>(Table2[[#This Row],[Sharpe Ratio]]-AVERAGE(Table2[Sharpe Ratio]))/_xlfn.STDEV.P(Table2[Sharpe Ratio])</f>
        <v>-2.2797427824996634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722</v>
      </c>
      <c r="AT735">
        <f>_xlfn.RANK.AVG(Table2[[#This Row],[6M Return vs Nifty Z-Score]],Table2[6M Return vs Nifty Z-Score])</f>
        <v>680</v>
      </c>
      <c r="AU735">
        <f>_xlfn.RANK.AVG(Table2[[#This Row],[Sharpe Ratio Z-Score]],Table2[Sharpe Ratio Z-Score])</f>
        <v>733</v>
      </c>
      <c r="AV735">
        <f>(Table2[[#This Row],[Rank 1Y]]+Table2[[#This Row],[Rank 6M]]+Table2[[#This Row],[Rank Sharpe]])/3</f>
        <v>711.66666666666663</v>
      </c>
    </row>
    <row r="736" spans="1:48" x14ac:dyDescent="0.3">
      <c r="A736" t="s">
        <v>2052</v>
      </c>
      <c r="B736" t="s">
        <v>2053</v>
      </c>
      <c r="C736" t="s">
        <v>3147</v>
      </c>
      <c r="D736" t="s">
        <v>455</v>
      </c>
      <c r="E736">
        <v>3179.5927569</v>
      </c>
      <c r="F736">
        <v>828.45</v>
      </c>
      <c r="G736">
        <v>-63.773650860003301</v>
      </c>
      <c r="H736">
        <f>(Table2[[#This Row],[1Y Return vs Nifty]]-AVERAGE(Table2[1Y Return vs Nifty]))/_xlfn.STDEV.P(Table2[1Y Return vs Nifty])</f>
        <v>-1.5333624496995235</v>
      </c>
      <c r="I736">
        <v>-15.5882113649142</v>
      </c>
      <c r="J736">
        <f>(Table2[[#This Row],[1M Return vs Nifty]]-AVERAGE(Table2[1M Return vs Nifty]))/_xlfn.STDEV.P(Table2[1M Return vs Nifty])</f>
        <v>-1.5818267966582251</v>
      </c>
      <c r="K736">
        <v>-26.218249859025999</v>
      </c>
      <c r="L736">
        <f>(Table2[[#This Row],[6M Return vs Nifty]]-AVERAGE(Table2[6M Return vs Nifty]))/_xlfn.STDEV.P(Table2[6M Return vs Nifty])</f>
        <v>-0.98951851607334806</v>
      </c>
      <c r="M736">
        <v>-3.2583601835110101</v>
      </c>
      <c r="N736">
        <f>(Table2[[#This Row],[1W Return vs Nifty]]-AVERAGE(Table2[1W Return vs Nifty]))/_xlfn.STDEV.P(Table2[1W Return vs Nifty])</f>
        <v>-0.71532248322504322</v>
      </c>
      <c r="O736">
        <v>1125.27</v>
      </c>
      <c r="P736">
        <v>972.14335078875604</v>
      </c>
      <c r="Q736">
        <v>1114.1075971139701</v>
      </c>
      <c r="R736">
        <v>26.290562486605001</v>
      </c>
      <c r="S736" s="1">
        <f>(Table2[[#This Row],[Close Price]]-Table2[[#This Row],[20D EMA]])/Table2[[#This Row],[20D EMA]]</f>
        <v>-0.2637766935935375</v>
      </c>
      <c r="T736" s="1">
        <f>(Table2[[#This Row],[Close Price]]-Table2[[#This Row],[50D EMA]])/Table2[[#This Row],[50D EMA]]</f>
        <v>-0.14781086623919124</v>
      </c>
      <c r="U736" s="1">
        <f>(Table2[[#This Row],[Close Price]]-Table2[[#This Row],[200D EMA]])/Table2[[#This Row],[200D EMA]]</f>
        <v>-0.25640036730199955</v>
      </c>
      <c r="V736">
        <v>1.9992577072450699</v>
      </c>
      <c r="W736">
        <v>828.1</v>
      </c>
      <c r="X736">
        <v>864.75</v>
      </c>
      <c r="Y736">
        <v>826</v>
      </c>
      <c r="Z736">
        <v>838.75</v>
      </c>
      <c r="AA736">
        <v>800.8</v>
      </c>
      <c r="AB736">
        <v>839.85</v>
      </c>
      <c r="AC736" s="1">
        <f>(Table2[[#This Row],[Close Price]]/Table2[[#This Row],[Day Low]])-1</f>
        <v>4.226542688081647E-4</v>
      </c>
      <c r="AD736" s="1">
        <f>(Table2[[#This Row],[Day High]]/Table2[[#This Row],[Close Price]])-1</f>
        <v>4.3816766250226236E-2</v>
      </c>
      <c r="AE736" s="1">
        <f>(Table2[[#This Row],[Close Price]]/Table2[[#This Row],[Current Week Low]])-1</f>
        <v>2.9661016949154018E-3</v>
      </c>
      <c r="AF736" s="1">
        <f>(Table2[[#This Row],[Current Week High]]/Table2[[#This Row],[Close Price]])-1</f>
        <v>1.2432856539320358E-2</v>
      </c>
      <c r="AG736" s="1">
        <f>(Table2[[#This Row],[Close Price]]/Table2[[#This Row],[Current Month Low]])-1</f>
        <v>3.4527972027972087E-2</v>
      </c>
      <c r="AH736" s="1">
        <f>(Table2[[#This Row],[Current Month High]]/Table2[[#This Row],[Close Price]])-1</f>
        <v>1.3760637334781833E-2</v>
      </c>
      <c r="AI736">
        <v>74.754058784476996</v>
      </c>
      <c r="AJ736">
        <v>3.4527972027971998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-0.23</v>
      </c>
      <c r="AM736" t="s">
        <v>3182</v>
      </c>
      <c r="AN736">
        <v>-15.83</v>
      </c>
      <c r="AO736" t="s">
        <v>3182</v>
      </c>
      <c r="AP736">
        <v>-0.18765787931776701</v>
      </c>
      <c r="AQ736">
        <f>(Table2[[#This Row],[Sharpe Ratio]]-AVERAGE(Table2[Sharpe Ratio]))/_xlfn.STDEV.P(Table2[Sharpe Ratio])</f>
        <v>-2.8363475594116725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728</v>
      </c>
      <c r="AT736">
        <f>_xlfn.RANK.AVG(Table2[[#This Row],[6M Return vs Nifty Z-Score]],Table2[6M Return vs Nifty Z-Score])</f>
        <v>671</v>
      </c>
      <c r="AU736">
        <f>_xlfn.RANK.AVG(Table2[[#This Row],[Sharpe Ratio Z-Score]],Table2[Sharpe Ratio Z-Score])</f>
        <v>737</v>
      </c>
      <c r="AV736">
        <f>(Table2[[#This Row],[Rank 1Y]]+Table2[[#This Row],[Rank 6M]]+Table2[[#This Row],[Rank Sharpe]])/3</f>
        <v>712</v>
      </c>
    </row>
    <row r="737" spans="1:48" x14ac:dyDescent="0.3">
      <c r="A737" t="s">
        <v>1741</v>
      </c>
      <c r="B737" t="s">
        <v>1742</v>
      </c>
      <c r="C737" t="s">
        <v>3144</v>
      </c>
      <c r="D737" t="s">
        <v>468</v>
      </c>
      <c r="E737">
        <v>4736.4366243599998</v>
      </c>
      <c r="F737">
        <v>428.4</v>
      </c>
      <c r="G737">
        <v>-61.286120967843601</v>
      </c>
      <c r="H737">
        <f>(Table2[[#This Row],[1Y Return vs Nifty]]-AVERAGE(Table2[1Y Return vs Nifty]))/_xlfn.STDEV.P(Table2[1Y Return vs Nifty])</f>
        <v>-1.4844185802446397</v>
      </c>
      <c r="I737">
        <v>-15.7545919470338</v>
      </c>
      <c r="J737">
        <f>(Table2[[#This Row],[1M Return vs Nifty]]-AVERAGE(Table2[1M Return vs Nifty]))/_xlfn.STDEV.P(Table2[1M Return vs Nifty])</f>
        <v>-1.5972682087615895</v>
      </c>
      <c r="K737">
        <v>-37.205586388691998</v>
      </c>
      <c r="L737">
        <f>(Table2[[#This Row],[6M Return vs Nifty]]-AVERAGE(Table2[6M Return vs Nifty]))/_xlfn.STDEV.P(Table2[6M Return vs Nifty])</f>
        <v>-1.3459430998467998</v>
      </c>
      <c r="M737">
        <v>-8.3145814909231301</v>
      </c>
      <c r="N737">
        <f>(Table2[[#This Row],[1W Return vs Nifty]]-AVERAGE(Table2[1W Return vs Nifty]))/_xlfn.STDEV.P(Table2[1W Return vs Nifty])</f>
        <v>-1.9378844226921284</v>
      </c>
      <c r="O737">
        <v>606.82000000000005</v>
      </c>
      <c r="P737">
        <v>499.84184626068799</v>
      </c>
      <c r="Q737">
        <v>582.73949732471601</v>
      </c>
      <c r="R737">
        <v>28.707332001959401</v>
      </c>
      <c r="S737" s="1">
        <f>(Table2[[#This Row],[Close Price]]-Table2[[#This Row],[20D EMA]])/Table2[[#This Row],[20D EMA]]</f>
        <v>-0.29402458719224822</v>
      </c>
      <c r="T737" s="1">
        <f>(Table2[[#This Row],[Close Price]]-Table2[[#This Row],[50D EMA]])/Table2[[#This Row],[50D EMA]]</f>
        <v>-0.14292890200199077</v>
      </c>
      <c r="U737" s="1">
        <f>(Table2[[#This Row],[Close Price]]-Table2[[#This Row],[200D EMA]])/Table2[[#This Row],[200D EMA]]</f>
        <v>-0.26485161557311515</v>
      </c>
      <c r="V737">
        <v>0.74208792542882396</v>
      </c>
      <c r="W737">
        <v>427.8</v>
      </c>
      <c r="X737">
        <v>435.9</v>
      </c>
      <c r="Y737">
        <v>421</v>
      </c>
      <c r="Z737">
        <v>429.85</v>
      </c>
      <c r="AA737">
        <v>421</v>
      </c>
      <c r="AB737">
        <v>434.95</v>
      </c>
      <c r="AC737" s="1">
        <f>(Table2[[#This Row],[Close Price]]/Table2[[#This Row],[Day Low]])-1</f>
        <v>1.4025245441795509E-3</v>
      </c>
      <c r="AD737" s="1">
        <f>(Table2[[#This Row],[Day High]]/Table2[[#This Row],[Close Price]])-1</f>
        <v>1.7507002801120386E-2</v>
      </c>
      <c r="AE737" s="1">
        <f>(Table2[[#This Row],[Close Price]]/Table2[[#This Row],[Current Week Low]])-1</f>
        <v>1.7577197149643675E-2</v>
      </c>
      <c r="AF737" s="1">
        <f>(Table2[[#This Row],[Current Week High]]/Table2[[#This Row],[Close Price]])-1</f>
        <v>3.38468720821683E-3</v>
      </c>
      <c r="AG737" s="1">
        <f>(Table2[[#This Row],[Close Price]]/Table2[[#This Row],[Current Month Low]])-1</f>
        <v>1.7577197149643675E-2</v>
      </c>
      <c r="AH737" s="1">
        <f>(Table2[[#This Row],[Current Month High]]/Table2[[#This Row],[Close Price]])-1</f>
        <v>1.528944911297847E-2</v>
      </c>
      <c r="AI737">
        <v>81.1391223155929</v>
      </c>
      <c r="AJ737">
        <v>2.3289143676101798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-0.19</v>
      </c>
      <c r="AM737" t="s">
        <v>3182</v>
      </c>
      <c r="AN737">
        <v>-10.1</v>
      </c>
      <c r="AO737" t="s">
        <v>3182</v>
      </c>
      <c r="AP737">
        <v>-0.136212187129993</v>
      </c>
      <c r="AQ737">
        <f>(Table2[[#This Row],[Sharpe Ratio]]-AVERAGE(Table2[Sharpe Ratio]))/_xlfn.STDEV.P(Table2[Sharpe Ratio])</f>
        <v>-2.2411656693832382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725</v>
      </c>
      <c r="AT737">
        <f>_xlfn.RANK.AVG(Table2[[#This Row],[6M Return vs Nifty Z-Score]],Table2[6M Return vs Nifty Z-Score])</f>
        <v>715</v>
      </c>
      <c r="AU737">
        <f>_xlfn.RANK.AVG(Table2[[#This Row],[Sharpe Ratio Z-Score]],Table2[Sharpe Ratio Z-Score])</f>
        <v>731</v>
      </c>
      <c r="AV737">
        <f>(Table2[[#This Row],[Rank 1Y]]+Table2[[#This Row],[Rank 6M]]+Table2[[#This Row],[Rank Sharpe]])/3</f>
        <v>723.66666666666663</v>
      </c>
    </row>
    <row r="738" spans="1:48" x14ac:dyDescent="0.3">
      <c r="A738" t="s">
        <v>2555</v>
      </c>
      <c r="B738" t="s">
        <v>2556</v>
      </c>
      <c r="C738" t="s">
        <v>3136</v>
      </c>
      <c r="D738" t="s">
        <v>54</v>
      </c>
      <c r="E738">
        <v>1826.9653994549999</v>
      </c>
      <c r="F738">
        <v>181.51</v>
      </c>
      <c r="G738">
        <v>-90.681642014140905</v>
      </c>
      <c r="H738">
        <f>(Table2[[#This Row],[1Y Return vs Nifty]]-AVERAGE(Table2[1Y Return vs Nifty]))/_xlfn.STDEV.P(Table2[1Y Return vs Nifty])</f>
        <v>-2.062795768467752</v>
      </c>
      <c r="I738">
        <v>-4.3104107373139096</v>
      </c>
      <c r="J738">
        <f>(Table2[[#This Row],[1M Return vs Nifty]]-AVERAGE(Table2[1M Return vs Nifty]))/_xlfn.STDEV.P(Table2[1M Return vs Nifty])</f>
        <v>-0.53515918141225249</v>
      </c>
      <c r="K738">
        <v>-66.261696758332207</v>
      </c>
      <c r="L738">
        <f>(Table2[[#This Row],[6M Return vs Nifty]]-AVERAGE(Table2[6M Return vs Nifty]))/_xlfn.STDEV.P(Table2[6M Return vs Nifty])</f>
        <v>-2.2885111204596451</v>
      </c>
      <c r="M738">
        <v>3.5698152771945599</v>
      </c>
      <c r="N738">
        <f>(Table2[[#This Row],[1W Return vs Nifty]]-AVERAGE(Table2[1W Return vs Nifty]))/_xlfn.STDEV.P(Table2[1W Return vs Nifty])</f>
        <v>0.93568662549895176</v>
      </c>
      <c r="O738">
        <v>420.68</v>
      </c>
      <c r="P738">
        <v>226.02566759360201</v>
      </c>
      <c r="Q738">
        <v>358.77325698110798</v>
      </c>
      <c r="R738">
        <v>41.251243271802302</v>
      </c>
      <c r="S738" s="1">
        <f>(Table2[[#This Row],[Close Price]]-Table2[[#This Row],[20D EMA]])/Table2[[#This Row],[20D EMA]]</f>
        <v>-0.56853190073214799</v>
      </c>
      <c r="T738" s="1">
        <f>(Table2[[#This Row],[Close Price]]-Table2[[#This Row],[50D EMA]])/Table2[[#This Row],[50D EMA]]</f>
        <v>-0.1969496122610373</v>
      </c>
      <c r="U738" s="1">
        <f>(Table2[[#This Row],[Close Price]]-Table2[[#This Row],[200D EMA]])/Table2[[#This Row],[200D EMA]]</f>
        <v>-0.49408157807715913</v>
      </c>
      <c r="V738">
        <v>1.3829880361600799</v>
      </c>
      <c r="W738">
        <v>180.1</v>
      </c>
      <c r="X738">
        <v>190.58</v>
      </c>
      <c r="Y738">
        <v>178.15</v>
      </c>
      <c r="Z738">
        <v>185</v>
      </c>
      <c r="AA738">
        <v>178</v>
      </c>
      <c r="AB738">
        <v>194.01</v>
      </c>
      <c r="AC738" s="1">
        <f>(Table2[[#This Row],[Close Price]]/Table2[[#This Row],[Day Low]])-1</f>
        <v>7.828983897834485E-3</v>
      </c>
      <c r="AD738" s="1">
        <f>(Table2[[#This Row],[Day High]]/Table2[[#This Row],[Close Price]])-1</f>
        <v>4.9969698639193538E-2</v>
      </c>
      <c r="AE738" s="1">
        <f>(Table2[[#This Row],[Close Price]]/Table2[[#This Row],[Current Week Low]])-1</f>
        <v>1.8860510805500885E-2</v>
      </c>
      <c r="AF738" s="1">
        <f>(Table2[[#This Row],[Current Week High]]/Table2[[#This Row],[Close Price]])-1</f>
        <v>1.9227590766349056E-2</v>
      </c>
      <c r="AG738" s="1">
        <f>(Table2[[#This Row],[Close Price]]/Table2[[#This Row],[Current Month Low]])-1</f>
        <v>1.9719101123595539E-2</v>
      </c>
      <c r="AH738" s="1">
        <f>(Table2[[#This Row],[Current Month High]]/Table2[[#This Row],[Close Price]])-1</f>
        <v>6.8866729105834468E-2</v>
      </c>
      <c r="AI738">
        <v>271.79769709657802</v>
      </c>
      <c r="AJ738">
        <v>12.9636544685088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-0.44</v>
      </c>
      <c r="AM738" t="s">
        <v>3182</v>
      </c>
      <c r="AN738">
        <v>-13.4</v>
      </c>
      <c r="AO738" t="s">
        <v>3182</v>
      </c>
      <c r="AP738">
        <v>-0.107065837553434</v>
      </c>
      <c r="AQ738">
        <f>(Table2[[#This Row],[Sharpe Ratio]]-AVERAGE(Table2[Sharpe Ratio]))/_xlfn.STDEV.P(Table2[Sharpe Ratio])</f>
        <v>-1.9039677682433556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717</v>
      </c>
      <c r="AV738">
        <f>(Table2[[#This Row],[Rank 1Y]]+Table2[[#This Row],[Rank 6M]]+Table2[[#This Row],[Rank Sharpe]])/3</f>
        <v>730.33333333333337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90CB-8C48-4751-8BDA-0CF123658670}">
  <dimension ref="A1:Q1479"/>
  <sheetViews>
    <sheetView topLeftCell="A915" workbookViewId="0">
      <selection activeCell="C1" sqref="A1:Q1479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3134</v>
      </c>
      <c r="D2" t="s">
        <v>18</v>
      </c>
      <c r="E2">
        <v>1750006.4631693601</v>
      </c>
      <c r="F2">
        <v>1293.2</v>
      </c>
      <c r="G2">
        <v>-14.4058002387491</v>
      </c>
      <c r="H2">
        <v>-3.4382743994270499</v>
      </c>
      <c r="I2">
        <v>-17.656148412618801</v>
      </c>
      <c r="J2">
        <v>1.6266292218589899</v>
      </c>
      <c r="K2">
        <v>1346.7748241837401</v>
      </c>
      <c r="L2">
        <v>1397.51485975586</v>
      </c>
      <c r="M2">
        <v>55.358013558310503</v>
      </c>
      <c r="N2">
        <v>0.96839233397720903</v>
      </c>
      <c r="O2">
        <v>24.404577791524801</v>
      </c>
      <c r="P2">
        <v>9.1354065572386993</v>
      </c>
      <c r="Q2">
        <v>-3.3202352896632002E-2</v>
      </c>
    </row>
    <row r="3" spans="1:17" x14ac:dyDescent="0.3">
      <c r="A3" t="s">
        <v>19</v>
      </c>
      <c r="B3" t="s">
        <v>20</v>
      </c>
      <c r="C3" t="s">
        <v>3135</v>
      </c>
      <c r="D3" t="s">
        <v>21</v>
      </c>
      <c r="E3">
        <v>1567554.5076110901</v>
      </c>
      <c r="F3">
        <v>4332.55</v>
      </c>
      <c r="G3">
        <v>2.2186205005464199</v>
      </c>
      <c r="H3">
        <v>6.5502254644517901</v>
      </c>
      <c r="I3">
        <v>6.7661276523009599</v>
      </c>
      <c r="J3">
        <v>3.62999632564209</v>
      </c>
      <c r="K3">
        <v>4182.2902303619003</v>
      </c>
      <c r="L3">
        <v>4070.0183018119701</v>
      </c>
      <c r="M3">
        <v>71.045970653868594</v>
      </c>
      <c r="N3">
        <v>1.04816885678315</v>
      </c>
      <c r="O3">
        <v>5.9941604828564996</v>
      </c>
      <c r="P3">
        <v>26.203029420332001</v>
      </c>
      <c r="Q3">
        <v>-2.454675047158E-2</v>
      </c>
    </row>
    <row r="4" spans="1:17" x14ac:dyDescent="0.3">
      <c r="A4" t="s">
        <v>22</v>
      </c>
      <c r="B4" t="s">
        <v>23</v>
      </c>
      <c r="C4" t="s">
        <v>3136</v>
      </c>
      <c r="D4" t="s">
        <v>24</v>
      </c>
      <c r="E4">
        <v>1385126.81368467</v>
      </c>
      <c r="F4">
        <v>1812.3</v>
      </c>
      <c r="G4">
        <v>-5.8276529313930201</v>
      </c>
      <c r="H4">
        <v>2.2286643682724101</v>
      </c>
      <c r="I4">
        <v>11.024381931236899</v>
      </c>
      <c r="J4">
        <v>-0.91585920676111998</v>
      </c>
      <c r="K4">
        <v>1716.0888080560701</v>
      </c>
      <c r="L4">
        <v>1634.94232377413</v>
      </c>
      <c r="M4">
        <v>74.904984079636193</v>
      </c>
      <c r="N4">
        <v>1.89385348717296</v>
      </c>
      <c r="O4">
        <v>0.278651437399979</v>
      </c>
      <c r="P4">
        <v>32.910417659785097</v>
      </c>
      <c r="Q4">
        <v>-3.5032952660952001E-2</v>
      </c>
    </row>
    <row r="5" spans="1:17" x14ac:dyDescent="0.3">
      <c r="A5" t="s">
        <v>25</v>
      </c>
      <c r="B5" t="s">
        <v>26</v>
      </c>
      <c r="C5" t="s">
        <v>3137</v>
      </c>
      <c r="D5" t="s">
        <v>27</v>
      </c>
      <c r="E5">
        <v>943871.85702103004</v>
      </c>
      <c r="F5">
        <v>1577.65</v>
      </c>
      <c r="G5">
        <v>37.509830598113602</v>
      </c>
      <c r="H5">
        <v>-5.4312950108580003</v>
      </c>
      <c r="I5">
        <v>8.0804055408416993</v>
      </c>
      <c r="J5">
        <v>-0.53732945556046996</v>
      </c>
      <c r="K5">
        <v>1599.8091530016</v>
      </c>
      <c r="L5">
        <v>1434.0467229982701</v>
      </c>
      <c r="M5">
        <v>54.215234740859003</v>
      </c>
      <c r="N5">
        <v>1.0703501993954001</v>
      </c>
      <c r="O5">
        <v>12.7626533134725</v>
      </c>
      <c r="P5">
        <v>64.3385416666666</v>
      </c>
      <c r="Q5">
        <v>0.14409271883795</v>
      </c>
    </row>
    <row r="6" spans="1:17" x14ac:dyDescent="0.3">
      <c r="A6" t="s">
        <v>28</v>
      </c>
      <c r="B6" t="s">
        <v>29</v>
      </c>
      <c r="C6" t="s">
        <v>3136</v>
      </c>
      <c r="D6" t="s">
        <v>24</v>
      </c>
      <c r="E6">
        <v>917759.51877966896</v>
      </c>
      <c r="F6">
        <v>1300.7</v>
      </c>
      <c r="G6">
        <v>18.366128607290499</v>
      </c>
      <c r="H6">
        <v>0.84824160447976105</v>
      </c>
      <c r="I6">
        <v>9.2726392006970197</v>
      </c>
      <c r="J6">
        <v>1.5654047654771599</v>
      </c>
      <c r="K6">
        <v>1264.97900872897</v>
      </c>
      <c r="L6">
        <v>1179.3072972580101</v>
      </c>
      <c r="M6">
        <v>65.286627631412202</v>
      </c>
      <c r="N6">
        <v>0.89597104012684103</v>
      </c>
      <c r="O6">
        <v>4.7397555162604599</v>
      </c>
      <c r="P6">
        <v>41.119670174677204</v>
      </c>
      <c r="Q6">
        <v>0.106523011916445</v>
      </c>
    </row>
    <row r="7" spans="1:17" x14ac:dyDescent="0.3">
      <c r="A7" t="s">
        <v>30</v>
      </c>
      <c r="B7" t="s">
        <v>31</v>
      </c>
      <c r="C7" t="s">
        <v>3135</v>
      </c>
      <c r="D7" t="s">
        <v>21</v>
      </c>
      <c r="E7">
        <v>797129.75887455</v>
      </c>
      <c r="F7">
        <v>1924.5</v>
      </c>
      <c r="G7">
        <v>10.738125153025299</v>
      </c>
      <c r="H7">
        <v>2.09280614694767</v>
      </c>
      <c r="I7">
        <v>24.944314634479198</v>
      </c>
      <c r="J7">
        <v>0.118842459126351</v>
      </c>
      <c r="K7">
        <v>1859.7961191127199</v>
      </c>
      <c r="L7">
        <v>1728.8081181886801</v>
      </c>
      <c r="M7">
        <v>69.199605276539302</v>
      </c>
      <c r="N7">
        <v>1.0000847601190701</v>
      </c>
      <c r="O7">
        <v>3.4788256690049399</v>
      </c>
      <c r="P7">
        <v>41.679243199469902</v>
      </c>
      <c r="Q7">
        <v>-3.2862099907071E-2</v>
      </c>
    </row>
    <row r="8" spans="1:17" x14ac:dyDescent="0.3">
      <c r="A8" t="s">
        <v>32</v>
      </c>
      <c r="B8" t="s">
        <v>33</v>
      </c>
      <c r="C8" t="s">
        <v>3136</v>
      </c>
      <c r="D8" t="s">
        <v>34</v>
      </c>
      <c r="E8">
        <v>744402.55703594</v>
      </c>
      <c r="F8">
        <v>839.4</v>
      </c>
      <c r="G8">
        <v>26.0778035887306</v>
      </c>
      <c r="H8">
        <v>6.4115353429256698</v>
      </c>
      <c r="I8">
        <v>-5.1702327014652898</v>
      </c>
      <c r="J8">
        <v>2.6350064735332999</v>
      </c>
      <c r="K8">
        <v>815.02421802805702</v>
      </c>
      <c r="L8">
        <v>781.89951332097803</v>
      </c>
      <c r="M8">
        <v>55.718577703437496</v>
      </c>
      <c r="N8">
        <v>1.0677238695775599</v>
      </c>
      <c r="O8">
        <v>8.6490350250178807</v>
      </c>
      <c r="P8">
        <v>49.599001960434798</v>
      </c>
      <c r="Q8">
        <v>7.3949552692490997E-2</v>
      </c>
    </row>
    <row r="9" spans="1:17" x14ac:dyDescent="0.3">
      <c r="A9" t="s">
        <v>35</v>
      </c>
      <c r="B9" t="s">
        <v>36</v>
      </c>
      <c r="C9" t="s">
        <v>3138</v>
      </c>
      <c r="D9" t="s">
        <v>37</v>
      </c>
      <c r="E9">
        <v>596703.17123344506</v>
      </c>
      <c r="F9">
        <v>476.95</v>
      </c>
      <c r="G9">
        <v>-13.0411427467224</v>
      </c>
      <c r="H9">
        <v>-1.4777986910221901</v>
      </c>
      <c r="I9">
        <v>4.6790924598901302</v>
      </c>
      <c r="J9">
        <v>-2.9490550634299001E-3</v>
      </c>
      <c r="K9">
        <v>484.30873329074399</v>
      </c>
      <c r="L9">
        <v>468.037707422979</v>
      </c>
      <c r="M9">
        <v>54.630014886315202</v>
      </c>
      <c r="N9">
        <v>1.0102378318844101</v>
      </c>
      <c r="O9">
        <v>10.8082608239857</v>
      </c>
      <c r="P9">
        <v>19.431576311506099</v>
      </c>
      <c r="Q9">
        <v>0.12132397208522799</v>
      </c>
    </row>
    <row r="10" spans="1:17" x14ac:dyDescent="0.3">
      <c r="A10" t="s">
        <v>38</v>
      </c>
      <c r="B10" t="s">
        <v>39</v>
      </c>
      <c r="C10" t="s">
        <v>3138</v>
      </c>
      <c r="D10" t="s">
        <v>40</v>
      </c>
      <c r="E10">
        <v>584319.85094677994</v>
      </c>
      <c r="F10">
        <v>2486.9</v>
      </c>
      <c r="G10">
        <v>-23.882061502084799</v>
      </c>
      <c r="H10">
        <v>-2.7828525110831799</v>
      </c>
      <c r="I10">
        <v>-1.55953053182902</v>
      </c>
      <c r="J10">
        <v>-0.133095523281786</v>
      </c>
      <c r="K10">
        <v>2609.1417239214202</v>
      </c>
      <c r="L10">
        <v>2598.7869880572098</v>
      </c>
      <c r="M10">
        <v>54.601075382745499</v>
      </c>
      <c r="N10">
        <v>0.99267852350576002</v>
      </c>
      <c r="O10">
        <v>22.0394869114158</v>
      </c>
      <c r="P10">
        <v>14.495522662922101</v>
      </c>
      <c r="Q10">
        <v>-5.3324900045308002E-2</v>
      </c>
    </row>
    <row r="11" spans="1:17" x14ac:dyDescent="0.3">
      <c r="A11" t="s">
        <v>41</v>
      </c>
      <c r="B11" t="s">
        <v>42</v>
      </c>
      <c r="C11" t="s">
        <v>3136</v>
      </c>
      <c r="D11" t="s">
        <v>43</v>
      </c>
      <c r="E11">
        <v>579559.53934262996</v>
      </c>
      <c r="F11">
        <v>916.3</v>
      </c>
      <c r="G11">
        <v>11.9061913235491</v>
      </c>
      <c r="H11">
        <v>-0.389151723681607</v>
      </c>
      <c r="I11">
        <v>-17.412254348613398</v>
      </c>
      <c r="J11">
        <v>-1.4893469248247599</v>
      </c>
      <c r="K11">
        <v>946.89159430738005</v>
      </c>
      <c r="L11">
        <v>955.84011380470895</v>
      </c>
      <c r="M11">
        <v>55.889757078261603</v>
      </c>
      <c r="N11">
        <v>0.89814497578078201</v>
      </c>
      <c r="O11">
        <v>33.362435883444299</v>
      </c>
      <c r="P11">
        <v>37.345424567188701</v>
      </c>
      <c r="Q11">
        <v>-3.6458463082236998E-2</v>
      </c>
    </row>
    <row r="12" spans="1:17" x14ac:dyDescent="0.3">
      <c r="A12" t="s">
        <v>44</v>
      </c>
      <c r="B12" t="s">
        <v>45</v>
      </c>
      <c r="C12" t="s">
        <v>3135</v>
      </c>
      <c r="D12" t="s">
        <v>21</v>
      </c>
      <c r="E12">
        <v>511743.32805214502</v>
      </c>
      <c r="F12">
        <v>1891.05</v>
      </c>
      <c r="G12">
        <v>21.638115329810802</v>
      </c>
      <c r="H12">
        <v>2.08427979166607</v>
      </c>
      <c r="I12">
        <v>34.510362813231801</v>
      </c>
      <c r="J12">
        <v>0.47952593530165799</v>
      </c>
      <c r="K12">
        <v>1810.8532908972099</v>
      </c>
      <c r="L12">
        <v>1630.03668396014</v>
      </c>
      <c r="M12">
        <v>62.947395640450303</v>
      </c>
      <c r="N12">
        <v>0.96789590744654397</v>
      </c>
      <c r="O12">
        <v>1.5282515004891399</v>
      </c>
      <c r="P12">
        <v>53.121457489878502</v>
      </c>
      <c r="Q12">
        <v>4.7159198968365998E-2</v>
      </c>
    </row>
    <row r="13" spans="1:17" x14ac:dyDescent="0.3">
      <c r="A13" t="s">
        <v>46</v>
      </c>
      <c r="B13" t="s">
        <v>47</v>
      </c>
      <c r="C13" t="s">
        <v>3139</v>
      </c>
      <c r="D13" t="s">
        <v>48</v>
      </c>
      <c r="E13">
        <v>508619.56796745001</v>
      </c>
      <c r="F13">
        <v>3698.7</v>
      </c>
      <c r="G13">
        <v>-1.36447868517877</v>
      </c>
      <c r="H13">
        <v>11.160144050966201</v>
      </c>
      <c r="I13">
        <v>-4.5751805047166298</v>
      </c>
      <c r="J13">
        <v>1.9070996627733099</v>
      </c>
      <c r="K13">
        <v>3584.3081050626702</v>
      </c>
      <c r="L13">
        <v>3501.4333935243098</v>
      </c>
      <c r="M13">
        <v>63.570600520398301</v>
      </c>
      <c r="N13">
        <v>0.85460832625237504</v>
      </c>
      <c r="O13">
        <v>5.9804796279773997</v>
      </c>
      <c r="P13">
        <v>21.868204283360701</v>
      </c>
      <c r="Q13">
        <v>0.112905341194595</v>
      </c>
    </row>
    <row r="14" spans="1:17" x14ac:dyDescent="0.3">
      <c r="A14" t="s">
        <v>49</v>
      </c>
      <c r="B14" t="s">
        <v>50</v>
      </c>
      <c r="C14" t="s">
        <v>3140</v>
      </c>
      <c r="D14" t="s">
        <v>51</v>
      </c>
      <c r="E14">
        <v>419751.65632665</v>
      </c>
      <c r="F14">
        <v>1749.45</v>
      </c>
      <c r="G14">
        <v>24.212683880776499</v>
      </c>
      <c r="H14">
        <v>-5.9359199068402297</v>
      </c>
      <c r="I14">
        <v>13.476923144757899</v>
      </c>
      <c r="J14">
        <v>-3.8002937690340102</v>
      </c>
      <c r="K14">
        <v>1815.9262840255999</v>
      </c>
      <c r="L14">
        <v>1653.0236239143701</v>
      </c>
      <c r="M14">
        <v>33.147876494799597</v>
      </c>
      <c r="N14">
        <v>0.98969258489465595</v>
      </c>
      <c r="O14">
        <v>12.055217354025499</v>
      </c>
      <c r="P14">
        <v>47.695230054875402</v>
      </c>
      <c r="Q14">
        <v>0.13644801828741199</v>
      </c>
    </row>
    <row r="15" spans="1:17" x14ac:dyDescent="0.3">
      <c r="A15" t="s">
        <v>52</v>
      </c>
      <c r="B15" t="s">
        <v>53</v>
      </c>
      <c r="C15" t="s">
        <v>3136</v>
      </c>
      <c r="D15" t="s">
        <v>54</v>
      </c>
      <c r="E15">
        <v>414827.23568440002</v>
      </c>
      <c r="F15">
        <v>6705.2</v>
      </c>
      <c r="G15">
        <v>-29.783052998128099</v>
      </c>
      <c r="H15">
        <v>-4.7540361167451897</v>
      </c>
      <c r="I15">
        <v>-9.8790206998754098</v>
      </c>
      <c r="J15">
        <v>-2.3281935820777599</v>
      </c>
      <c r="K15">
        <v>6914.2597172292499</v>
      </c>
      <c r="L15">
        <v>7002.4062230317504</v>
      </c>
      <c r="M15">
        <v>50.933745224721903</v>
      </c>
      <c r="N15">
        <v>0.68376997925947303</v>
      </c>
      <c r="O15">
        <v>16.7750402672552</v>
      </c>
      <c r="P15">
        <v>8.3616147903939897</v>
      </c>
      <c r="Q15">
        <v>-6.6684539268136001E-2</v>
      </c>
    </row>
    <row r="16" spans="1:17" x14ac:dyDescent="0.3">
      <c r="A16" t="s">
        <v>55</v>
      </c>
      <c r="B16" t="s">
        <v>56</v>
      </c>
      <c r="C16" t="s">
        <v>3141</v>
      </c>
      <c r="D16" t="s">
        <v>57</v>
      </c>
      <c r="E16">
        <v>360180.89193695999</v>
      </c>
      <c r="F16">
        <v>3004.8</v>
      </c>
      <c r="G16">
        <v>67.986380870108306</v>
      </c>
      <c r="H16">
        <v>9.0570545786776293</v>
      </c>
      <c r="I16">
        <v>12.022965854780599</v>
      </c>
      <c r="J16">
        <v>-2.0332609593765798</v>
      </c>
      <c r="K16">
        <v>2909.71215773007</v>
      </c>
      <c r="L16">
        <v>2571.04202073432</v>
      </c>
      <c r="M16">
        <v>60.3865935798826</v>
      </c>
      <c r="N16">
        <v>1.0951515928828299</v>
      </c>
      <c r="O16">
        <v>7.23176251331203</v>
      </c>
      <c r="P16">
        <v>94.844859449469894</v>
      </c>
      <c r="Q16">
        <v>0.19740037544587</v>
      </c>
    </row>
    <row r="17" spans="1:17" x14ac:dyDescent="0.3">
      <c r="A17" t="s">
        <v>58</v>
      </c>
      <c r="B17" t="s">
        <v>59</v>
      </c>
      <c r="C17" t="s">
        <v>3142</v>
      </c>
      <c r="D17" t="s">
        <v>60</v>
      </c>
      <c r="E17">
        <v>358097.88032862003</v>
      </c>
      <c r="F17">
        <v>361.65</v>
      </c>
      <c r="G17">
        <v>17.786004907056999</v>
      </c>
      <c r="H17">
        <v>-10.269540460287599</v>
      </c>
      <c r="I17">
        <v>-8.0181412610876599</v>
      </c>
      <c r="J17">
        <v>-3.8481464476774399</v>
      </c>
      <c r="K17">
        <v>397.594811719343</v>
      </c>
      <c r="L17">
        <v>370.55845221163901</v>
      </c>
      <c r="M17">
        <v>41.146468693089602</v>
      </c>
      <c r="N17">
        <v>1.08406546387342</v>
      </c>
      <c r="O17">
        <v>24.001106041753001</v>
      </c>
      <c r="P17">
        <v>42.578356002365403</v>
      </c>
      <c r="Q17">
        <v>0.17166332135362899</v>
      </c>
    </row>
    <row r="18" spans="1:17" x14ac:dyDescent="0.3">
      <c r="A18" t="s">
        <v>61</v>
      </c>
      <c r="B18" t="s">
        <v>62</v>
      </c>
      <c r="C18" t="s">
        <v>3136</v>
      </c>
      <c r="D18" t="s">
        <v>24</v>
      </c>
      <c r="E18">
        <v>355760.40009235998</v>
      </c>
      <c r="F18">
        <v>1149.6500000000001</v>
      </c>
      <c r="G18">
        <v>-10.524434312192</v>
      </c>
      <c r="H18">
        <v>-4.1995957853545098</v>
      </c>
      <c r="I18">
        <v>-9.4091130027258192</v>
      </c>
      <c r="J18">
        <v>-2.4770151624553098</v>
      </c>
      <c r="K18">
        <v>1168.6180831445899</v>
      </c>
      <c r="L18">
        <v>1149.7048230954499</v>
      </c>
      <c r="M18">
        <v>50.007379282037697</v>
      </c>
      <c r="N18">
        <v>1.1390714279599199</v>
      </c>
      <c r="O18">
        <v>16.526769016657202</v>
      </c>
      <c r="P18">
        <v>15.4614843828462</v>
      </c>
      <c r="Q18">
        <v>6.0789456668485002E-2</v>
      </c>
    </row>
    <row r="19" spans="1:17" x14ac:dyDescent="0.3">
      <c r="A19" t="s">
        <v>63</v>
      </c>
      <c r="B19" t="s">
        <v>64</v>
      </c>
      <c r="C19" t="s">
        <v>3136</v>
      </c>
      <c r="D19" t="s">
        <v>24</v>
      </c>
      <c r="E19">
        <v>354529.43122799997</v>
      </c>
      <c r="F19">
        <v>1783.2</v>
      </c>
      <c r="G19">
        <v>-20.282922190256201</v>
      </c>
      <c r="H19">
        <v>0.49890755568938699</v>
      </c>
      <c r="I19">
        <v>-1.63417734431453</v>
      </c>
      <c r="J19">
        <v>0.62335671113944902</v>
      </c>
      <c r="K19">
        <v>1779.0543600035601</v>
      </c>
      <c r="L19">
        <v>1782.96095907937</v>
      </c>
      <c r="M19">
        <v>64.775556048398101</v>
      </c>
      <c r="N19">
        <v>0.78271032769962201</v>
      </c>
      <c r="O19">
        <v>8.9053387169134108</v>
      </c>
      <c r="P19">
        <v>15.503449169284499</v>
      </c>
      <c r="Q19">
        <v>-0.103498773153373</v>
      </c>
    </row>
    <row r="20" spans="1:17" x14ac:dyDescent="0.3">
      <c r="A20" t="s">
        <v>65</v>
      </c>
      <c r="B20" t="s">
        <v>66</v>
      </c>
      <c r="C20" t="s">
        <v>3141</v>
      </c>
      <c r="D20" t="s">
        <v>57</v>
      </c>
      <c r="E20">
        <v>347677.37041928997</v>
      </c>
      <c r="F20">
        <v>11058.35</v>
      </c>
      <c r="G20">
        <v>-18.776647190145098</v>
      </c>
      <c r="H20">
        <v>-5.6634023706828804</v>
      </c>
      <c r="I20">
        <v>-20.170805290275901</v>
      </c>
      <c r="J20">
        <v>-3.3257210338648102</v>
      </c>
      <c r="K20">
        <v>11670.514986042601</v>
      </c>
      <c r="L20">
        <v>11819.0758321349</v>
      </c>
      <c r="M20">
        <v>46.026515321430097</v>
      </c>
      <c r="N20">
        <v>0.87057121591490505</v>
      </c>
      <c r="O20">
        <v>23.707424706217399</v>
      </c>
      <c r="P20">
        <v>13.562820598398901</v>
      </c>
      <c r="Q20">
        <v>3.3911194568365999E-2</v>
      </c>
    </row>
    <row r="21" spans="1:17" x14ac:dyDescent="0.3">
      <c r="A21" t="s">
        <v>67</v>
      </c>
      <c r="B21" t="s">
        <v>68</v>
      </c>
      <c r="C21" t="s">
        <v>3143</v>
      </c>
      <c r="D21" t="s">
        <v>69</v>
      </c>
      <c r="E21">
        <v>321056.93875292997</v>
      </c>
      <c r="F21">
        <v>11139.9</v>
      </c>
      <c r="G21">
        <v>4.8066505208480796</v>
      </c>
      <c r="H21">
        <v>0.67868547431358495</v>
      </c>
      <c r="I21">
        <v>3.0884181335051499</v>
      </c>
      <c r="J21">
        <v>1.3939327039815399</v>
      </c>
      <c r="K21">
        <v>11175.561054911101</v>
      </c>
      <c r="L21">
        <v>10703.5420092685</v>
      </c>
      <c r="M21">
        <v>53.6222588892864</v>
      </c>
      <c r="N21">
        <v>1.0460183303427</v>
      </c>
      <c r="O21">
        <v>8.9596854549861291</v>
      </c>
      <c r="P21">
        <v>29.710942275783701</v>
      </c>
      <c r="Q21">
        <v>3.8672692298253E-2</v>
      </c>
    </row>
    <row r="22" spans="1:17" x14ac:dyDescent="0.3">
      <c r="A22" t="s">
        <v>70</v>
      </c>
      <c r="B22" t="s">
        <v>71</v>
      </c>
      <c r="C22" t="s">
        <v>3134</v>
      </c>
      <c r="D22" t="s">
        <v>72</v>
      </c>
      <c r="E22">
        <v>319916.50020857999</v>
      </c>
      <c r="F22">
        <v>254.3</v>
      </c>
      <c r="G22">
        <v>8.4571560947839597</v>
      </c>
      <c r="H22">
        <v>-2.8445516853159698</v>
      </c>
      <c r="I22">
        <v>-14.2638004133576</v>
      </c>
      <c r="J22">
        <v>-0.50966757425354703</v>
      </c>
      <c r="K22">
        <v>272.505072124413</v>
      </c>
      <c r="L22">
        <v>272.358405788818</v>
      </c>
      <c r="M22">
        <v>47.930368940204502</v>
      </c>
      <c r="N22">
        <v>0.98884612244442605</v>
      </c>
      <c r="O22">
        <v>35.666535587888298</v>
      </c>
      <c r="P22">
        <v>34.978768577494598</v>
      </c>
      <c r="Q22">
        <v>5.4867039255176997E-2</v>
      </c>
    </row>
    <row r="23" spans="1:17" x14ac:dyDescent="0.3">
      <c r="A23" t="s">
        <v>73</v>
      </c>
      <c r="B23" t="s">
        <v>74</v>
      </c>
      <c r="C23" t="s">
        <v>3142</v>
      </c>
      <c r="D23" t="s">
        <v>75</v>
      </c>
      <c r="E23">
        <v>315522.98455957498</v>
      </c>
      <c r="F23">
        <v>339.25</v>
      </c>
      <c r="G23">
        <v>38.760579417174903</v>
      </c>
      <c r="H23">
        <v>6.9279214470500996</v>
      </c>
      <c r="I23">
        <v>0.84523466178936602</v>
      </c>
      <c r="J23">
        <v>3.3079399170642101</v>
      </c>
      <c r="K23">
        <v>328.17537753807602</v>
      </c>
      <c r="L23">
        <v>308.86115696288402</v>
      </c>
      <c r="M23">
        <v>67.534091850072301</v>
      </c>
      <c r="N23">
        <v>1.19721997513093</v>
      </c>
      <c r="O23">
        <v>7.9587324981577003</v>
      </c>
      <c r="P23">
        <v>62.905162064825902</v>
      </c>
      <c r="Q23">
        <v>0.104143634344462</v>
      </c>
    </row>
    <row r="24" spans="1:17" x14ac:dyDescent="0.3">
      <c r="A24" t="s">
        <v>76</v>
      </c>
      <c r="B24" t="s">
        <v>77</v>
      </c>
      <c r="C24" t="s">
        <v>3135</v>
      </c>
      <c r="D24" t="s">
        <v>21</v>
      </c>
      <c r="E24">
        <v>304631.79747797898</v>
      </c>
      <c r="F24">
        <v>582.9</v>
      </c>
      <c r="G24">
        <v>25.7854668903266</v>
      </c>
      <c r="H24">
        <v>7.7040763915688997</v>
      </c>
      <c r="I24">
        <v>22.977983254914001</v>
      </c>
      <c r="J24">
        <v>1.1239324947307401</v>
      </c>
      <c r="K24">
        <v>551.37082914176096</v>
      </c>
      <c r="L24">
        <v>510.860637220473</v>
      </c>
      <c r="M24">
        <v>63.843475431153301</v>
      </c>
      <c r="N24">
        <v>0.90361103775659901</v>
      </c>
      <c r="O24">
        <v>2.2473837708011799</v>
      </c>
      <c r="P24">
        <v>48.282879674382997</v>
      </c>
      <c r="Q24">
        <v>-8.0168336510089006E-2</v>
      </c>
    </row>
    <row r="25" spans="1:17" x14ac:dyDescent="0.3">
      <c r="A25" t="s">
        <v>78</v>
      </c>
      <c r="B25" t="s">
        <v>79</v>
      </c>
      <c r="C25" t="s">
        <v>3144</v>
      </c>
      <c r="D25" t="s">
        <v>80</v>
      </c>
      <c r="E25">
        <v>299253.40537499997</v>
      </c>
      <c r="F25">
        <v>4474.6499999999996</v>
      </c>
      <c r="G25">
        <v>68.208382891659596</v>
      </c>
      <c r="H25">
        <v>3.9947047785605401</v>
      </c>
      <c r="I25">
        <v>-20.9793122932874</v>
      </c>
      <c r="J25">
        <v>4.2850400182813804</v>
      </c>
      <c r="K25">
        <v>4366.5334546244603</v>
      </c>
      <c r="L25">
        <v>4132.7271514805198</v>
      </c>
      <c r="M25">
        <v>69.344118369439201</v>
      </c>
      <c r="N25">
        <v>1.3647721878294401</v>
      </c>
      <c r="O25">
        <v>26.819974746628201</v>
      </c>
      <c r="P25">
        <v>97.4691085613415</v>
      </c>
      <c r="Q25">
        <v>0.25129622032943499</v>
      </c>
    </row>
    <row r="26" spans="1:17" x14ac:dyDescent="0.3">
      <c r="A26" t="s">
        <v>81</v>
      </c>
      <c r="B26" t="s">
        <v>82</v>
      </c>
      <c r="C26" t="s">
        <v>3145</v>
      </c>
      <c r="D26" t="s">
        <v>83</v>
      </c>
      <c r="E26">
        <v>291984.25300790003</v>
      </c>
      <c r="F26">
        <v>3291.65</v>
      </c>
      <c r="G26">
        <v>-27.012543321745699</v>
      </c>
      <c r="H26">
        <v>0.76296403507325905</v>
      </c>
      <c r="I26">
        <v>-9.1374130984871407</v>
      </c>
      <c r="J26">
        <v>-0.32344424926892901</v>
      </c>
      <c r="K26">
        <v>3362.3340603882202</v>
      </c>
      <c r="L26">
        <v>3423.3590748823999</v>
      </c>
      <c r="M26">
        <v>57.179563576053702</v>
      </c>
      <c r="N26">
        <v>1.0731533118216201</v>
      </c>
      <c r="O26">
        <v>18.085154861543501</v>
      </c>
      <c r="P26">
        <v>7.7233976404365601</v>
      </c>
      <c r="Q26">
        <v>1.5430339746696E-2</v>
      </c>
    </row>
    <row r="27" spans="1:17" x14ac:dyDescent="0.3">
      <c r="A27" t="s">
        <v>84</v>
      </c>
      <c r="B27" t="s">
        <v>85</v>
      </c>
      <c r="C27" t="s">
        <v>3141</v>
      </c>
      <c r="D27" t="s">
        <v>57</v>
      </c>
      <c r="E27">
        <v>288571.35004433501</v>
      </c>
      <c r="F27">
        <v>783.95</v>
      </c>
      <c r="G27">
        <v>-10.2390659112202</v>
      </c>
      <c r="H27">
        <v>-10.373631806454499</v>
      </c>
      <c r="I27">
        <v>-24.064677831054201</v>
      </c>
      <c r="J27">
        <v>-2.5152719537996702</v>
      </c>
      <c r="K27">
        <v>872.27098170944396</v>
      </c>
      <c r="L27">
        <v>911.00162290955905</v>
      </c>
      <c r="M27">
        <v>38.609178318761799</v>
      </c>
      <c r="N27">
        <v>0.98206438167645305</v>
      </c>
      <c r="O27">
        <v>50.392244403341998</v>
      </c>
      <c r="P27">
        <v>16.2699295513533</v>
      </c>
      <c r="Q27">
        <v>5.1421484697300998E-2</v>
      </c>
    </row>
    <row r="28" spans="1:17" x14ac:dyDescent="0.3">
      <c r="A28" t="s">
        <v>86</v>
      </c>
      <c r="B28" t="s">
        <v>87</v>
      </c>
      <c r="C28" t="s">
        <v>3146</v>
      </c>
      <c r="D28" t="s">
        <v>88</v>
      </c>
      <c r="E28">
        <v>276749.45519961999</v>
      </c>
      <c r="F28">
        <v>2397.8000000000002</v>
      </c>
      <c r="G28">
        <v>-33.898030958513303</v>
      </c>
      <c r="H28">
        <v>-20.715921262239998</v>
      </c>
      <c r="I28">
        <v>-40.470310463391698</v>
      </c>
      <c r="J28">
        <v>-18.529165301318098</v>
      </c>
      <c r="K28">
        <v>2834.1884211270699</v>
      </c>
      <c r="L28">
        <v>2954.9463975531198</v>
      </c>
      <c r="M28">
        <v>39.357416666561399</v>
      </c>
      <c r="N28">
        <v>3.7122540856916499</v>
      </c>
      <c r="O28">
        <v>56.1389607139878</v>
      </c>
      <c r="P28">
        <v>18.409876543209801</v>
      </c>
      <c r="Q28">
        <v>4.1734252367331998E-2</v>
      </c>
    </row>
    <row r="29" spans="1:17" x14ac:dyDescent="0.3">
      <c r="A29" t="s">
        <v>89</v>
      </c>
      <c r="B29" t="s">
        <v>90</v>
      </c>
      <c r="C29" t="s">
        <v>3144</v>
      </c>
      <c r="D29" t="s">
        <v>91</v>
      </c>
      <c r="E29">
        <v>264839.69715840003</v>
      </c>
      <c r="F29">
        <v>7436.8</v>
      </c>
      <c r="G29">
        <v>81.310176328723998</v>
      </c>
      <c r="H29">
        <v>6.0329070674343299</v>
      </c>
      <c r="I29">
        <v>-2.7819236688718099</v>
      </c>
      <c r="J29">
        <v>5.7755315912630198</v>
      </c>
      <c r="K29">
        <v>7052.5489570301097</v>
      </c>
      <c r="L29">
        <v>6417.4063514258696</v>
      </c>
      <c r="M29">
        <v>71.665407493332495</v>
      </c>
      <c r="N29">
        <v>1.4996883134077099</v>
      </c>
      <c r="O29">
        <v>9.3198687607572896</v>
      </c>
      <c r="P29">
        <v>107.99037910251501</v>
      </c>
      <c r="Q29">
        <v>0.17152396725333399</v>
      </c>
    </row>
    <row r="30" spans="1:17" x14ac:dyDescent="0.3">
      <c r="A30" t="s">
        <v>92</v>
      </c>
      <c r="B30" t="s">
        <v>93</v>
      </c>
      <c r="C30" t="s">
        <v>3147</v>
      </c>
      <c r="D30" t="s">
        <v>94</v>
      </c>
      <c r="E30">
        <v>259205.87270527499</v>
      </c>
      <c r="F30">
        <v>1199.95</v>
      </c>
      <c r="G30">
        <v>12.1225480488333</v>
      </c>
      <c r="H30">
        <v>-15.1156965189679</v>
      </c>
      <c r="I30">
        <v>-27.004352716912599</v>
      </c>
      <c r="J30">
        <v>-5.9602252815355801</v>
      </c>
      <c r="K30">
        <v>1340.2394127109701</v>
      </c>
      <c r="L30">
        <v>1327.06570823167</v>
      </c>
      <c r="M30">
        <v>43.114553596366498</v>
      </c>
      <c r="N30">
        <v>3.7677684492410299</v>
      </c>
      <c r="O30">
        <v>35.122296762365004</v>
      </c>
      <c r="P30">
        <v>48.8771712158808</v>
      </c>
      <c r="Q30">
        <v>4.7481912606063999E-2</v>
      </c>
    </row>
    <row r="31" spans="1:17" x14ac:dyDescent="0.3">
      <c r="A31" t="s">
        <v>95</v>
      </c>
      <c r="B31" t="s">
        <v>96</v>
      </c>
      <c r="C31" t="s">
        <v>3134</v>
      </c>
      <c r="D31" t="s">
        <v>97</v>
      </c>
      <c r="E31">
        <v>257078.21216080399</v>
      </c>
      <c r="F31">
        <v>417.15</v>
      </c>
      <c r="G31">
        <v>-2.2941002624873001</v>
      </c>
      <c r="H31">
        <v>-9.3996547640353896</v>
      </c>
      <c r="I31">
        <v>-22.6301478714025</v>
      </c>
      <c r="J31">
        <v>-2.9970000816324802</v>
      </c>
      <c r="K31">
        <v>454.029077695544</v>
      </c>
      <c r="L31">
        <v>451.68532288311599</v>
      </c>
      <c r="M31">
        <v>44.757834014547903</v>
      </c>
      <c r="N31">
        <v>0.99424350107152804</v>
      </c>
      <c r="O31">
        <v>30.300851012825099</v>
      </c>
      <c r="P31">
        <v>25.157515751575101</v>
      </c>
      <c r="Q31">
        <v>0.118365051081918</v>
      </c>
    </row>
    <row r="32" spans="1:17" x14ac:dyDescent="0.3">
      <c r="A32" t="s">
        <v>98</v>
      </c>
      <c r="B32" t="s">
        <v>99</v>
      </c>
      <c r="C32" t="s">
        <v>3141</v>
      </c>
      <c r="D32" t="s">
        <v>100</v>
      </c>
      <c r="E32">
        <v>256647.51576827999</v>
      </c>
      <c r="F32">
        <v>9190.35</v>
      </c>
      <c r="G32">
        <v>29.7044730120863</v>
      </c>
      <c r="H32">
        <v>-11.015722797342301</v>
      </c>
      <c r="I32">
        <v>-4.3120424898073004</v>
      </c>
      <c r="J32">
        <v>-6.86109665586328</v>
      </c>
      <c r="K32">
        <v>10220.425135298399</v>
      </c>
      <c r="L32">
        <v>9451.2583471069502</v>
      </c>
      <c r="M32">
        <v>25.2642389238794</v>
      </c>
      <c r="N32">
        <v>0.83007672553776402</v>
      </c>
      <c r="O32">
        <v>38.993618306157998</v>
      </c>
      <c r="P32">
        <v>55.452469553450598</v>
      </c>
      <c r="Q32">
        <v>0.14998108040726801</v>
      </c>
    </row>
    <row r="33" spans="1:17" x14ac:dyDescent="0.3">
      <c r="A33" t="s">
        <v>101</v>
      </c>
      <c r="B33" t="s">
        <v>102</v>
      </c>
      <c r="C33" t="s">
        <v>3136</v>
      </c>
      <c r="D33" t="s">
        <v>43</v>
      </c>
      <c r="E33">
        <v>255126.82702420399</v>
      </c>
      <c r="F33">
        <v>1600.05</v>
      </c>
      <c r="G33">
        <v>-26.260023600674799</v>
      </c>
      <c r="H33">
        <v>-7.0265401002004104</v>
      </c>
      <c r="I33">
        <v>-5.9416621658459796</v>
      </c>
      <c r="J33">
        <v>-3.2538090636711399</v>
      </c>
      <c r="K33">
        <v>1724.02759167883</v>
      </c>
      <c r="L33">
        <v>1681.17066391807</v>
      </c>
      <c r="M33">
        <v>31.863149995940901</v>
      </c>
      <c r="N33">
        <v>0.86246218215207404</v>
      </c>
      <c r="O33">
        <v>26.8647854754539</v>
      </c>
      <c r="P33">
        <v>12.7550121560198</v>
      </c>
      <c r="Q33">
        <v>-7.1385176437967005E-2</v>
      </c>
    </row>
    <row r="34" spans="1:17" x14ac:dyDescent="0.3">
      <c r="A34" t="s">
        <v>103</v>
      </c>
      <c r="B34" t="s">
        <v>104</v>
      </c>
      <c r="C34" t="s">
        <v>3148</v>
      </c>
      <c r="D34" t="s">
        <v>105</v>
      </c>
      <c r="E34">
        <v>247939.54966292001</v>
      </c>
      <c r="F34">
        <v>284.72000000000003</v>
      </c>
      <c r="G34">
        <v>117.533628434012</v>
      </c>
      <c r="H34">
        <v>10.699485991963799</v>
      </c>
      <c r="I34">
        <v>49.180100252497802</v>
      </c>
      <c r="J34">
        <v>-0.75816451440860799</v>
      </c>
      <c r="K34">
        <v>262.53935631705701</v>
      </c>
      <c r="L34">
        <v>220.354464673275</v>
      </c>
      <c r="M34">
        <v>74.732251473794506</v>
      </c>
      <c r="N34">
        <v>1.1196548825355801</v>
      </c>
      <c r="O34">
        <v>4.7520370890699404</v>
      </c>
      <c r="P34">
        <v>150.85462555065999</v>
      </c>
      <c r="Q34">
        <v>6.9031585695190995E-2</v>
      </c>
    </row>
    <row r="35" spans="1:17" x14ac:dyDescent="0.3">
      <c r="A35" t="s">
        <v>106</v>
      </c>
      <c r="B35" t="s">
        <v>107</v>
      </c>
      <c r="C35" t="s">
        <v>3148</v>
      </c>
      <c r="D35" t="s">
        <v>108</v>
      </c>
      <c r="E35">
        <v>243334.72192911</v>
      </c>
      <c r="F35">
        <v>6845.1</v>
      </c>
      <c r="G35">
        <v>133.569532147654</v>
      </c>
      <c r="H35">
        <v>-9.69843449008604</v>
      </c>
      <c r="I35">
        <v>40.3464098604721</v>
      </c>
      <c r="J35">
        <v>1.09018947335857</v>
      </c>
      <c r="K35">
        <v>6956.5848896916204</v>
      </c>
      <c r="L35">
        <v>5710.0990219306004</v>
      </c>
      <c r="M35">
        <v>58.814579811350299</v>
      </c>
      <c r="N35">
        <v>0.85318301047740297</v>
      </c>
      <c r="O35">
        <v>21.9120246599757</v>
      </c>
      <c r="P35">
        <v>158.78905880796199</v>
      </c>
      <c r="Q35">
        <v>0.26419144975775499</v>
      </c>
    </row>
    <row r="36" spans="1:17" x14ac:dyDescent="0.3">
      <c r="A36" t="s">
        <v>109</v>
      </c>
      <c r="B36" t="s">
        <v>110</v>
      </c>
      <c r="C36" t="s">
        <v>3145</v>
      </c>
      <c r="D36" t="s">
        <v>111</v>
      </c>
      <c r="E36">
        <v>238899.00545422899</v>
      </c>
      <c r="F36">
        <v>2491.9</v>
      </c>
      <c r="G36">
        <v>-43.067844460694197</v>
      </c>
      <c r="H36">
        <v>-16.692464508726399</v>
      </c>
      <c r="I36">
        <v>-18.641593329805399</v>
      </c>
      <c r="J36">
        <v>-1.45311058583528</v>
      </c>
      <c r="K36">
        <v>2843.27706452445</v>
      </c>
      <c r="L36">
        <v>2984.4474604112002</v>
      </c>
      <c r="M36">
        <v>31.716362896951701</v>
      </c>
      <c r="N36">
        <v>1.2025204868300401</v>
      </c>
      <c r="O36">
        <v>37.3630563024198</v>
      </c>
      <c r="P36">
        <v>2.84570461627355</v>
      </c>
      <c r="Q36">
        <v>-0.108627690729434</v>
      </c>
    </row>
    <row r="37" spans="1:17" x14ac:dyDescent="0.3">
      <c r="A37" t="s">
        <v>112</v>
      </c>
      <c r="B37" t="s">
        <v>113</v>
      </c>
      <c r="C37" t="s">
        <v>3148</v>
      </c>
      <c r="D37" t="s">
        <v>114</v>
      </c>
      <c r="E37">
        <v>238249.64452150001</v>
      </c>
      <c r="F37">
        <v>3661.25</v>
      </c>
      <c r="G37">
        <v>-29.1003633387684</v>
      </c>
      <c r="H37">
        <v>-10.173421940644101</v>
      </c>
      <c r="I37">
        <v>-25.208841678010302</v>
      </c>
      <c r="J37">
        <v>-5.4498432354837796</v>
      </c>
      <c r="K37">
        <v>4180.25693268349</v>
      </c>
      <c r="L37">
        <v>4434.88486959084</v>
      </c>
      <c r="M37">
        <v>29.947574460517401</v>
      </c>
      <c r="N37">
        <v>1.0092032762166001</v>
      </c>
      <c r="O37">
        <v>49.808125640150202</v>
      </c>
      <c r="P37">
        <v>2.7286756453423102</v>
      </c>
      <c r="Q37">
        <v>-8.5724564870213002E-2</v>
      </c>
    </row>
    <row r="38" spans="1:17" x14ac:dyDescent="0.3">
      <c r="A38" t="s">
        <v>115</v>
      </c>
      <c r="B38" t="s">
        <v>116</v>
      </c>
      <c r="C38" t="s">
        <v>3146</v>
      </c>
      <c r="D38" t="s">
        <v>117</v>
      </c>
      <c r="E38">
        <v>236358.35525106001</v>
      </c>
      <c r="F38">
        <v>968.85</v>
      </c>
      <c r="G38">
        <v>0.53404918430231096</v>
      </c>
      <c r="H38">
        <v>3.6938035582367399</v>
      </c>
      <c r="I38">
        <v>1.5633307238755201</v>
      </c>
      <c r="J38">
        <v>-0.59638320210295004</v>
      </c>
      <c r="K38">
        <v>965.68900403244299</v>
      </c>
      <c r="L38">
        <v>914.126145727829</v>
      </c>
      <c r="M38">
        <v>53.539941811621098</v>
      </c>
      <c r="N38">
        <v>0.78465796764674101</v>
      </c>
      <c r="O38">
        <v>9.7177065593229095</v>
      </c>
      <c r="P38">
        <v>27.187397440104998</v>
      </c>
      <c r="Q38">
        <v>3.3020858878555999E-2</v>
      </c>
    </row>
    <row r="39" spans="1:17" x14ac:dyDescent="0.3">
      <c r="A39" t="s">
        <v>118</v>
      </c>
      <c r="B39" t="s">
        <v>119</v>
      </c>
      <c r="C39" t="s">
        <v>3144</v>
      </c>
      <c r="D39" t="s">
        <v>120</v>
      </c>
      <c r="E39">
        <v>224666.05230931399</v>
      </c>
      <c r="F39">
        <v>307.35000000000002</v>
      </c>
      <c r="G39">
        <v>88.194694333511805</v>
      </c>
      <c r="H39">
        <v>7.29203388990957</v>
      </c>
      <c r="I39">
        <v>-4.6822558677163499</v>
      </c>
      <c r="J39">
        <v>4.6404341247866201</v>
      </c>
      <c r="K39">
        <v>287.49446174154502</v>
      </c>
      <c r="L39">
        <v>262.46558713135403</v>
      </c>
      <c r="M39">
        <v>73.717603905340098</v>
      </c>
      <c r="N39">
        <v>0.98088742174194798</v>
      </c>
      <c r="O39">
        <v>10.7857491459248</v>
      </c>
      <c r="P39">
        <v>118.910256410256</v>
      </c>
      <c r="Q39">
        <v>0.21266378104203901</v>
      </c>
    </row>
    <row r="40" spans="1:17" x14ac:dyDescent="0.3">
      <c r="A40" t="s">
        <v>121</v>
      </c>
      <c r="B40" t="s">
        <v>122</v>
      </c>
      <c r="C40" t="s">
        <v>3138</v>
      </c>
      <c r="D40" t="s">
        <v>123</v>
      </c>
      <c r="E40">
        <v>219244.5173982</v>
      </c>
      <c r="F40">
        <v>2273.9499999999998</v>
      </c>
      <c r="G40">
        <v>-29.099848614238802</v>
      </c>
      <c r="H40">
        <v>-0.42224969367278098</v>
      </c>
      <c r="I40">
        <v>-13.413182249861</v>
      </c>
      <c r="J40">
        <v>-0.65818358577882696</v>
      </c>
      <c r="K40">
        <v>2366.19491904089</v>
      </c>
      <c r="L40">
        <v>2449.8911681712202</v>
      </c>
      <c r="M40">
        <v>57.837695454924997</v>
      </c>
      <c r="N40">
        <v>0.83800305000290698</v>
      </c>
      <c r="O40">
        <v>22.166274544295099</v>
      </c>
      <c r="P40">
        <v>4.8531378245031602</v>
      </c>
      <c r="Q40">
        <v>-3.6208721554788E-2</v>
      </c>
    </row>
    <row r="41" spans="1:17" x14ac:dyDescent="0.3">
      <c r="A41" t="s">
        <v>124</v>
      </c>
      <c r="B41" t="s">
        <v>125</v>
      </c>
      <c r="C41" t="s">
        <v>3146</v>
      </c>
      <c r="D41" t="s">
        <v>126</v>
      </c>
      <c r="E41">
        <v>211244.823405</v>
      </c>
      <c r="F41">
        <v>499.95</v>
      </c>
      <c r="G41">
        <v>43.5734507706984</v>
      </c>
      <c r="H41">
        <v>-4.7230977428361003</v>
      </c>
      <c r="I41">
        <v>-35.1296427240204</v>
      </c>
      <c r="J41">
        <v>-2.7590602613518298</v>
      </c>
      <c r="K41">
        <v>517.23440663174995</v>
      </c>
      <c r="L41">
        <v>498.27941210425598</v>
      </c>
      <c r="M41">
        <v>48.088261405304202</v>
      </c>
      <c r="N41">
        <v>0.60074796048030799</v>
      </c>
      <c r="O41">
        <v>61.556155615561501</v>
      </c>
      <c r="P41">
        <v>75.667603654251494</v>
      </c>
      <c r="Q41">
        <v>2.7482696979834E-2</v>
      </c>
    </row>
    <row r="42" spans="1:17" x14ac:dyDescent="0.3">
      <c r="A42" t="s">
        <v>127</v>
      </c>
      <c r="B42" t="s">
        <v>128</v>
      </c>
      <c r="C42" t="s">
        <v>3136</v>
      </c>
      <c r="D42" t="s">
        <v>54</v>
      </c>
      <c r="E42">
        <v>208959.51694331999</v>
      </c>
      <c r="F42">
        <v>328.9</v>
      </c>
      <c r="G42">
        <v>21.413498986133899</v>
      </c>
      <c r="H42">
        <v>3.5642995755372699</v>
      </c>
      <c r="I42">
        <v>-14.505508043805801</v>
      </c>
      <c r="J42">
        <v>-0.34507619093872899</v>
      </c>
      <c r="K42">
        <v>326.75443278717103</v>
      </c>
      <c r="L42">
        <v>316.68069062372899</v>
      </c>
      <c r="M42">
        <v>64.470114992329499</v>
      </c>
      <c r="N42">
        <v>0.91364215818108996</v>
      </c>
      <c r="O42">
        <v>20.006080875646099</v>
      </c>
      <c r="P42">
        <v>47.720637772288299</v>
      </c>
    </row>
    <row r="43" spans="1:17" x14ac:dyDescent="0.3">
      <c r="A43" t="s">
        <v>129</v>
      </c>
      <c r="B43" t="s">
        <v>130</v>
      </c>
      <c r="C43" t="s">
        <v>3138</v>
      </c>
      <c r="D43" t="s">
        <v>131</v>
      </c>
      <c r="E43">
        <v>207284.03541710001</v>
      </c>
      <c r="F43">
        <v>613</v>
      </c>
      <c r="G43">
        <v>21.948960473333901</v>
      </c>
      <c r="H43">
        <v>0.36537956476258499</v>
      </c>
      <c r="I43">
        <v>-3.45174016623531</v>
      </c>
      <c r="J43">
        <v>-5.3043400702213201</v>
      </c>
      <c r="K43">
        <v>605.16504499277903</v>
      </c>
      <c r="L43">
        <v>576.47042463512003</v>
      </c>
      <c r="M43">
        <v>55.135093596257001</v>
      </c>
      <c r="N43">
        <v>1.2212755428002799</v>
      </c>
      <c r="O43">
        <v>11.112561174551301</v>
      </c>
      <c r="P43">
        <v>45.412278204763197</v>
      </c>
      <c r="Q43">
        <v>0.211386831088264</v>
      </c>
    </row>
    <row r="44" spans="1:17" x14ac:dyDescent="0.3">
      <c r="A44" t="s">
        <v>132</v>
      </c>
      <c r="B44" t="s">
        <v>133</v>
      </c>
      <c r="C44" t="s">
        <v>3149</v>
      </c>
      <c r="D44" t="s">
        <v>134</v>
      </c>
      <c r="E44">
        <v>203891.42522321999</v>
      </c>
      <c r="F44">
        <v>827.35</v>
      </c>
      <c r="G44">
        <v>8.8694901225933602</v>
      </c>
      <c r="H44">
        <v>3.8111001654871601</v>
      </c>
      <c r="I44">
        <v>-7.6521514583991701</v>
      </c>
      <c r="J44">
        <v>4.6802612820067804</v>
      </c>
      <c r="K44">
        <v>820.22459667317003</v>
      </c>
      <c r="L44">
        <v>806.84528061695198</v>
      </c>
      <c r="M44">
        <v>64.669168644646703</v>
      </c>
      <c r="N44">
        <v>1.11664791881782</v>
      </c>
      <c r="O44">
        <v>16.9517133015048</v>
      </c>
      <c r="P44">
        <v>33.605167541380602</v>
      </c>
      <c r="Q44">
        <v>0.105094080113635</v>
      </c>
    </row>
    <row r="45" spans="1:17" x14ac:dyDescent="0.3">
      <c r="A45" t="s">
        <v>135</v>
      </c>
      <c r="B45" t="s">
        <v>136</v>
      </c>
      <c r="C45" t="s">
        <v>3142</v>
      </c>
      <c r="D45" t="s">
        <v>60</v>
      </c>
      <c r="E45">
        <v>201737.19130900499</v>
      </c>
      <c r="F45">
        <v>523.04999999999995</v>
      </c>
      <c r="G45">
        <v>-24.549512228910501</v>
      </c>
      <c r="H45">
        <v>-25.9905116896824</v>
      </c>
      <c r="I45">
        <v>-43.762706790478298</v>
      </c>
      <c r="J45">
        <v>-4.2227511107122497</v>
      </c>
      <c r="K45">
        <v>585.12033886612699</v>
      </c>
      <c r="L45">
        <v>599.954379336854</v>
      </c>
      <c r="M45">
        <v>51.4870001606863</v>
      </c>
      <c r="N45">
        <v>3.9057042707106699</v>
      </c>
      <c r="O45">
        <v>71.274256763215703</v>
      </c>
      <c r="P45">
        <v>28.513513513513502</v>
      </c>
      <c r="Q45">
        <v>0.150055429222333</v>
      </c>
    </row>
    <row r="46" spans="1:17" x14ac:dyDescent="0.3">
      <c r="A46" t="s">
        <v>137</v>
      </c>
      <c r="B46" t="s">
        <v>138</v>
      </c>
      <c r="C46" t="s">
        <v>3136</v>
      </c>
      <c r="D46" t="s">
        <v>139</v>
      </c>
      <c r="E46">
        <v>196667.94679399999</v>
      </c>
      <c r="F46">
        <v>150.49</v>
      </c>
      <c r="G46">
        <v>71.401060390196307</v>
      </c>
      <c r="H46">
        <v>8.4151799778463605</v>
      </c>
      <c r="I46">
        <v>-24.309634935330301</v>
      </c>
      <c r="J46">
        <v>-2.1969779560266001</v>
      </c>
      <c r="K46">
        <v>152.07462725605899</v>
      </c>
      <c r="L46">
        <v>150.63538562572001</v>
      </c>
      <c r="M46">
        <v>62.433086717684702</v>
      </c>
      <c r="N46">
        <v>0.934251696291033</v>
      </c>
      <c r="O46">
        <v>52.169579374044702</v>
      </c>
      <c r="P46">
        <v>102.95347269049201</v>
      </c>
      <c r="Q46">
        <v>0.161055915158621</v>
      </c>
    </row>
    <row r="47" spans="1:17" x14ac:dyDescent="0.3">
      <c r="A47" t="s">
        <v>140</v>
      </c>
      <c r="B47" t="s">
        <v>141</v>
      </c>
      <c r="C47" t="s">
        <v>3134</v>
      </c>
      <c r="D47" t="s">
        <v>18</v>
      </c>
      <c r="E47">
        <v>196285.21352369999</v>
      </c>
      <c r="F47">
        <v>139</v>
      </c>
      <c r="G47">
        <v>3.9470755101486401</v>
      </c>
      <c r="H47">
        <v>-8.0482671497873106</v>
      </c>
      <c r="I47">
        <v>-23.556714585493101</v>
      </c>
      <c r="J47">
        <v>0.57283546905986404</v>
      </c>
      <c r="K47">
        <v>150.68452625376401</v>
      </c>
      <c r="L47">
        <v>155.05497839413599</v>
      </c>
      <c r="M47">
        <v>54.136860265965801</v>
      </c>
      <c r="N47">
        <v>0.80599881530392303</v>
      </c>
      <c r="O47">
        <v>41.582733812949598</v>
      </c>
      <c r="P47">
        <v>33.525456292026902</v>
      </c>
      <c r="Q47">
        <v>5.5030636987388998E-2</v>
      </c>
    </row>
    <row r="48" spans="1:17" x14ac:dyDescent="0.3">
      <c r="A48" t="s">
        <v>142</v>
      </c>
      <c r="B48" t="s">
        <v>143</v>
      </c>
      <c r="C48" t="s">
        <v>3135</v>
      </c>
      <c r="D48" t="s">
        <v>21</v>
      </c>
      <c r="E48">
        <v>185424.86175543899</v>
      </c>
      <c r="F48">
        <v>6261.7</v>
      </c>
      <c r="G48">
        <v>-8.35309206037895</v>
      </c>
      <c r="H48">
        <v>4.2697109558367004</v>
      </c>
      <c r="I48">
        <v>22.143533401464101</v>
      </c>
      <c r="J48">
        <v>2.68681952000555</v>
      </c>
      <c r="K48">
        <v>6007.4227533473504</v>
      </c>
      <c r="L48">
        <v>5659.7329532808299</v>
      </c>
      <c r="M48">
        <v>72.680471271218295</v>
      </c>
      <c r="N48">
        <v>0.47873260527455302</v>
      </c>
      <c r="O48">
        <v>5.0026350671542801</v>
      </c>
      <c r="P48">
        <v>38.731153969713397</v>
      </c>
      <c r="Q48">
        <v>-5.4443312976322003E-2</v>
      </c>
    </row>
    <row r="49" spans="1:17" x14ac:dyDescent="0.3">
      <c r="A49" t="s">
        <v>144</v>
      </c>
      <c r="B49" t="s">
        <v>145</v>
      </c>
      <c r="C49" t="s">
        <v>3146</v>
      </c>
      <c r="D49" t="s">
        <v>117</v>
      </c>
      <c r="E49">
        <v>180424.48136207199</v>
      </c>
      <c r="F49">
        <v>144.53</v>
      </c>
      <c r="G49">
        <v>-8.6956094256299199</v>
      </c>
      <c r="H49">
        <v>-1.6062457407756201</v>
      </c>
      <c r="I49">
        <v>-23.500655520553</v>
      </c>
      <c r="J49">
        <v>6.1577338285299099E-3</v>
      </c>
      <c r="K49">
        <v>150.039774122404</v>
      </c>
      <c r="L49">
        <v>152.16998311701099</v>
      </c>
      <c r="M49">
        <v>51.575106338511901</v>
      </c>
      <c r="N49">
        <v>0.96693382493625502</v>
      </c>
      <c r="O49">
        <v>27.724347886251898</v>
      </c>
      <c r="P49">
        <v>14.7063492063492</v>
      </c>
      <c r="Q49">
        <v>8.3954953391749999E-3</v>
      </c>
    </row>
    <row r="50" spans="1:17" x14ac:dyDescent="0.3">
      <c r="A50" t="s">
        <v>146</v>
      </c>
      <c r="B50" t="s">
        <v>147</v>
      </c>
      <c r="C50" t="s">
        <v>3143</v>
      </c>
      <c r="D50" t="s">
        <v>69</v>
      </c>
      <c r="E50">
        <v>175821.50815291001</v>
      </c>
      <c r="F50">
        <v>2621.9</v>
      </c>
      <c r="G50">
        <v>10.349438210270399</v>
      </c>
      <c r="H50">
        <v>0.111971483506907</v>
      </c>
      <c r="I50">
        <v>3.6225703326834102</v>
      </c>
      <c r="J50">
        <v>1.80999280467721</v>
      </c>
      <c r="K50">
        <v>2636.2642406094301</v>
      </c>
      <c r="L50">
        <v>2501.6289557110799</v>
      </c>
      <c r="M50">
        <v>60.892373187633801</v>
      </c>
      <c r="N50">
        <v>1.12612411173446</v>
      </c>
      <c r="O50">
        <v>9.7581906251191697</v>
      </c>
      <c r="P50">
        <v>34.766426615488299</v>
      </c>
      <c r="Q50">
        <v>4.3884485769170999E-2</v>
      </c>
    </row>
    <row r="51" spans="1:17" x14ac:dyDescent="0.3">
      <c r="A51" t="s">
        <v>148</v>
      </c>
      <c r="B51" t="s">
        <v>149</v>
      </c>
      <c r="C51" t="s">
        <v>3146</v>
      </c>
      <c r="D51" t="s">
        <v>150</v>
      </c>
      <c r="E51">
        <v>174041.39937095999</v>
      </c>
      <c r="F51">
        <v>445.8</v>
      </c>
      <c r="G51">
        <v>67.554382166384997</v>
      </c>
      <c r="H51">
        <v>-2.43175139599182</v>
      </c>
      <c r="I51">
        <v>-8.8776429897746194</v>
      </c>
      <c r="J51">
        <v>-1.7567503955641099</v>
      </c>
      <c r="K51">
        <v>459.942397801737</v>
      </c>
      <c r="L51">
        <v>414.91176408314902</v>
      </c>
      <c r="M51">
        <v>44.4165746708847</v>
      </c>
      <c r="N51">
        <v>0.67541169334394302</v>
      </c>
      <c r="O51">
        <v>17.462987886944799</v>
      </c>
      <c r="P51">
        <v>93.196099674972899</v>
      </c>
      <c r="Q51">
        <v>1.7276816628740001E-2</v>
      </c>
    </row>
    <row r="52" spans="1:17" x14ac:dyDescent="0.3">
      <c r="A52" t="s">
        <v>151</v>
      </c>
      <c r="B52" t="s">
        <v>152</v>
      </c>
      <c r="C52" t="s">
        <v>3135</v>
      </c>
      <c r="D52" t="s">
        <v>21</v>
      </c>
      <c r="E52">
        <v>171924.18190271899</v>
      </c>
      <c r="F52">
        <v>1756.8</v>
      </c>
      <c r="G52">
        <v>23.474453286942499</v>
      </c>
      <c r="H52">
        <v>0.925606656814697</v>
      </c>
      <c r="I52">
        <v>26.266095199946498</v>
      </c>
      <c r="J52">
        <v>-1.2652569293729601</v>
      </c>
      <c r="K52">
        <v>1663.55320981316</v>
      </c>
      <c r="L52">
        <v>1496.23069182628</v>
      </c>
      <c r="M52">
        <v>67.472045802874703</v>
      </c>
      <c r="N52">
        <v>0.93205235587317503</v>
      </c>
      <c r="O52">
        <v>0.62613843351548804</v>
      </c>
      <c r="P52">
        <v>51.064104217722097</v>
      </c>
      <c r="Q52">
        <v>-1.9306543376477001E-2</v>
      </c>
    </row>
    <row r="53" spans="1:17" x14ac:dyDescent="0.3">
      <c r="A53" t="s">
        <v>153</v>
      </c>
      <c r="B53" t="s">
        <v>154</v>
      </c>
      <c r="C53" t="s">
        <v>3147</v>
      </c>
      <c r="D53" t="s">
        <v>155</v>
      </c>
      <c r="E53">
        <v>164871.25989971001</v>
      </c>
      <c r="F53">
        <v>4267.8999999999996</v>
      </c>
      <c r="G53">
        <v>37.430246217722697</v>
      </c>
      <c r="H53">
        <v>3.5041449283289099</v>
      </c>
      <c r="I53">
        <v>-5.5024111646746201</v>
      </c>
      <c r="J53">
        <v>1.7939877453712101</v>
      </c>
      <c r="K53">
        <v>4304.5515808223599</v>
      </c>
      <c r="L53">
        <v>4056.6511903945002</v>
      </c>
      <c r="M53">
        <v>69.838689494857206</v>
      </c>
      <c r="N53">
        <v>0.66366377695004297</v>
      </c>
      <c r="O53">
        <v>17.973710724243698</v>
      </c>
      <c r="P53">
        <v>65.743689320388299</v>
      </c>
      <c r="Q53">
        <v>0.10577917962128</v>
      </c>
    </row>
    <row r="54" spans="1:17" x14ac:dyDescent="0.3">
      <c r="A54" t="s">
        <v>156</v>
      </c>
      <c r="B54" t="s">
        <v>157</v>
      </c>
      <c r="C54" t="s">
        <v>3136</v>
      </c>
      <c r="D54" t="s">
        <v>139</v>
      </c>
      <c r="E54">
        <v>162067.99743359999</v>
      </c>
      <c r="F54">
        <v>491.1</v>
      </c>
      <c r="G54">
        <v>28.4819394844119</v>
      </c>
      <c r="H54">
        <v>7.0523476663594096</v>
      </c>
      <c r="I54">
        <v>-10.1602452019666</v>
      </c>
      <c r="J54">
        <v>1.19161105611934</v>
      </c>
      <c r="K54">
        <v>474.48956148991999</v>
      </c>
      <c r="L54">
        <v>452.28799463890698</v>
      </c>
      <c r="M54">
        <v>64.781860489369706</v>
      </c>
      <c r="N54">
        <v>1.3155132424588301</v>
      </c>
      <c r="O54">
        <v>18.1022195072286</v>
      </c>
      <c r="P54">
        <v>58.649652721692703</v>
      </c>
      <c r="Q54">
        <v>0.20220882445055599</v>
      </c>
    </row>
    <row r="55" spans="1:17" x14ac:dyDescent="0.3">
      <c r="A55" t="s">
        <v>158</v>
      </c>
      <c r="B55" t="s">
        <v>159</v>
      </c>
      <c r="C55" t="s">
        <v>3140</v>
      </c>
      <c r="D55" t="s">
        <v>160</v>
      </c>
      <c r="E55">
        <v>159259.91051360001</v>
      </c>
      <c r="F55">
        <v>6072.5</v>
      </c>
      <c r="G55">
        <v>38.862885762045202</v>
      </c>
      <c r="H55">
        <v>5.16814211584001</v>
      </c>
      <c r="I55">
        <v>36.8521370997913</v>
      </c>
      <c r="J55">
        <v>-0.117719522394561</v>
      </c>
      <c r="K55">
        <v>5713.43030562273</v>
      </c>
      <c r="L55">
        <v>4861.2858326687101</v>
      </c>
      <c r="M55">
        <v>56.308531119947901</v>
      </c>
      <c r="N55">
        <v>0.57198270242523996</v>
      </c>
      <c r="O55">
        <v>3.3487031700288199</v>
      </c>
      <c r="P55">
        <v>81.268656716417894</v>
      </c>
      <c r="Q55">
        <v>2.8807915797330001E-3</v>
      </c>
    </row>
    <row r="56" spans="1:17" x14ac:dyDescent="0.3">
      <c r="A56" t="s">
        <v>161</v>
      </c>
      <c r="B56" t="s">
        <v>162</v>
      </c>
      <c r="C56" t="s">
        <v>3144</v>
      </c>
      <c r="D56" t="s">
        <v>163</v>
      </c>
      <c r="E56">
        <v>158850.75606750001</v>
      </c>
      <c r="F56">
        <v>7496.2</v>
      </c>
      <c r="G56">
        <v>49.617417930477302</v>
      </c>
      <c r="H56">
        <v>-2.8548869199557201</v>
      </c>
      <c r="I56">
        <v>-18.578455143281101</v>
      </c>
      <c r="J56">
        <v>6.5920481915623101</v>
      </c>
      <c r="K56">
        <v>7506.0843580389901</v>
      </c>
      <c r="L56">
        <v>7119.9782844013298</v>
      </c>
      <c r="M56">
        <v>69.390920165532194</v>
      </c>
      <c r="N56">
        <v>1.23679663203352</v>
      </c>
      <c r="O56">
        <v>22.061177663349401</v>
      </c>
      <c r="P56">
        <v>78.670257773116703</v>
      </c>
      <c r="Q56">
        <v>0.15548027895121999</v>
      </c>
    </row>
    <row r="57" spans="1:17" x14ac:dyDescent="0.3">
      <c r="A57" t="s">
        <v>164</v>
      </c>
      <c r="B57" t="s">
        <v>165</v>
      </c>
      <c r="C57" t="s">
        <v>3142</v>
      </c>
      <c r="D57" t="s">
        <v>166</v>
      </c>
      <c r="E57">
        <v>156565.77012552001</v>
      </c>
      <c r="F57">
        <v>988.4</v>
      </c>
      <c r="G57">
        <v>-37.284736919271097</v>
      </c>
      <c r="H57">
        <v>-45.900203541394802</v>
      </c>
      <c r="I57">
        <v>-59.284872532031002</v>
      </c>
      <c r="J57">
        <v>-27.0291472490191</v>
      </c>
      <c r="K57">
        <v>1572.84662520043</v>
      </c>
      <c r="L57">
        <v>1681.11382400654</v>
      </c>
      <c r="M57">
        <v>21.347909573259901</v>
      </c>
      <c r="N57">
        <v>3.9588867735939099</v>
      </c>
      <c r="O57">
        <v>119.961554026709</v>
      </c>
      <c r="P57">
        <v>13.5765584602125</v>
      </c>
      <c r="Q57">
        <v>-1.337659954878E-3</v>
      </c>
    </row>
    <row r="58" spans="1:17" hidden="1" x14ac:dyDescent="0.3">
      <c r="A58" t="s">
        <v>167</v>
      </c>
      <c r="B58" t="s">
        <v>168</v>
      </c>
      <c r="C58" t="s">
        <v>3150</v>
      </c>
      <c r="D58" t="s">
        <v>57</v>
      </c>
      <c r="E58">
        <v>154988.15211950001</v>
      </c>
      <c r="F58">
        <v>1907.45</v>
      </c>
      <c r="G58">
        <v>-19.3139202846655</v>
      </c>
      <c r="H58">
        <v>1.6184445866819299</v>
      </c>
      <c r="I58">
        <v>-1.0259477014838601</v>
      </c>
      <c r="J58">
        <v>0.93893314492739399</v>
      </c>
      <c r="M58">
        <v>70.339518872499497</v>
      </c>
      <c r="O58">
        <v>3.2792471624420099</v>
      </c>
      <c r="P58">
        <v>12.9671305892804</v>
      </c>
    </row>
    <row r="59" spans="1:17" x14ac:dyDescent="0.3">
      <c r="A59" t="s">
        <v>169</v>
      </c>
      <c r="B59" t="s">
        <v>170</v>
      </c>
      <c r="C59" t="s">
        <v>3151</v>
      </c>
      <c r="D59" t="s">
        <v>171</v>
      </c>
      <c r="E59">
        <v>154910.958285375</v>
      </c>
      <c r="F59">
        <v>3045.75</v>
      </c>
      <c r="G59">
        <v>-0.218186754010087</v>
      </c>
      <c r="H59">
        <v>-5.9142128867202999</v>
      </c>
      <c r="I59">
        <v>-4.9979432649351097</v>
      </c>
      <c r="J59">
        <v>-2.9598964699518802</v>
      </c>
      <c r="K59">
        <v>3110.1192919901</v>
      </c>
      <c r="L59">
        <v>3022.5677634000999</v>
      </c>
      <c r="M59">
        <v>52.713142087816998</v>
      </c>
      <c r="N59">
        <v>0.76368859038182402</v>
      </c>
      <c r="O59">
        <v>12.123450710005701</v>
      </c>
      <c r="P59">
        <v>22.725899063160998</v>
      </c>
      <c r="Q59">
        <v>9.8000690476210007E-3</v>
      </c>
    </row>
    <row r="60" spans="1:17" x14ac:dyDescent="0.3">
      <c r="A60" t="s">
        <v>172</v>
      </c>
      <c r="B60" t="s">
        <v>173</v>
      </c>
      <c r="C60" t="s">
        <v>3136</v>
      </c>
      <c r="D60" t="s">
        <v>43</v>
      </c>
      <c r="E60">
        <v>150847.85941835999</v>
      </c>
      <c r="F60">
        <v>1506.75</v>
      </c>
      <c r="G60">
        <v>-15.956988618796</v>
      </c>
      <c r="H60">
        <v>-7.3166951173439703</v>
      </c>
      <c r="I60">
        <v>0.99261471530684497</v>
      </c>
      <c r="J60">
        <v>-3.3983710384577899</v>
      </c>
      <c r="K60">
        <v>1646.5184949812101</v>
      </c>
      <c r="L60">
        <v>1596.5445749442899</v>
      </c>
      <c r="M60">
        <v>32.583111863647602</v>
      </c>
      <c r="N60">
        <v>1.1232017374032199</v>
      </c>
      <c r="O60">
        <v>28.488468558154899</v>
      </c>
      <c r="P60">
        <v>15.2213810506997</v>
      </c>
      <c r="Q60">
        <v>-6.9612754679530004E-3</v>
      </c>
    </row>
    <row r="61" spans="1:17" x14ac:dyDescent="0.3">
      <c r="A61" t="s">
        <v>174</v>
      </c>
      <c r="B61" t="s">
        <v>175</v>
      </c>
      <c r="C61" t="s">
        <v>3146</v>
      </c>
      <c r="D61" t="s">
        <v>176</v>
      </c>
      <c r="E61">
        <v>147820.50776163</v>
      </c>
      <c r="F61">
        <v>661.1</v>
      </c>
      <c r="G61">
        <v>6.5559628821818698</v>
      </c>
      <c r="H61">
        <v>-2.77778009413881</v>
      </c>
      <c r="I61">
        <v>-8.3249800408280397</v>
      </c>
      <c r="J61">
        <v>0.69956512145299599</v>
      </c>
      <c r="K61">
        <v>682.05115299501495</v>
      </c>
      <c r="L61">
        <v>645.47747867376802</v>
      </c>
      <c r="M61">
        <v>51.007744715844801</v>
      </c>
      <c r="N61">
        <v>1.07851359985711</v>
      </c>
      <c r="O61">
        <v>16.8733928301315</v>
      </c>
      <c r="P61">
        <v>33.192303817870403</v>
      </c>
      <c r="Q61">
        <v>4.0094852520462E-2</v>
      </c>
    </row>
    <row r="62" spans="1:17" x14ac:dyDescent="0.3">
      <c r="A62" t="s">
        <v>177</v>
      </c>
      <c r="B62" t="s">
        <v>178</v>
      </c>
      <c r="C62" t="s">
        <v>3136</v>
      </c>
      <c r="D62" t="s">
        <v>43</v>
      </c>
      <c r="E62">
        <v>146454.49352391</v>
      </c>
      <c r="F62">
        <v>682.4</v>
      </c>
      <c r="G62">
        <v>-21.281779087162601</v>
      </c>
      <c r="H62">
        <v>-4.2967768732978797</v>
      </c>
      <c r="I62">
        <v>15.0853680818639</v>
      </c>
      <c r="J62">
        <v>-2.8041844458340002</v>
      </c>
      <c r="K62">
        <v>705.90245673214702</v>
      </c>
      <c r="L62">
        <v>666.10008333326198</v>
      </c>
      <c r="M62">
        <v>36.256516083419498</v>
      </c>
      <c r="N62">
        <v>0.92243080133687805</v>
      </c>
      <c r="O62">
        <v>11.5474794841735</v>
      </c>
      <c r="P62">
        <v>33.437622213531398</v>
      </c>
      <c r="Q62">
        <v>-5.3522411719101E-2</v>
      </c>
    </row>
    <row r="63" spans="1:17" x14ac:dyDescent="0.3">
      <c r="A63" t="s">
        <v>179</v>
      </c>
      <c r="B63" t="s">
        <v>180</v>
      </c>
      <c r="C63" t="s">
        <v>3136</v>
      </c>
      <c r="D63" t="s">
        <v>139</v>
      </c>
      <c r="E63">
        <v>138599.74523999999</v>
      </c>
      <c r="F63">
        <v>526.35</v>
      </c>
      <c r="G63">
        <v>32.609258444360997</v>
      </c>
      <c r="H63">
        <v>0.36644258029978799</v>
      </c>
      <c r="I63">
        <v>-14.9471961225341</v>
      </c>
      <c r="J63">
        <v>-6.2368241927366702E-2</v>
      </c>
      <c r="K63">
        <v>532.28126330591101</v>
      </c>
      <c r="L63">
        <v>507.79526733929202</v>
      </c>
      <c r="M63">
        <v>57.6723428157947</v>
      </c>
      <c r="N63">
        <v>1.1631033300760301</v>
      </c>
      <c r="O63">
        <v>24.251923624964299</v>
      </c>
      <c r="P63">
        <v>58.610818140726202</v>
      </c>
      <c r="Q63">
        <v>0.20322815265486599</v>
      </c>
    </row>
    <row r="64" spans="1:17" x14ac:dyDescent="0.3">
      <c r="A64" t="s">
        <v>181</v>
      </c>
      <c r="B64" t="s">
        <v>182</v>
      </c>
      <c r="C64" t="s">
        <v>3141</v>
      </c>
      <c r="D64" t="s">
        <v>183</v>
      </c>
      <c r="E64">
        <v>134804.63720500001</v>
      </c>
      <c r="F64">
        <v>4917.5</v>
      </c>
      <c r="G64">
        <v>6.2440305512604501</v>
      </c>
      <c r="H64">
        <v>6.39682162177726</v>
      </c>
      <c r="I64">
        <v>-2.96552513942934</v>
      </c>
      <c r="J64">
        <v>-3.55165686595147</v>
      </c>
      <c r="K64">
        <v>4828.9004509754504</v>
      </c>
      <c r="L64">
        <v>4567.8682201994598</v>
      </c>
      <c r="M64">
        <v>53.297035727132503</v>
      </c>
      <c r="N64">
        <v>1.47287869732955</v>
      </c>
      <c r="O64">
        <v>3.81291306558211</v>
      </c>
      <c r="P64">
        <v>38.037025081053699</v>
      </c>
      <c r="Q64">
        <v>8.8542063937869994E-2</v>
      </c>
    </row>
    <row r="65" spans="1:17" x14ac:dyDescent="0.3">
      <c r="A65" t="s">
        <v>184</v>
      </c>
      <c r="B65" t="s">
        <v>185</v>
      </c>
      <c r="C65" t="s">
        <v>3142</v>
      </c>
      <c r="D65" t="s">
        <v>75</v>
      </c>
      <c r="E65">
        <v>133453.35618045501</v>
      </c>
      <c r="F65">
        <v>417.65</v>
      </c>
      <c r="G65">
        <v>31.5948815589067</v>
      </c>
      <c r="H65">
        <v>-4.0180419174572899</v>
      </c>
      <c r="I65">
        <v>-12.220931089164001</v>
      </c>
      <c r="J65">
        <v>-3.2161915088122099</v>
      </c>
      <c r="K65">
        <v>431.80451395744001</v>
      </c>
      <c r="L65">
        <v>411.30623319644502</v>
      </c>
      <c r="M65">
        <v>50.5365672759267</v>
      </c>
      <c r="N65">
        <v>0.84202883975110798</v>
      </c>
      <c r="O65">
        <v>18.4843768705854</v>
      </c>
      <c r="P65">
        <v>61.566731141199199</v>
      </c>
      <c r="Q65">
        <v>7.1722834386873005E-2</v>
      </c>
    </row>
    <row r="66" spans="1:17" x14ac:dyDescent="0.3">
      <c r="A66" t="s">
        <v>186</v>
      </c>
      <c r="B66" t="s">
        <v>187</v>
      </c>
      <c r="C66" t="s">
        <v>3138</v>
      </c>
      <c r="D66" t="s">
        <v>188</v>
      </c>
      <c r="E66">
        <v>129062.66997752</v>
      </c>
      <c r="F66">
        <v>1261.5999999999999</v>
      </c>
      <c r="G66">
        <v>1.1600304729747799</v>
      </c>
      <c r="H66">
        <v>-4.4061795874587002</v>
      </c>
      <c r="I66">
        <v>-12.539661209018799</v>
      </c>
      <c r="J66">
        <v>1.4071106087951299</v>
      </c>
      <c r="K66">
        <v>1293.64863479624</v>
      </c>
      <c r="L66">
        <v>1299.2257445919299</v>
      </c>
      <c r="M66">
        <v>67.093583318883802</v>
      </c>
      <c r="N66">
        <v>1.1656252655206001</v>
      </c>
      <c r="O66">
        <v>22.213855421686699</v>
      </c>
      <c r="P66">
        <v>26.653950406585601</v>
      </c>
      <c r="Q66">
        <v>1.3585471986378E-2</v>
      </c>
    </row>
    <row r="67" spans="1:17" x14ac:dyDescent="0.3">
      <c r="A67" t="s">
        <v>189</v>
      </c>
      <c r="B67" t="s">
        <v>190</v>
      </c>
      <c r="C67" t="s">
        <v>3134</v>
      </c>
      <c r="D67" t="s">
        <v>191</v>
      </c>
      <c r="E67">
        <v>128135.541842784</v>
      </c>
      <c r="F67">
        <v>194.88</v>
      </c>
      <c r="G67">
        <v>32.171138129547799</v>
      </c>
      <c r="H67">
        <v>-6.8825956110707303</v>
      </c>
      <c r="I67">
        <v>-10.0426204389072</v>
      </c>
      <c r="J67">
        <v>0.29520184195357102</v>
      </c>
      <c r="K67">
        <v>208.26817949694501</v>
      </c>
      <c r="L67">
        <v>201.85031887472499</v>
      </c>
      <c r="M67">
        <v>48.164069455123801</v>
      </c>
      <c r="N67">
        <v>0.89367801629501797</v>
      </c>
      <c r="O67">
        <v>26.385467980295498</v>
      </c>
      <c r="P67">
        <v>57.606146380913799</v>
      </c>
      <c r="Q67">
        <v>9.5742513561761E-2</v>
      </c>
    </row>
    <row r="68" spans="1:17" x14ac:dyDescent="0.3">
      <c r="A68" t="s">
        <v>192</v>
      </c>
      <c r="B68" t="s">
        <v>193</v>
      </c>
      <c r="C68" t="s">
        <v>3149</v>
      </c>
      <c r="D68" t="s">
        <v>134</v>
      </c>
      <c r="E68">
        <v>127778.543030905</v>
      </c>
      <c r="F68">
        <v>1281.95</v>
      </c>
      <c r="G68">
        <v>24.123425612561501</v>
      </c>
      <c r="H68">
        <v>14.3687060936662</v>
      </c>
      <c r="I68">
        <v>-10.8559697411087</v>
      </c>
      <c r="J68">
        <v>-2.28682347907244</v>
      </c>
      <c r="K68">
        <v>1222.0989514641799</v>
      </c>
      <c r="L68">
        <v>1196.6800762125999</v>
      </c>
      <c r="M68">
        <v>65.380130005189201</v>
      </c>
      <c r="N68">
        <v>1.4359122463382801</v>
      </c>
      <c r="O68">
        <v>28.706267795155799</v>
      </c>
      <c r="P68">
        <v>51.844832691738198</v>
      </c>
      <c r="Q68">
        <v>6.0248989978977999E-2</v>
      </c>
    </row>
    <row r="69" spans="1:17" x14ac:dyDescent="0.3">
      <c r="A69" t="s">
        <v>194</v>
      </c>
      <c r="B69" t="s">
        <v>195</v>
      </c>
      <c r="C69" t="s">
        <v>3136</v>
      </c>
      <c r="D69" t="s">
        <v>34</v>
      </c>
      <c r="E69">
        <v>127448.220901455</v>
      </c>
      <c r="F69">
        <v>246.45</v>
      </c>
      <c r="G69">
        <v>3.2888260677101901</v>
      </c>
      <c r="H69">
        <v>2.0656232897720499</v>
      </c>
      <c r="I69">
        <v>-14.373614002825899</v>
      </c>
      <c r="J69">
        <v>3.18965543873722</v>
      </c>
      <c r="K69">
        <v>246.80339686802401</v>
      </c>
      <c r="L69">
        <v>246.10528589307299</v>
      </c>
      <c r="M69">
        <v>52.281527246281698</v>
      </c>
      <c r="N69">
        <v>1.0875774026373699</v>
      </c>
      <c r="O69">
        <v>21.606816798539199</v>
      </c>
      <c r="P69">
        <v>27.859922178988299</v>
      </c>
      <c r="Q69">
        <v>0.13326137630632701</v>
      </c>
    </row>
    <row r="70" spans="1:17" x14ac:dyDescent="0.3">
      <c r="A70" t="s">
        <v>196</v>
      </c>
      <c r="B70" t="s">
        <v>197</v>
      </c>
      <c r="C70" t="s">
        <v>3134</v>
      </c>
      <c r="D70" t="s">
        <v>18</v>
      </c>
      <c r="E70">
        <v>127313.44354536</v>
      </c>
      <c r="F70">
        <v>293.45</v>
      </c>
      <c r="G70">
        <v>15.8118985377836</v>
      </c>
      <c r="H70">
        <v>-4.5945306967867303</v>
      </c>
      <c r="I70">
        <v>-16.272345104528299</v>
      </c>
      <c r="J70">
        <v>-0.79374466322140302</v>
      </c>
      <c r="K70">
        <v>316.778848166008</v>
      </c>
      <c r="L70">
        <v>305.29616627788602</v>
      </c>
      <c r="M70">
        <v>41.441120526792901</v>
      </c>
      <c r="N70">
        <v>0.81112850846954199</v>
      </c>
      <c r="O70">
        <v>28.130857045493201</v>
      </c>
      <c r="P70">
        <v>42.072137496974001</v>
      </c>
      <c r="Q70">
        <v>3.3286718448013002E-2</v>
      </c>
    </row>
    <row r="71" spans="1:17" x14ac:dyDescent="0.3">
      <c r="A71" t="s">
        <v>198</v>
      </c>
      <c r="B71" t="s">
        <v>199</v>
      </c>
      <c r="C71" t="s">
        <v>3143</v>
      </c>
      <c r="D71" t="s">
        <v>69</v>
      </c>
      <c r="E71">
        <v>126850.859117</v>
      </c>
      <c r="F71">
        <v>515</v>
      </c>
      <c r="G71">
        <v>-8.1388970069038802</v>
      </c>
      <c r="H71">
        <v>-11.0559390212478</v>
      </c>
      <c r="I71">
        <v>-27.79859590545</v>
      </c>
      <c r="J71">
        <v>-3.3981567332360001</v>
      </c>
      <c r="K71">
        <v>570.65634812626297</v>
      </c>
      <c r="L71">
        <v>588.302062272424</v>
      </c>
      <c r="M71">
        <v>41.386599148335101</v>
      </c>
      <c r="N71">
        <v>2.38271711179015</v>
      </c>
      <c r="O71">
        <v>37.271844660194098</v>
      </c>
      <c r="P71">
        <v>23.427201917315699</v>
      </c>
      <c r="Q71">
        <v>2.0505285306010999E-2</v>
      </c>
    </row>
    <row r="72" spans="1:17" x14ac:dyDescent="0.3">
      <c r="A72" t="s">
        <v>200</v>
      </c>
      <c r="B72" t="s">
        <v>201</v>
      </c>
      <c r="C72" t="s">
        <v>3140</v>
      </c>
      <c r="D72" t="s">
        <v>51</v>
      </c>
      <c r="E72">
        <v>120427.13913041999</v>
      </c>
      <c r="F72">
        <v>1491.15</v>
      </c>
      <c r="G72">
        <v>2.56167011387747</v>
      </c>
      <c r="H72">
        <v>-0.36569878033720798</v>
      </c>
      <c r="I72">
        <v>-4.9037408211800697</v>
      </c>
      <c r="J72">
        <v>-1.7444536345047399</v>
      </c>
      <c r="K72">
        <v>1545.59556933678</v>
      </c>
      <c r="L72">
        <v>1489.5979458261399</v>
      </c>
      <c r="M72">
        <v>43.049794606424499</v>
      </c>
      <c r="N72">
        <v>0.72625086456902299</v>
      </c>
      <c r="O72">
        <v>14.1434463333668</v>
      </c>
      <c r="P72">
        <v>25.517676767676701</v>
      </c>
      <c r="Q72">
        <v>4.4183232081254999E-2</v>
      </c>
    </row>
    <row r="73" spans="1:17" x14ac:dyDescent="0.3">
      <c r="A73" t="s">
        <v>202</v>
      </c>
      <c r="B73" t="s">
        <v>203</v>
      </c>
      <c r="C73" t="s">
        <v>3138</v>
      </c>
      <c r="D73" t="s">
        <v>123</v>
      </c>
      <c r="E73">
        <v>120052.371750839</v>
      </c>
      <c r="F73">
        <v>4984.1499999999996</v>
      </c>
      <c r="G73">
        <v>-16.265384099037099</v>
      </c>
      <c r="H73">
        <v>-12.365625410202201</v>
      </c>
      <c r="I73">
        <v>-9.6651458409261792</v>
      </c>
      <c r="J73">
        <v>1.17182810454235</v>
      </c>
      <c r="K73">
        <v>5541.7445230973199</v>
      </c>
      <c r="L73">
        <v>5457.6221127183398</v>
      </c>
      <c r="M73">
        <v>37.084344451123599</v>
      </c>
      <c r="N73">
        <v>1.44014050369848</v>
      </c>
      <c r="O73">
        <v>29.809496102645301</v>
      </c>
      <c r="P73">
        <v>7.7421098140942401</v>
      </c>
      <c r="Q73">
        <v>1.1995134665539E-2</v>
      </c>
    </row>
    <row r="74" spans="1:17" x14ac:dyDescent="0.3">
      <c r="A74" t="s">
        <v>204</v>
      </c>
      <c r="B74" t="s">
        <v>205</v>
      </c>
      <c r="C74" t="s">
        <v>3136</v>
      </c>
      <c r="D74" t="s">
        <v>34</v>
      </c>
      <c r="E74">
        <v>119963.34183138399</v>
      </c>
      <c r="F74">
        <v>104.38</v>
      </c>
      <c r="G74">
        <v>9.9064524331441106</v>
      </c>
      <c r="H74">
        <v>8.3078493104445492</v>
      </c>
      <c r="I74">
        <v>-25.282723846040899</v>
      </c>
      <c r="J74">
        <v>1.8307803080976299</v>
      </c>
      <c r="K74">
        <v>104.504596609931</v>
      </c>
      <c r="L74">
        <v>108.123274309175</v>
      </c>
      <c r="M74">
        <v>57.964274637963698</v>
      </c>
      <c r="N74">
        <v>0.93146834775618803</v>
      </c>
      <c r="O74">
        <v>36.903621383406701</v>
      </c>
      <c r="P74">
        <v>38.068783068782999</v>
      </c>
      <c r="Q74">
        <v>0.120401234827637</v>
      </c>
    </row>
    <row r="75" spans="1:17" x14ac:dyDescent="0.3">
      <c r="A75" t="s">
        <v>206</v>
      </c>
      <c r="B75" t="s">
        <v>207</v>
      </c>
      <c r="C75" t="s">
        <v>3142</v>
      </c>
      <c r="D75" t="s">
        <v>60</v>
      </c>
      <c r="E75">
        <v>117496.00673737</v>
      </c>
      <c r="F75">
        <v>673.3</v>
      </c>
      <c r="G75">
        <v>37.923513403368602</v>
      </c>
      <c r="H75">
        <v>-2.8013835948313099</v>
      </c>
      <c r="I75">
        <v>2.5505118550386801</v>
      </c>
      <c r="J75">
        <v>-9.4759947313988402</v>
      </c>
      <c r="K75">
        <v>701.12320156768806</v>
      </c>
      <c r="L75">
        <v>638.81054494368095</v>
      </c>
      <c r="M75">
        <v>39.515378134796201</v>
      </c>
      <c r="N75">
        <v>1.3417133003567301</v>
      </c>
      <c r="O75">
        <v>19.545522055547298</v>
      </c>
      <c r="P75">
        <v>69.319753552118698</v>
      </c>
      <c r="Q75">
        <v>7.3489081419438995E-2</v>
      </c>
    </row>
    <row r="76" spans="1:17" x14ac:dyDescent="0.3">
      <c r="A76" t="s">
        <v>208</v>
      </c>
      <c r="B76" t="s">
        <v>209</v>
      </c>
      <c r="C76" t="s">
        <v>3144</v>
      </c>
      <c r="D76" t="s">
        <v>163</v>
      </c>
      <c r="E76">
        <v>116825.40222442</v>
      </c>
      <c r="F76">
        <v>764.3</v>
      </c>
      <c r="G76">
        <v>47.806993305399203</v>
      </c>
      <c r="H76">
        <v>-1.3253047409229699</v>
      </c>
      <c r="I76">
        <v>7.1184183565853001</v>
      </c>
      <c r="J76">
        <v>-0.79296192869939897</v>
      </c>
      <c r="K76">
        <v>734.43651150495305</v>
      </c>
      <c r="L76">
        <v>654.23143330009805</v>
      </c>
      <c r="M76">
        <v>71.423501837223696</v>
      </c>
      <c r="N76">
        <v>0.81881481001898504</v>
      </c>
      <c r="O76">
        <v>14.444589820751</v>
      </c>
      <c r="P76">
        <v>86.369178249207494</v>
      </c>
      <c r="Q76">
        <v>0.191021844787224</v>
      </c>
    </row>
    <row r="77" spans="1:17" x14ac:dyDescent="0.3">
      <c r="A77" t="s">
        <v>210</v>
      </c>
      <c r="B77" t="s">
        <v>211</v>
      </c>
      <c r="C77" t="s">
        <v>3141</v>
      </c>
      <c r="D77" t="s">
        <v>100</v>
      </c>
      <c r="E77">
        <v>115866.46966341</v>
      </c>
      <c r="F77">
        <v>2440.65</v>
      </c>
      <c r="G77">
        <v>11.166899106339301</v>
      </c>
      <c r="H77">
        <v>-0.94694025620559696</v>
      </c>
      <c r="I77">
        <v>2.64110046597184</v>
      </c>
      <c r="J77">
        <v>-2.8186759808619102</v>
      </c>
      <c r="K77">
        <v>2550.1039010581999</v>
      </c>
      <c r="L77">
        <v>2375.0054537275901</v>
      </c>
      <c r="M77">
        <v>49.179805237443503</v>
      </c>
      <c r="N77">
        <v>0.751937028899749</v>
      </c>
      <c r="O77">
        <v>21.1972220515026</v>
      </c>
      <c r="P77">
        <v>35.667037242912699</v>
      </c>
      <c r="Q77">
        <v>0.206813375364758</v>
      </c>
    </row>
    <row r="78" spans="1:17" x14ac:dyDescent="0.3">
      <c r="A78" t="s">
        <v>212</v>
      </c>
      <c r="B78" t="s">
        <v>213</v>
      </c>
      <c r="C78" t="s">
        <v>3141</v>
      </c>
      <c r="D78" t="s">
        <v>214</v>
      </c>
      <c r="E78">
        <v>115113.787296119</v>
      </c>
      <c r="F78">
        <v>163.6</v>
      </c>
      <c r="G78">
        <v>62.269392591213297</v>
      </c>
      <c r="H78">
        <v>-12.6630058299108</v>
      </c>
      <c r="I78">
        <v>7.9943631853215598</v>
      </c>
      <c r="J78">
        <v>-1.1292776860771201</v>
      </c>
      <c r="K78">
        <v>183.49903702350099</v>
      </c>
      <c r="L78">
        <v>166.172674537739</v>
      </c>
      <c r="M78">
        <v>33.296198083622798</v>
      </c>
      <c r="N78">
        <v>1.18259753261864</v>
      </c>
      <c r="O78">
        <v>32.634474327628297</v>
      </c>
      <c r="P78">
        <v>88.479262672811004</v>
      </c>
      <c r="Q78">
        <v>2.1737262330309998E-2</v>
      </c>
    </row>
    <row r="79" spans="1:17" x14ac:dyDescent="0.3">
      <c r="A79" t="s">
        <v>215</v>
      </c>
      <c r="B79" t="s">
        <v>216</v>
      </c>
      <c r="C79" t="s">
        <v>3136</v>
      </c>
      <c r="D79" t="s">
        <v>217</v>
      </c>
      <c r="E79">
        <v>113762.55651934999</v>
      </c>
      <c r="F79">
        <v>10221.85</v>
      </c>
      <c r="G79">
        <v>20.471153399632598</v>
      </c>
      <c r="H79">
        <v>1.2233604004697001</v>
      </c>
      <c r="I79">
        <v>25.290992578181601</v>
      </c>
      <c r="J79">
        <v>-4.1218857956075201</v>
      </c>
      <c r="K79">
        <v>10411.6676657057</v>
      </c>
      <c r="L79">
        <v>9429.0400720830203</v>
      </c>
      <c r="M79">
        <v>35.682310710360802</v>
      </c>
      <c r="N79">
        <v>0.768524097037936</v>
      </c>
      <c r="O79">
        <v>11.0366518780846</v>
      </c>
      <c r="P79">
        <v>41.773231622746103</v>
      </c>
      <c r="Q79">
        <v>6.8209221739871997E-2</v>
      </c>
    </row>
    <row r="80" spans="1:17" x14ac:dyDescent="0.3">
      <c r="A80" t="s">
        <v>218</v>
      </c>
      <c r="B80" t="s">
        <v>219</v>
      </c>
      <c r="C80" t="s">
        <v>3136</v>
      </c>
      <c r="D80" t="s">
        <v>54</v>
      </c>
      <c r="E80">
        <v>113524.43364649999</v>
      </c>
      <c r="F80">
        <v>3019</v>
      </c>
      <c r="G80">
        <v>30.9506338555504</v>
      </c>
      <c r="H80">
        <v>-3.98567071102338</v>
      </c>
      <c r="I80">
        <v>20.9948076219688</v>
      </c>
      <c r="J80">
        <v>5.8527474647113298</v>
      </c>
      <c r="K80">
        <v>3114.75669990094</v>
      </c>
      <c r="L80">
        <v>2827.1216150615201</v>
      </c>
      <c r="M80">
        <v>56.779160409882998</v>
      </c>
      <c r="N80">
        <v>1.0879373408205</v>
      </c>
      <c r="O80">
        <v>20.9754885723749</v>
      </c>
      <c r="P80">
        <v>56.056964151869899</v>
      </c>
      <c r="Q80">
        <v>9.0673890851979994E-2</v>
      </c>
    </row>
    <row r="81" spans="1:17" x14ac:dyDescent="0.3">
      <c r="A81" t="s">
        <v>220</v>
      </c>
      <c r="B81" t="s">
        <v>221</v>
      </c>
      <c r="C81" t="s">
        <v>3148</v>
      </c>
      <c r="D81" t="s">
        <v>222</v>
      </c>
      <c r="E81">
        <v>112294.56838803001</v>
      </c>
      <c r="F81">
        <v>788.9</v>
      </c>
      <c r="G81">
        <v>63.978141357283199</v>
      </c>
      <c r="H81">
        <v>15.123715257108501</v>
      </c>
      <c r="I81">
        <v>29.905834087278699</v>
      </c>
      <c r="J81">
        <v>1.7920457234777301</v>
      </c>
      <c r="K81">
        <v>708.01154559259896</v>
      </c>
      <c r="L81">
        <v>621.12500920034097</v>
      </c>
      <c r="M81">
        <v>72.399879055120806</v>
      </c>
      <c r="N81">
        <v>1.5333398993049601</v>
      </c>
      <c r="O81">
        <v>2.6619343389529599</v>
      </c>
      <c r="P81">
        <v>89.230031182537701</v>
      </c>
      <c r="Q81">
        <v>0.213263558136046</v>
      </c>
    </row>
    <row r="82" spans="1:17" hidden="1" x14ac:dyDescent="0.3">
      <c r="A82" t="s">
        <v>223</v>
      </c>
      <c r="B82" t="s">
        <v>224</v>
      </c>
      <c r="C82" t="s">
        <v>3150</v>
      </c>
      <c r="D82" t="s">
        <v>105</v>
      </c>
      <c r="E82">
        <v>111709.71305545499</v>
      </c>
      <c r="F82">
        <v>499.05</v>
      </c>
      <c r="G82">
        <v>-21.339471495072299</v>
      </c>
      <c r="H82">
        <v>9.5870387525088603</v>
      </c>
      <c r="I82">
        <v>3.5868575998547598</v>
      </c>
      <c r="J82">
        <v>9.7454127954186394</v>
      </c>
      <c r="O82">
        <v>1.79340747420098</v>
      </c>
      <c r="P82">
        <v>27.6342710997442</v>
      </c>
    </row>
    <row r="83" spans="1:17" x14ac:dyDescent="0.3">
      <c r="A83" t="s">
        <v>225</v>
      </c>
      <c r="B83" t="s">
        <v>226</v>
      </c>
      <c r="C83" t="s">
        <v>3138</v>
      </c>
      <c r="D83" t="s">
        <v>227</v>
      </c>
      <c r="E83">
        <v>110248.20554347499</v>
      </c>
      <c r="F83">
        <v>1515.75</v>
      </c>
      <c r="G83">
        <v>22.9508786238497</v>
      </c>
      <c r="H83">
        <v>1.4026370338543499</v>
      </c>
      <c r="I83">
        <v>25.0737696032371</v>
      </c>
      <c r="J83">
        <v>-1.6774715356894101</v>
      </c>
      <c r="K83">
        <v>1480.3832127968899</v>
      </c>
      <c r="L83">
        <v>1343.22626262941</v>
      </c>
      <c r="M83">
        <v>67.515357557331896</v>
      </c>
      <c r="N83">
        <v>1.17548351786334</v>
      </c>
      <c r="O83">
        <v>8.6920666336796906</v>
      </c>
      <c r="P83">
        <v>46.867884307930801</v>
      </c>
      <c r="Q83">
        <v>5.8006560251110999E-2</v>
      </c>
    </row>
    <row r="84" spans="1:17" hidden="1" x14ac:dyDescent="0.3">
      <c r="A84" t="s">
        <v>228</v>
      </c>
      <c r="B84" t="s">
        <v>229</v>
      </c>
      <c r="C84" t="s">
        <v>3150</v>
      </c>
      <c r="D84" t="s">
        <v>54</v>
      </c>
      <c r="E84">
        <v>110031.474213612</v>
      </c>
      <c r="F84">
        <v>132.12</v>
      </c>
      <c r="G84">
        <v>-44.518179629043601</v>
      </c>
      <c r="H84">
        <v>-3.1063379264139002</v>
      </c>
      <c r="I84">
        <v>-27.7387803586779</v>
      </c>
      <c r="J84">
        <v>-2.1339234514049701</v>
      </c>
      <c r="K84">
        <v>142.56620000000001</v>
      </c>
      <c r="M84">
        <v>56.356409006996103</v>
      </c>
      <c r="O84">
        <v>42.673327278231802</v>
      </c>
      <c r="P84">
        <v>5.4092867400670199</v>
      </c>
    </row>
    <row r="85" spans="1:17" x14ac:dyDescent="0.3">
      <c r="A85" t="s">
        <v>230</v>
      </c>
      <c r="B85" t="s">
        <v>231</v>
      </c>
      <c r="C85" t="s">
        <v>3140</v>
      </c>
      <c r="D85" t="s">
        <v>51</v>
      </c>
      <c r="E85">
        <v>109130.03990079999</v>
      </c>
      <c r="F85">
        <v>3224.45</v>
      </c>
      <c r="G85">
        <v>32.462868952004897</v>
      </c>
      <c r="H85">
        <v>-7.6702934802965697</v>
      </c>
      <c r="I85">
        <v>15.582844324268599</v>
      </c>
      <c r="J85">
        <v>1.1688508044189501</v>
      </c>
      <c r="K85">
        <v>3260.4737534415099</v>
      </c>
      <c r="L85">
        <v>2979.1382808612698</v>
      </c>
      <c r="M85">
        <v>57.922383094504902</v>
      </c>
      <c r="N85">
        <v>0.70397843762811496</v>
      </c>
      <c r="O85">
        <v>11.3585262602924</v>
      </c>
      <c r="P85">
        <v>59.177074591499199</v>
      </c>
      <c r="Q85">
        <v>0.10423147310315201</v>
      </c>
    </row>
    <row r="86" spans="1:17" x14ac:dyDescent="0.3">
      <c r="A86" t="s">
        <v>232</v>
      </c>
      <c r="B86" t="s">
        <v>233</v>
      </c>
      <c r="C86" t="s">
        <v>3145</v>
      </c>
      <c r="D86" t="s">
        <v>234</v>
      </c>
      <c r="E86">
        <v>108382.55191949999</v>
      </c>
      <c r="F86">
        <v>1728.75</v>
      </c>
      <c r="G86">
        <v>10.9237420265365</v>
      </c>
      <c r="H86">
        <v>0.110055417917029</v>
      </c>
      <c r="I86">
        <v>-15.1847218913147</v>
      </c>
      <c r="J86">
        <v>2.0916641175147399</v>
      </c>
      <c r="K86">
        <v>1761.8969578531</v>
      </c>
      <c r="L86">
        <v>1721.6669989035499</v>
      </c>
      <c r="M86">
        <v>73.684599701735905</v>
      </c>
      <c r="N86">
        <v>0.97300409272905097</v>
      </c>
      <c r="O86">
        <v>21.822125813448999</v>
      </c>
      <c r="P86">
        <v>35.269953051643199</v>
      </c>
      <c r="Q86">
        <v>-6.6424363015049996E-3</v>
      </c>
    </row>
    <row r="87" spans="1:17" x14ac:dyDescent="0.3">
      <c r="A87" t="s">
        <v>235</v>
      </c>
      <c r="B87" t="s">
        <v>236</v>
      </c>
      <c r="C87" t="s">
        <v>3148</v>
      </c>
      <c r="D87" t="s">
        <v>105</v>
      </c>
      <c r="E87">
        <v>107872.70517508</v>
      </c>
      <c r="F87">
        <v>8342.7999999999993</v>
      </c>
      <c r="G87">
        <v>58.631504020639902</v>
      </c>
      <c r="H87">
        <v>7.5411765474152102</v>
      </c>
      <c r="I87">
        <v>27.463421530294902</v>
      </c>
      <c r="J87">
        <v>5.51881178716667</v>
      </c>
      <c r="K87">
        <v>7800.1026392607</v>
      </c>
      <c r="L87">
        <v>6837.8972333935599</v>
      </c>
      <c r="M87">
        <v>69.486669244335999</v>
      </c>
      <c r="N87">
        <v>1.3500672309246</v>
      </c>
      <c r="O87">
        <v>1.5486407441146901</v>
      </c>
      <c r="P87">
        <v>84.554805884304798</v>
      </c>
      <c r="Q87">
        <v>2.9567241944930999E-2</v>
      </c>
    </row>
    <row r="88" spans="1:17" x14ac:dyDescent="0.3">
      <c r="A88" t="s">
        <v>237</v>
      </c>
      <c r="B88" t="s">
        <v>238</v>
      </c>
      <c r="C88" t="s">
        <v>3136</v>
      </c>
      <c r="D88" t="s">
        <v>54</v>
      </c>
      <c r="E88">
        <v>107543.5257215</v>
      </c>
      <c r="F88">
        <v>1279.1500000000001</v>
      </c>
      <c r="G88">
        <v>-8.2423706922177598</v>
      </c>
      <c r="H88">
        <v>-8.1181976240060791</v>
      </c>
      <c r="I88">
        <v>-6.2121995903648699</v>
      </c>
      <c r="J88">
        <v>0.93607186567338196</v>
      </c>
      <c r="K88">
        <v>1350.3177208575901</v>
      </c>
      <c r="L88">
        <v>1327.8901571484</v>
      </c>
      <c r="M88">
        <v>58.509929630458501</v>
      </c>
      <c r="N88">
        <v>1.19807062562078</v>
      </c>
      <c r="O88">
        <v>29.148262518078401</v>
      </c>
      <c r="P88">
        <v>26.4982199367088</v>
      </c>
      <c r="Q88">
        <v>0.101348224556052</v>
      </c>
    </row>
    <row r="89" spans="1:17" x14ac:dyDescent="0.3">
      <c r="A89" t="s">
        <v>239</v>
      </c>
      <c r="B89" t="s">
        <v>240</v>
      </c>
      <c r="C89" t="s">
        <v>3144</v>
      </c>
      <c r="D89" t="s">
        <v>234</v>
      </c>
      <c r="E89">
        <v>105947.652306</v>
      </c>
      <c r="F89">
        <v>7044</v>
      </c>
      <c r="G89">
        <v>12.834720204427301</v>
      </c>
      <c r="H89">
        <v>5.1798871543693998</v>
      </c>
      <c r="I89">
        <v>-2.8631943145227701</v>
      </c>
      <c r="J89">
        <v>1.9989034085178401</v>
      </c>
      <c r="K89">
        <v>6719.5671929344498</v>
      </c>
      <c r="L89">
        <v>6252.8362609568603</v>
      </c>
      <c r="M89">
        <v>72.718377485221296</v>
      </c>
      <c r="N89">
        <v>0.70399585703703804</v>
      </c>
      <c r="O89">
        <v>7.9642248722316902</v>
      </c>
      <c r="P89">
        <v>85.319652722967604</v>
      </c>
      <c r="Q89">
        <v>0.14009590637983299</v>
      </c>
    </row>
    <row r="90" spans="1:17" x14ac:dyDescent="0.3">
      <c r="A90" t="s">
        <v>241</v>
      </c>
      <c r="B90" t="s">
        <v>242</v>
      </c>
      <c r="C90" t="s">
        <v>3135</v>
      </c>
      <c r="D90" t="s">
        <v>243</v>
      </c>
      <c r="E90">
        <v>103034.470275</v>
      </c>
      <c r="F90">
        <v>11742.4</v>
      </c>
      <c r="G90">
        <v>169.03809636269699</v>
      </c>
      <c r="H90">
        <v>7.90610002976186</v>
      </c>
      <c r="I90">
        <v>48.701154963374599</v>
      </c>
      <c r="J90">
        <v>1.7489687895711501</v>
      </c>
      <c r="K90">
        <v>11289.8097902345</v>
      </c>
      <c r="L90">
        <v>9569.1947777208607</v>
      </c>
      <c r="M90">
        <v>61.138481126136199</v>
      </c>
      <c r="N90">
        <v>0.497511085172685</v>
      </c>
      <c r="O90">
        <v>7.46525412181495</v>
      </c>
      <c r="P90">
        <v>196.69382856420901</v>
      </c>
      <c r="Q90">
        <v>0.11402696669850999</v>
      </c>
    </row>
    <row r="91" spans="1:17" x14ac:dyDescent="0.3">
      <c r="A91" t="s">
        <v>244</v>
      </c>
      <c r="B91" t="s">
        <v>245</v>
      </c>
      <c r="C91" t="s">
        <v>3141</v>
      </c>
      <c r="D91" t="s">
        <v>214</v>
      </c>
      <c r="E91">
        <v>102901.097937</v>
      </c>
      <c r="F91">
        <v>34889.25</v>
      </c>
      <c r="G91">
        <v>41.834600940642297</v>
      </c>
      <c r="H91">
        <v>-2.9141833440367502</v>
      </c>
      <c r="I91">
        <v>4.9860580521837701</v>
      </c>
      <c r="J91">
        <v>-0.44529190270381802</v>
      </c>
      <c r="K91">
        <v>35180.911620070197</v>
      </c>
      <c r="L91">
        <v>31965.528936952502</v>
      </c>
      <c r="M91">
        <v>53.396305454624297</v>
      </c>
      <c r="N91">
        <v>0.97348662883897996</v>
      </c>
      <c r="O91">
        <v>12.0368021668565</v>
      </c>
      <c r="P91">
        <v>66.139285714285705</v>
      </c>
      <c r="Q91">
        <v>0.11956681900670101</v>
      </c>
    </row>
    <row r="92" spans="1:17" x14ac:dyDescent="0.3">
      <c r="A92" t="s">
        <v>246</v>
      </c>
      <c r="B92" t="s">
        <v>247</v>
      </c>
      <c r="C92" t="s">
        <v>3140</v>
      </c>
      <c r="D92" t="s">
        <v>51</v>
      </c>
      <c r="E92">
        <v>102449.30868659999</v>
      </c>
      <c r="F92">
        <v>2557</v>
      </c>
      <c r="G92">
        <v>13.4491430826089</v>
      </c>
      <c r="H92">
        <v>5.6599976146926698</v>
      </c>
      <c r="I92">
        <v>15.081580222086499</v>
      </c>
      <c r="J92">
        <v>-3.5002000870304899</v>
      </c>
      <c r="K92">
        <v>2566.5531455279902</v>
      </c>
      <c r="L92">
        <v>2314.5688748695502</v>
      </c>
      <c r="M92">
        <v>41.167414645682101</v>
      </c>
      <c r="N92">
        <v>0.63464381575071205</v>
      </c>
      <c r="O92">
        <v>12.397340633554901</v>
      </c>
      <c r="P92">
        <v>40.417353102690797</v>
      </c>
    </row>
    <row r="93" spans="1:17" x14ac:dyDescent="0.3">
      <c r="A93" t="s">
        <v>248</v>
      </c>
      <c r="B93" t="s">
        <v>249</v>
      </c>
      <c r="C93" t="s">
        <v>3140</v>
      </c>
      <c r="D93" t="s">
        <v>250</v>
      </c>
      <c r="E93">
        <v>100400.51244339001</v>
      </c>
      <c r="F93">
        <v>6982.7</v>
      </c>
      <c r="G93">
        <v>9.2245730072544792</v>
      </c>
      <c r="H93">
        <v>2.0945377499644899</v>
      </c>
      <c r="I93">
        <v>13.2939475058954</v>
      </c>
      <c r="J93">
        <v>3.6222347246559798</v>
      </c>
      <c r="K93">
        <v>6947.3866366172197</v>
      </c>
      <c r="L93">
        <v>6489.73340849549</v>
      </c>
      <c r="M93">
        <v>51.407793262650699</v>
      </c>
      <c r="N93">
        <v>0.88205320794380704</v>
      </c>
      <c r="O93">
        <v>8.0527589614332395</v>
      </c>
      <c r="P93">
        <v>32.126739642563102</v>
      </c>
      <c r="Q93">
        <v>-1.260407582488E-3</v>
      </c>
    </row>
    <row r="94" spans="1:17" x14ac:dyDescent="0.3">
      <c r="A94" t="s">
        <v>251</v>
      </c>
      <c r="B94" t="s">
        <v>252</v>
      </c>
      <c r="C94" t="s">
        <v>3136</v>
      </c>
      <c r="D94" t="s">
        <v>34</v>
      </c>
      <c r="E94">
        <v>100296.199430336</v>
      </c>
      <c r="F94">
        <v>53.06</v>
      </c>
      <c r="G94">
        <v>9.6491404825387708</v>
      </c>
      <c r="H94">
        <v>4.3432763913343697</v>
      </c>
      <c r="I94">
        <v>-34.632455363762297</v>
      </c>
      <c r="J94">
        <v>-0.57431283953628498</v>
      </c>
      <c r="K94">
        <v>54.305730299364299</v>
      </c>
      <c r="L94">
        <v>56.304506523884797</v>
      </c>
      <c r="M94">
        <v>59.579546702044198</v>
      </c>
      <c r="N94">
        <v>0.99816604160456501</v>
      </c>
      <c r="O94">
        <v>57.840180927252099</v>
      </c>
      <c r="P94">
        <v>36.225930680359397</v>
      </c>
      <c r="Q94">
        <v>9.1740187242547996E-2</v>
      </c>
    </row>
    <row r="95" spans="1:17" x14ac:dyDescent="0.3">
      <c r="A95" t="s">
        <v>253</v>
      </c>
      <c r="B95" t="s">
        <v>254</v>
      </c>
      <c r="C95" t="s">
        <v>3140</v>
      </c>
      <c r="D95" t="s">
        <v>51</v>
      </c>
      <c r="E95">
        <v>99957.208738400004</v>
      </c>
      <c r="F95">
        <v>1199.9000000000001</v>
      </c>
      <c r="G95">
        <v>-16.159353907505999</v>
      </c>
      <c r="H95">
        <v>-9.0461952545159399</v>
      </c>
      <c r="I95">
        <v>-2.9498162200415599</v>
      </c>
      <c r="J95">
        <v>-1.7470230581552899</v>
      </c>
      <c r="K95">
        <v>1281.7832481852499</v>
      </c>
      <c r="L95">
        <v>1263.03834048057</v>
      </c>
      <c r="M95">
        <v>32.530667810139903</v>
      </c>
      <c r="N95">
        <v>0.98188317926258595</v>
      </c>
      <c r="O95">
        <v>18.467372281023401</v>
      </c>
      <c r="P95">
        <v>11.7225325884543</v>
      </c>
      <c r="Q95">
        <v>-3.8011759140180001E-3</v>
      </c>
    </row>
    <row r="96" spans="1:17" x14ac:dyDescent="0.3">
      <c r="A96" t="s">
        <v>255</v>
      </c>
      <c r="B96" t="s">
        <v>256</v>
      </c>
      <c r="C96" t="s">
        <v>3136</v>
      </c>
      <c r="D96" t="s">
        <v>43</v>
      </c>
      <c r="E96">
        <v>98372.043568880006</v>
      </c>
      <c r="F96">
        <v>680.8</v>
      </c>
      <c r="G96">
        <v>2.6952882012857602</v>
      </c>
      <c r="H96">
        <v>-7.4042176370526001</v>
      </c>
      <c r="I96">
        <v>12.980070569878</v>
      </c>
      <c r="J96">
        <v>-2.0749229449084998</v>
      </c>
      <c r="K96">
        <v>720.78430193010797</v>
      </c>
      <c r="L96">
        <v>665.74207516331296</v>
      </c>
      <c r="M96">
        <v>30.887730233084199</v>
      </c>
      <c r="N96">
        <v>0.78229427982002997</v>
      </c>
      <c r="O96">
        <v>17.0387779083431</v>
      </c>
      <c r="P96">
        <v>46.898263027295201</v>
      </c>
      <c r="Q96">
        <v>-2.2950153347953001E-2</v>
      </c>
    </row>
    <row r="97" spans="1:17" x14ac:dyDescent="0.3">
      <c r="A97" t="s">
        <v>257</v>
      </c>
      <c r="B97" t="s">
        <v>258</v>
      </c>
      <c r="C97" t="s">
        <v>3140</v>
      </c>
      <c r="D97" t="s">
        <v>250</v>
      </c>
      <c r="E97">
        <v>97811.066512594902</v>
      </c>
      <c r="F97">
        <v>1006.15</v>
      </c>
      <c r="G97">
        <v>41.207772487484299</v>
      </c>
      <c r="H97">
        <v>4.0943927142854202</v>
      </c>
      <c r="I97">
        <v>19.2579805857577</v>
      </c>
      <c r="J97">
        <v>-3.3832970384860999</v>
      </c>
      <c r="K97">
        <v>977.99890631329595</v>
      </c>
      <c r="L97">
        <v>876.43943034692904</v>
      </c>
      <c r="M97">
        <v>52.165632052989402</v>
      </c>
      <c r="N97">
        <v>0.88174820690599898</v>
      </c>
      <c r="O97">
        <v>11.1166327088406</v>
      </c>
      <c r="P97">
        <v>67.929566886422407</v>
      </c>
      <c r="Q97">
        <v>0.108972669834996</v>
      </c>
    </row>
    <row r="98" spans="1:17" x14ac:dyDescent="0.3">
      <c r="A98" t="s">
        <v>259</v>
      </c>
      <c r="B98" t="s">
        <v>260</v>
      </c>
      <c r="C98" t="s">
        <v>3141</v>
      </c>
      <c r="D98" t="s">
        <v>100</v>
      </c>
      <c r="E98">
        <v>97424.771538375004</v>
      </c>
      <c r="F98">
        <v>4871.25</v>
      </c>
      <c r="G98">
        <v>11.8572817768429</v>
      </c>
      <c r="H98">
        <v>-3.43093110450517</v>
      </c>
      <c r="I98">
        <v>-10.0367442816266</v>
      </c>
      <c r="J98">
        <v>-1.5905850567928099</v>
      </c>
      <c r="K98">
        <v>5098.3080424199798</v>
      </c>
      <c r="L98">
        <v>4971.1410828936996</v>
      </c>
      <c r="M98">
        <v>57.039250155008403</v>
      </c>
      <c r="N98">
        <v>1.13311424582316</v>
      </c>
      <c r="O98">
        <v>28.226841159866499</v>
      </c>
      <c r="P98">
        <v>37.023389263160801</v>
      </c>
      <c r="Q98">
        <v>8.3632068023286002E-2</v>
      </c>
    </row>
    <row r="99" spans="1:17" x14ac:dyDescent="0.3">
      <c r="A99" t="s">
        <v>261</v>
      </c>
      <c r="B99" t="s">
        <v>262</v>
      </c>
      <c r="C99" t="s">
        <v>3144</v>
      </c>
      <c r="D99" t="s">
        <v>263</v>
      </c>
      <c r="E99">
        <v>97039.403999999995</v>
      </c>
      <c r="F99">
        <v>3500.7</v>
      </c>
      <c r="G99">
        <v>62.036197210511901</v>
      </c>
      <c r="H99">
        <v>2.0708710570464701</v>
      </c>
      <c r="I99">
        <v>-14.8428287925601</v>
      </c>
      <c r="J99">
        <v>2.8721235212847298</v>
      </c>
      <c r="K99">
        <v>3556.46777835687</v>
      </c>
      <c r="L99">
        <v>3338.31206289796</v>
      </c>
      <c r="M99">
        <v>56.365092564111201</v>
      </c>
      <c r="N99">
        <v>1.18950868305207</v>
      </c>
      <c r="O99">
        <v>19.173308195503701</v>
      </c>
      <c r="P99">
        <v>90.716678924573003</v>
      </c>
      <c r="Q99">
        <v>0.20037157946473599</v>
      </c>
    </row>
    <row r="100" spans="1:17" x14ac:dyDescent="0.3">
      <c r="A100" t="s">
        <v>264</v>
      </c>
      <c r="B100" t="s">
        <v>265</v>
      </c>
      <c r="C100" t="s">
        <v>3140</v>
      </c>
      <c r="D100" t="s">
        <v>51</v>
      </c>
      <c r="E100">
        <v>95687.821279049997</v>
      </c>
      <c r="F100">
        <v>950.95</v>
      </c>
      <c r="G100">
        <v>28.359047388672401</v>
      </c>
      <c r="H100">
        <v>-4.6968131354699301</v>
      </c>
      <c r="I100">
        <v>-16.014536503021599</v>
      </c>
      <c r="J100">
        <v>-2.6940671482826999</v>
      </c>
      <c r="K100">
        <v>1013.45247650167</v>
      </c>
      <c r="L100">
        <v>993.35243012108594</v>
      </c>
      <c r="M100">
        <v>39.789251673043097</v>
      </c>
      <c r="N100">
        <v>0.52510396583658503</v>
      </c>
      <c r="O100">
        <v>39.2607392607392</v>
      </c>
      <c r="P100">
        <v>51.401050788090998</v>
      </c>
      <c r="Q100">
        <v>8.5732335644995994E-2</v>
      </c>
    </row>
    <row r="101" spans="1:17" x14ac:dyDescent="0.3">
      <c r="A101" t="s">
        <v>266</v>
      </c>
      <c r="B101" t="s">
        <v>267</v>
      </c>
      <c r="C101" t="s">
        <v>3138</v>
      </c>
      <c r="D101" t="s">
        <v>268</v>
      </c>
      <c r="E101">
        <v>94992.974621090005</v>
      </c>
      <c r="F101">
        <v>960.05</v>
      </c>
      <c r="G101">
        <v>-18.3265109362566</v>
      </c>
      <c r="H101">
        <v>-1.1615115403748699</v>
      </c>
      <c r="I101">
        <v>-16.509037664097399</v>
      </c>
      <c r="J101">
        <v>1.6371737450100601</v>
      </c>
      <c r="K101">
        <v>1036.9474557246499</v>
      </c>
      <c r="L101">
        <v>1078.9374152630701</v>
      </c>
      <c r="M101">
        <v>49.878449121794901</v>
      </c>
      <c r="N101">
        <v>0.89243268695336497</v>
      </c>
      <c r="O101">
        <v>30.557824990692598</v>
      </c>
      <c r="P101">
        <v>6.61299278178788</v>
      </c>
      <c r="Q101">
        <v>-1.1791264877045E-2</v>
      </c>
    </row>
    <row r="102" spans="1:17" x14ac:dyDescent="0.3">
      <c r="A102" t="s">
        <v>269</v>
      </c>
      <c r="B102" t="s">
        <v>270</v>
      </c>
      <c r="C102" t="s">
        <v>3145</v>
      </c>
      <c r="D102" t="s">
        <v>271</v>
      </c>
      <c r="E102">
        <v>93809.363943749995</v>
      </c>
      <c r="F102">
        <v>15501.1</v>
      </c>
      <c r="G102">
        <v>170.35436424582801</v>
      </c>
      <c r="H102">
        <v>10.928540788400801</v>
      </c>
      <c r="I102">
        <v>61.459634674466699</v>
      </c>
      <c r="J102">
        <v>0.62290281058757002</v>
      </c>
      <c r="K102">
        <v>14475.0045870593</v>
      </c>
      <c r="L102">
        <v>11447.872733023099</v>
      </c>
      <c r="M102">
        <v>64.001626628944905</v>
      </c>
      <c r="N102">
        <v>0.721274399010155</v>
      </c>
      <c r="O102">
        <v>3.0197856926282598</v>
      </c>
      <c r="P102">
        <v>194.02414620498601</v>
      </c>
      <c r="Q102">
        <v>0.12937914083207999</v>
      </c>
    </row>
    <row r="103" spans="1:17" x14ac:dyDescent="0.3">
      <c r="A103" t="s">
        <v>272</v>
      </c>
      <c r="B103" t="s">
        <v>273</v>
      </c>
      <c r="C103" t="s">
        <v>3136</v>
      </c>
      <c r="D103" t="s">
        <v>34</v>
      </c>
      <c r="E103">
        <v>93801.745698815997</v>
      </c>
      <c r="F103">
        <v>122.88</v>
      </c>
      <c r="G103">
        <v>-9.0658634916997904</v>
      </c>
      <c r="H103">
        <v>11.428109029749301</v>
      </c>
      <c r="I103">
        <v>-29.053931873829399</v>
      </c>
      <c r="J103">
        <v>2.2573097944023801</v>
      </c>
      <c r="K103">
        <v>118.417408790274</v>
      </c>
      <c r="L103">
        <v>124.36638995634701</v>
      </c>
      <c r="M103">
        <v>72.381258738587306</v>
      </c>
      <c r="N103">
        <v>0.87942394910338995</v>
      </c>
      <c r="O103">
        <v>40.380859375</v>
      </c>
      <c r="P103">
        <v>15.2720450281425</v>
      </c>
      <c r="Q103">
        <v>0.110004477027033</v>
      </c>
    </row>
    <row r="104" spans="1:17" x14ac:dyDescent="0.3">
      <c r="A104" t="s">
        <v>274</v>
      </c>
      <c r="B104" t="s">
        <v>275</v>
      </c>
      <c r="C104" t="s">
        <v>3138</v>
      </c>
      <c r="D104" t="s">
        <v>188</v>
      </c>
      <c r="E104">
        <v>93489.617463250004</v>
      </c>
      <c r="F104">
        <v>527.5</v>
      </c>
      <c r="G104">
        <v>-24.2163210280467</v>
      </c>
      <c r="H104">
        <v>-3.17412581694584</v>
      </c>
      <c r="I104">
        <v>-13.2649294064343</v>
      </c>
      <c r="J104">
        <v>0.720894256347547</v>
      </c>
      <c r="K104">
        <v>557.33224972714902</v>
      </c>
      <c r="L104">
        <v>576.179881360688</v>
      </c>
      <c r="M104">
        <v>58.393366221799702</v>
      </c>
      <c r="N104">
        <v>0.79508352555174699</v>
      </c>
      <c r="O104">
        <v>27.3933649289099</v>
      </c>
      <c r="P104">
        <v>7.8291087489779301</v>
      </c>
      <c r="Q104">
        <v>-9.9662304319402997E-2</v>
      </c>
    </row>
    <row r="105" spans="1:17" x14ac:dyDescent="0.3">
      <c r="A105" t="s">
        <v>276</v>
      </c>
      <c r="B105" t="s">
        <v>277</v>
      </c>
      <c r="C105" t="s">
        <v>3151</v>
      </c>
      <c r="D105" t="s">
        <v>278</v>
      </c>
      <c r="E105">
        <v>93129.649904349993</v>
      </c>
      <c r="F105">
        <v>10291.700000000001</v>
      </c>
      <c r="G105">
        <v>31.735608175883701</v>
      </c>
      <c r="H105">
        <v>-3.16064816073624</v>
      </c>
      <c r="I105">
        <v>0.39009998379197303</v>
      </c>
      <c r="J105">
        <v>-0.62517510255048003</v>
      </c>
      <c r="K105">
        <v>10472.467172734699</v>
      </c>
      <c r="L105">
        <v>9577.3949344252997</v>
      </c>
      <c r="M105">
        <v>58.187080571778701</v>
      </c>
      <c r="N105">
        <v>1.1055235852219001</v>
      </c>
      <c r="O105">
        <v>29.210917535489699</v>
      </c>
      <c r="P105">
        <v>74.159594540854698</v>
      </c>
      <c r="Q105">
        <v>0.144504359745219</v>
      </c>
    </row>
    <row r="106" spans="1:17" x14ac:dyDescent="0.3">
      <c r="A106" t="s">
        <v>279</v>
      </c>
      <c r="B106" t="s">
        <v>280</v>
      </c>
      <c r="C106" t="s">
        <v>3136</v>
      </c>
      <c r="D106" t="s">
        <v>43</v>
      </c>
      <c r="E106">
        <v>92269.194591000007</v>
      </c>
      <c r="F106">
        <v>1863.75</v>
      </c>
      <c r="G106">
        <v>5.2509526982984696</v>
      </c>
      <c r="H106">
        <v>-3.93633919930119</v>
      </c>
      <c r="I106">
        <v>8.9408080479469092</v>
      </c>
      <c r="J106">
        <v>-2.4856103029458301</v>
      </c>
      <c r="K106">
        <v>1958.3264565356601</v>
      </c>
      <c r="L106">
        <v>1845.40170846042</v>
      </c>
      <c r="M106">
        <v>47.512497846158404</v>
      </c>
      <c r="N106">
        <v>0.80953503873409105</v>
      </c>
      <c r="O106">
        <v>23.509054325955699</v>
      </c>
      <c r="P106">
        <v>37.698559290727701</v>
      </c>
      <c r="Q106">
        <v>-5.7982639109890001E-3</v>
      </c>
    </row>
    <row r="107" spans="1:17" x14ac:dyDescent="0.3">
      <c r="A107" t="s">
        <v>281</v>
      </c>
      <c r="B107" t="s">
        <v>282</v>
      </c>
      <c r="C107" t="s">
        <v>3137</v>
      </c>
      <c r="D107" t="s">
        <v>283</v>
      </c>
      <c r="E107">
        <v>92260.102861399995</v>
      </c>
      <c r="F107">
        <v>349.75</v>
      </c>
      <c r="G107">
        <v>61.813517652126102</v>
      </c>
      <c r="H107">
        <v>-0.30108479281414502</v>
      </c>
      <c r="I107">
        <v>-3.8116269868855999</v>
      </c>
      <c r="J107">
        <v>-2.35833024568546</v>
      </c>
      <c r="K107">
        <v>358.38264541250902</v>
      </c>
      <c r="L107">
        <v>342.29235468152899</v>
      </c>
      <c r="M107">
        <v>73.248771729617204</v>
      </c>
      <c r="N107">
        <v>0.95510948416736696</v>
      </c>
      <c r="O107">
        <v>31.622587562544599</v>
      </c>
      <c r="P107">
        <v>98.102520532426993</v>
      </c>
      <c r="Q107">
        <v>1.1311691145035999E-2</v>
      </c>
    </row>
    <row r="108" spans="1:17" x14ac:dyDescent="0.3">
      <c r="A108" t="s">
        <v>284</v>
      </c>
      <c r="B108" t="s">
        <v>285</v>
      </c>
      <c r="C108" t="s">
        <v>3136</v>
      </c>
      <c r="D108" t="s">
        <v>34</v>
      </c>
      <c r="E108">
        <v>92121.534196559995</v>
      </c>
      <c r="F108">
        <v>101.56</v>
      </c>
      <c r="G108">
        <v>5.8569490880694204</v>
      </c>
      <c r="H108">
        <v>6.3873089917280303</v>
      </c>
      <c r="I108">
        <v>-18.853931873829399</v>
      </c>
      <c r="J108">
        <v>2.4079653864871502</v>
      </c>
      <c r="K108">
        <v>103.090809394421</v>
      </c>
      <c r="L108">
        <v>104.52485150403299</v>
      </c>
      <c r="M108">
        <v>56.163683510992399</v>
      </c>
      <c r="N108">
        <v>0.99749491496088105</v>
      </c>
      <c r="O108">
        <v>26.9200472627018</v>
      </c>
      <c r="P108">
        <v>30.205128205128201</v>
      </c>
      <c r="Q108">
        <v>0.11117207591497499</v>
      </c>
    </row>
    <row r="109" spans="1:17" x14ac:dyDescent="0.3">
      <c r="A109" t="s">
        <v>286</v>
      </c>
      <c r="B109" t="s">
        <v>287</v>
      </c>
      <c r="C109" t="s">
        <v>3143</v>
      </c>
      <c r="D109" t="s">
        <v>69</v>
      </c>
      <c r="E109">
        <v>91723.936354379999</v>
      </c>
      <c r="F109">
        <v>25421.85</v>
      </c>
      <c r="G109">
        <v>-25.109983060665702</v>
      </c>
      <c r="H109">
        <v>-0.68589887993783805</v>
      </c>
      <c r="I109">
        <v>-5.8277664295284</v>
      </c>
      <c r="J109">
        <v>1.14880910741826</v>
      </c>
      <c r="K109">
        <v>24985.634890567901</v>
      </c>
      <c r="L109">
        <v>25636.525326950999</v>
      </c>
      <c r="M109">
        <v>65.371537089096194</v>
      </c>
      <c r="N109">
        <v>0.98284086359402101</v>
      </c>
      <c r="O109">
        <v>20.9107519712373</v>
      </c>
      <c r="P109">
        <v>8.17808510638298</v>
      </c>
      <c r="Q109">
        <v>-5.1275044933876003E-2</v>
      </c>
    </row>
    <row r="110" spans="1:17" x14ac:dyDescent="0.3">
      <c r="A110" t="s">
        <v>288</v>
      </c>
      <c r="B110" t="s">
        <v>289</v>
      </c>
      <c r="C110" t="s">
        <v>3139</v>
      </c>
      <c r="D110" t="s">
        <v>139</v>
      </c>
      <c r="E110">
        <v>91615.783194000003</v>
      </c>
      <c r="F110">
        <v>439.4</v>
      </c>
      <c r="G110">
        <v>141.90610293166199</v>
      </c>
      <c r="H110">
        <v>4.5304663108886798</v>
      </c>
      <c r="I110">
        <v>10.6977922641015</v>
      </c>
      <c r="J110">
        <v>-1.74319641879584</v>
      </c>
      <c r="K110">
        <v>466.98275315715398</v>
      </c>
      <c r="L110">
        <v>416.60471146366098</v>
      </c>
      <c r="M110">
        <v>52.619529724443296</v>
      </c>
      <c r="N110">
        <v>0.56184746448346801</v>
      </c>
      <c r="O110">
        <v>47.246244879380903</v>
      </c>
      <c r="P110">
        <v>171.06724244293599</v>
      </c>
      <c r="Q110">
        <v>0.20365991098113101</v>
      </c>
    </row>
    <row r="111" spans="1:17" x14ac:dyDescent="0.3">
      <c r="A111" t="s">
        <v>290</v>
      </c>
      <c r="B111" t="s">
        <v>291</v>
      </c>
      <c r="C111" t="s">
        <v>3140</v>
      </c>
      <c r="D111" t="s">
        <v>51</v>
      </c>
      <c r="E111">
        <v>91529.198052505002</v>
      </c>
      <c r="F111">
        <v>2006.35</v>
      </c>
      <c r="G111">
        <v>38.525751549888902</v>
      </c>
      <c r="H111">
        <v>-6.3844884275161196</v>
      </c>
      <c r="I111">
        <v>18.293707504921802</v>
      </c>
      <c r="J111">
        <v>-2.4914283554740901</v>
      </c>
      <c r="K111">
        <v>2113.75981289831</v>
      </c>
      <c r="L111">
        <v>1860.6244805674</v>
      </c>
      <c r="M111">
        <v>32.8507530288556</v>
      </c>
      <c r="N111">
        <v>0.66477674337387704</v>
      </c>
      <c r="O111">
        <v>15.234131632068101</v>
      </c>
      <c r="P111">
        <v>67.174936466275</v>
      </c>
      <c r="Q111">
        <v>0.107924242387475</v>
      </c>
    </row>
    <row r="112" spans="1:17" x14ac:dyDescent="0.3">
      <c r="A112" t="s">
        <v>292</v>
      </c>
      <c r="B112" t="s">
        <v>293</v>
      </c>
      <c r="C112" t="s">
        <v>3136</v>
      </c>
      <c r="D112" t="s">
        <v>217</v>
      </c>
      <c r="E112">
        <v>90643.003245469998</v>
      </c>
      <c r="F112">
        <v>4241.8999999999996</v>
      </c>
      <c r="G112">
        <v>23.605843544415301</v>
      </c>
      <c r="H112">
        <v>-3.20485822984383</v>
      </c>
      <c r="I112">
        <v>2.2725509446097898</v>
      </c>
      <c r="J112">
        <v>-0.98263264874734702</v>
      </c>
      <c r="K112">
        <v>4352.3774549546297</v>
      </c>
      <c r="L112">
        <v>3999.17938565041</v>
      </c>
      <c r="M112">
        <v>42.9777545046624</v>
      </c>
      <c r="N112">
        <v>0.99582000059143605</v>
      </c>
      <c r="O112">
        <v>14.665597963176801</v>
      </c>
      <c r="P112">
        <v>48.943117977527997</v>
      </c>
      <c r="Q112">
        <v>5.1063851591626998E-2</v>
      </c>
    </row>
    <row r="113" spans="1:17" x14ac:dyDescent="0.3">
      <c r="A113" t="s">
        <v>294</v>
      </c>
      <c r="B113" t="s">
        <v>295</v>
      </c>
      <c r="C113" t="s">
        <v>3135</v>
      </c>
      <c r="D113" t="s">
        <v>243</v>
      </c>
      <c r="E113">
        <v>90583.645816470002</v>
      </c>
      <c r="F113">
        <v>5910.9</v>
      </c>
      <c r="G113">
        <v>64.447107525868503</v>
      </c>
      <c r="H113">
        <v>4.4534250119263401</v>
      </c>
      <c r="I113">
        <v>52.331097697717603</v>
      </c>
      <c r="J113">
        <v>2.07672246038815</v>
      </c>
      <c r="K113">
        <v>5502.07367202163</v>
      </c>
      <c r="L113">
        <v>4658.3116360906397</v>
      </c>
      <c r="M113">
        <v>66.972581311234904</v>
      </c>
      <c r="N113">
        <v>0.99481080739299399</v>
      </c>
      <c r="O113">
        <v>2.2179363548698201</v>
      </c>
      <c r="P113">
        <v>88.521400778210094</v>
      </c>
      <c r="Q113">
        <v>0.12477309801692001</v>
      </c>
    </row>
    <row r="114" spans="1:17" x14ac:dyDescent="0.3">
      <c r="A114" t="s">
        <v>296</v>
      </c>
      <c r="B114" t="s">
        <v>297</v>
      </c>
      <c r="C114" t="s">
        <v>3144</v>
      </c>
      <c r="D114" t="s">
        <v>298</v>
      </c>
      <c r="E114">
        <v>90148.370850000007</v>
      </c>
      <c r="F114">
        <v>4469.6499999999996</v>
      </c>
      <c r="G114">
        <v>87.461689571809401</v>
      </c>
      <c r="H114">
        <v>3.47941038305341</v>
      </c>
      <c r="I114">
        <v>36.7345548790775</v>
      </c>
      <c r="J114">
        <v>0.97441592010370404</v>
      </c>
      <c r="K114">
        <v>4197.0106428629397</v>
      </c>
      <c r="L114">
        <v>3676.5158943985998</v>
      </c>
      <c r="M114">
        <v>74.524004725319301</v>
      </c>
      <c r="N114">
        <v>0.70302554129716399</v>
      </c>
      <c r="O114">
        <v>31.106462474690399</v>
      </c>
      <c r="P114">
        <v>148.95009468641999</v>
      </c>
      <c r="Q114">
        <v>0.25492330897197901</v>
      </c>
    </row>
    <row r="115" spans="1:17" x14ac:dyDescent="0.3">
      <c r="A115" t="s">
        <v>299</v>
      </c>
      <c r="B115" t="s">
        <v>300</v>
      </c>
      <c r="C115" t="s">
        <v>3146</v>
      </c>
      <c r="D115" t="s">
        <v>117</v>
      </c>
      <c r="E115">
        <v>90002.838128189993</v>
      </c>
      <c r="F115">
        <v>889.55</v>
      </c>
      <c r="G115">
        <v>10.9393798073308</v>
      </c>
      <c r="H115">
        <v>-1.1284924318921901</v>
      </c>
      <c r="I115">
        <v>-21.878665188282302</v>
      </c>
      <c r="J115">
        <v>0.49525647864203398</v>
      </c>
      <c r="K115">
        <v>932.506895884806</v>
      </c>
      <c r="L115">
        <v>912.59775531496598</v>
      </c>
      <c r="M115">
        <v>47.950553406421797</v>
      </c>
      <c r="N115">
        <v>0.85571361721156503</v>
      </c>
      <c r="O115">
        <v>23.320780169748701</v>
      </c>
      <c r="P115">
        <v>35.705568268497302</v>
      </c>
      <c r="Q115">
        <v>0.11066643258061699</v>
      </c>
    </row>
    <row r="116" spans="1:17" x14ac:dyDescent="0.3">
      <c r="A116" t="s">
        <v>301</v>
      </c>
      <c r="B116" t="s">
        <v>302</v>
      </c>
      <c r="C116" t="s">
        <v>3136</v>
      </c>
      <c r="D116" t="s">
        <v>303</v>
      </c>
      <c r="E116">
        <v>88277.221856749995</v>
      </c>
      <c r="F116">
        <v>82.1</v>
      </c>
      <c r="G116">
        <v>9.7776720920507891</v>
      </c>
      <c r="H116">
        <v>-1.679863424526</v>
      </c>
      <c r="I116">
        <v>-14.275571583812701</v>
      </c>
      <c r="J116">
        <v>2.7400431150386</v>
      </c>
      <c r="K116">
        <v>83.203978532125703</v>
      </c>
      <c r="L116">
        <v>83.601055723226807</v>
      </c>
      <c r="M116">
        <v>60.830279605721699</v>
      </c>
      <c r="N116">
        <v>0.78195194651598399</v>
      </c>
      <c r="O116">
        <v>31.425091352009701</v>
      </c>
      <c r="P116">
        <v>35.2553542009884</v>
      </c>
      <c r="Q116">
        <v>5.5630285866109998E-2</v>
      </c>
    </row>
    <row r="117" spans="1:17" x14ac:dyDescent="0.3">
      <c r="A117" t="s">
        <v>304</v>
      </c>
      <c r="B117" t="s">
        <v>305</v>
      </c>
      <c r="C117" t="s">
        <v>3144</v>
      </c>
      <c r="D117" t="s">
        <v>306</v>
      </c>
      <c r="E117">
        <v>86783.394972864</v>
      </c>
      <c r="F117">
        <v>63.59</v>
      </c>
      <c r="G117">
        <v>40.627259356446601</v>
      </c>
      <c r="H117">
        <v>-7.2462945808244603</v>
      </c>
      <c r="I117">
        <v>34.831908834135099</v>
      </c>
      <c r="J117">
        <v>-3.59230810495702</v>
      </c>
      <c r="K117">
        <v>67.974543688353194</v>
      </c>
      <c r="L117">
        <v>58.934911478199503</v>
      </c>
      <c r="M117">
        <v>50.026257074043102</v>
      </c>
      <c r="N117">
        <v>1.48215433229986</v>
      </c>
      <c r="O117">
        <v>35.304293127850201</v>
      </c>
      <c r="P117">
        <v>87.581120943952797</v>
      </c>
      <c r="Q117">
        <v>0.197942715247862</v>
      </c>
    </row>
    <row r="118" spans="1:17" x14ac:dyDescent="0.3">
      <c r="A118" t="s">
        <v>307</v>
      </c>
      <c r="B118" t="s">
        <v>308</v>
      </c>
      <c r="C118" t="s">
        <v>3147</v>
      </c>
      <c r="D118" t="s">
        <v>48</v>
      </c>
      <c r="E118">
        <v>86382.982263312006</v>
      </c>
      <c r="F118">
        <v>81.81</v>
      </c>
      <c r="G118">
        <v>10.462104540452099</v>
      </c>
      <c r="H118">
        <v>0.37737252864309601</v>
      </c>
      <c r="I118">
        <v>-14.9355645268906</v>
      </c>
      <c r="J118">
        <v>-3.0162664806977602</v>
      </c>
      <c r="K118">
        <v>83.909031055597794</v>
      </c>
      <c r="L118">
        <v>84.475121347012902</v>
      </c>
      <c r="M118">
        <v>60.627935004174297</v>
      </c>
      <c r="N118">
        <v>1.0622448051631299</v>
      </c>
      <c r="O118">
        <v>26.8182373792934</v>
      </c>
      <c r="P118">
        <v>39.251063829787199</v>
      </c>
      <c r="Q118">
        <v>8.8578556824639998E-2</v>
      </c>
    </row>
    <row r="119" spans="1:17" x14ac:dyDescent="0.3">
      <c r="A119" t="s">
        <v>309</v>
      </c>
      <c r="B119" t="s">
        <v>310</v>
      </c>
      <c r="C119" t="s">
        <v>3144</v>
      </c>
      <c r="D119" t="s">
        <v>163</v>
      </c>
      <c r="E119">
        <v>86236.781049929996</v>
      </c>
      <c r="F119">
        <v>247.66</v>
      </c>
      <c r="G119">
        <v>33.707585228762198</v>
      </c>
      <c r="H119">
        <v>11.703657832946</v>
      </c>
      <c r="I119">
        <v>-24.135626732312101</v>
      </c>
      <c r="J119">
        <v>6.0599887294749797</v>
      </c>
      <c r="K119">
        <v>249.42210206732901</v>
      </c>
      <c r="L119">
        <v>251.303520855611</v>
      </c>
      <c r="M119">
        <v>69.168213906247203</v>
      </c>
      <c r="N119">
        <v>0.82043505727662802</v>
      </c>
      <c r="O119">
        <v>35.407413389323999</v>
      </c>
      <c r="P119">
        <v>63.471947194719398</v>
      </c>
      <c r="Q119">
        <v>0.15418236510877001</v>
      </c>
    </row>
    <row r="120" spans="1:17" x14ac:dyDescent="0.3">
      <c r="A120" t="s">
        <v>311</v>
      </c>
      <c r="B120" t="s">
        <v>312</v>
      </c>
      <c r="C120" t="s">
        <v>3136</v>
      </c>
      <c r="D120" t="s">
        <v>105</v>
      </c>
      <c r="E120">
        <v>84162.192736640005</v>
      </c>
      <c r="F120">
        <v>1843.9</v>
      </c>
      <c r="G120">
        <v>103.29440323080399</v>
      </c>
      <c r="H120">
        <v>12.5126966262238</v>
      </c>
      <c r="I120">
        <v>41.3989031365522</v>
      </c>
      <c r="J120">
        <v>5.9562263523333003</v>
      </c>
      <c r="K120">
        <v>1698.8376917697201</v>
      </c>
      <c r="L120">
        <v>1443.3915868987399</v>
      </c>
      <c r="M120">
        <v>74.283463704020093</v>
      </c>
      <c r="N120">
        <v>0.84142712274278497</v>
      </c>
      <c r="O120">
        <v>6.6489505938499702</v>
      </c>
      <c r="P120">
        <v>154.243364357118</v>
      </c>
      <c r="Q120">
        <v>4.0872725095100003E-2</v>
      </c>
    </row>
    <row r="121" spans="1:17" x14ac:dyDescent="0.3">
      <c r="A121" t="s">
        <v>313</v>
      </c>
      <c r="B121" t="s">
        <v>314</v>
      </c>
      <c r="C121" t="s">
        <v>3138</v>
      </c>
      <c r="D121" t="s">
        <v>188</v>
      </c>
      <c r="E121">
        <v>84082.65860594</v>
      </c>
      <c r="F121">
        <v>649.9</v>
      </c>
      <c r="G121">
        <v>-2.98180300937653</v>
      </c>
      <c r="H121">
        <v>-2.0327300284479799</v>
      </c>
      <c r="I121">
        <v>2.0043371494881201</v>
      </c>
      <c r="J121">
        <v>3.2567391020494298</v>
      </c>
      <c r="K121">
        <v>641.34160333763805</v>
      </c>
      <c r="L121">
        <v>618.67014187765994</v>
      </c>
      <c r="M121">
        <v>73.029527857786306</v>
      </c>
      <c r="N121">
        <v>1.1184242219409</v>
      </c>
      <c r="O121">
        <v>10.7631943375904</v>
      </c>
      <c r="P121">
        <v>33.6417849064363</v>
      </c>
      <c r="Q121">
        <v>-1.5353982530309999E-2</v>
      </c>
    </row>
    <row r="122" spans="1:17" x14ac:dyDescent="0.3">
      <c r="A122" t="s">
        <v>315</v>
      </c>
      <c r="B122" t="s">
        <v>316</v>
      </c>
      <c r="C122" t="s">
        <v>3142</v>
      </c>
      <c r="D122" t="s">
        <v>166</v>
      </c>
      <c r="E122">
        <v>83363.743846694997</v>
      </c>
      <c r="F122">
        <v>82.99</v>
      </c>
      <c r="G122">
        <v>31.4799464788317</v>
      </c>
      <c r="H122">
        <v>3.0885552826878202</v>
      </c>
      <c r="I122">
        <v>-24.729787201297601</v>
      </c>
      <c r="J122">
        <v>-1.1043121876305599</v>
      </c>
      <c r="K122">
        <v>85.779384476687795</v>
      </c>
      <c r="L122">
        <v>87.672631753210197</v>
      </c>
      <c r="M122">
        <v>60.064087253333099</v>
      </c>
      <c r="N122">
        <v>0.87419985354496499</v>
      </c>
      <c r="O122">
        <v>42.667791300156601</v>
      </c>
      <c r="P122">
        <v>54.687791239515299</v>
      </c>
      <c r="Q122">
        <v>0.10593534269054</v>
      </c>
    </row>
    <row r="123" spans="1:17" x14ac:dyDescent="0.3">
      <c r="A123" t="s">
        <v>317</v>
      </c>
      <c r="B123" t="s">
        <v>318</v>
      </c>
      <c r="C123" t="s">
        <v>3134</v>
      </c>
      <c r="D123" t="s">
        <v>72</v>
      </c>
      <c r="E123">
        <v>82143.693445500001</v>
      </c>
      <c r="F123">
        <v>504.3</v>
      </c>
      <c r="G123">
        <v>130.40229354220699</v>
      </c>
      <c r="H123">
        <v>5.8351768703152302</v>
      </c>
      <c r="I123">
        <v>7.33625217525032</v>
      </c>
      <c r="J123">
        <v>2.0546570456184199</v>
      </c>
      <c r="K123">
        <v>527.72445540223305</v>
      </c>
      <c r="L123">
        <v>482.07806360144599</v>
      </c>
      <c r="M123">
        <v>54.616999353122999</v>
      </c>
      <c r="N123">
        <v>0.32797248940912399</v>
      </c>
      <c r="O123">
        <v>52.270473924251398</v>
      </c>
      <c r="P123">
        <v>157.99795361527899</v>
      </c>
      <c r="Q123">
        <v>0.12400956472452999</v>
      </c>
    </row>
    <row r="124" spans="1:17" x14ac:dyDescent="0.3">
      <c r="A124" t="s">
        <v>319</v>
      </c>
      <c r="B124" t="s">
        <v>320</v>
      </c>
      <c r="C124" t="s">
        <v>3138</v>
      </c>
      <c r="D124" t="s">
        <v>188</v>
      </c>
      <c r="E124">
        <v>82073.024987669996</v>
      </c>
      <c r="F124">
        <v>3017.55</v>
      </c>
      <c r="G124">
        <v>12.7883998102606</v>
      </c>
      <c r="H124">
        <v>-5.1455266208606902</v>
      </c>
      <c r="I124">
        <v>4.8381278097575597</v>
      </c>
      <c r="J124">
        <v>4.8189347260944704</v>
      </c>
      <c r="K124">
        <v>3147.0491121534701</v>
      </c>
      <c r="L124">
        <v>3013.7838696257299</v>
      </c>
      <c r="M124">
        <v>67.948753502145607</v>
      </c>
      <c r="N124">
        <v>1.17422276361691</v>
      </c>
      <c r="O124">
        <v>28.912528375668899</v>
      </c>
      <c r="P124">
        <v>40.576739419067799</v>
      </c>
      <c r="Q124">
        <v>9.6432175338945006E-2</v>
      </c>
    </row>
    <row r="125" spans="1:17" x14ac:dyDescent="0.3">
      <c r="A125" t="s">
        <v>321</v>
      </c>
      <c r="B125" t="s">
        <v>322</v>
      </c>
      <c r="C125" t="s">
        <v>3134</v>
      </c>
      <c r="D125" t="s">
        <v>18</v>
      </c>
      <c r="E125">
        <v>80889.172983754994</v>
      </c>
      <c r="F125">
        <v>380.15</v>
      </c>
      <c r="G125">
        <v>43.493583516636299</v>
      </c>
      <c r="H125">
        <v>-0.62568260410210097</v>
      </c>
      <c r="I125">
        <v>-3.5071670887625701</v>
      </c>
      <c r="J125">
        <v>2.6251579962763198</v>
      </c>
      <c r="K125">
        <v>389.15490371877303</v>
      </c>
      <c r="L125">
        <v>356.08017242043798</v>
      </c>
      <c r="M125">
        <v>56.602104698137197</v>
      </c>
      <c r="N125">
        <v>0.64907906773335799</v>
      </c>
      <c r="O125">
        <v>20.2551624358805</v>
      </c>
      <c r="P125">
        <v>75.399876960935003</v>
      </c>
      <c r="Q125">
        <v>6.5885568129970998E-2</v>
      </c>
    </row>
    <row r="126" spans="1:17" x14ac:dyDescent="0.3">
      <c r="A126" t="s">
        <v>323</v>
      </c>
      <c r="B126" t="s">
        <v>324</v>
      </c>
      <c r="C126" t="s">
        <v>3142</v>
      </c>
      <c r="D126" t="s">
        <v>325</v>
      </c>
      <c r="E126">
        <v>79380.756983359999</v>
      </c>
      <c r="F126">
        <v>660.8</v>
      </c>
      <c r="G126">
        <v>-53.190492166042297</v>
      </c>
      <c r="H126">
        <v>-35.093787341311</v>
      </c>
      <c r="I126">
        <v>-51.455416910276199</v>
      </c>
      <c r="J126">
        <v>-17.056277561160702</v>
      </c>
      <c r="K126">
        <v>916.37834864770298</v>
      </c>
      <c r="L126">
        <v>1007.4849768412701</v>
      </c>
      <c r="M126">
        <v>28.532514927280602</v>
      </c>
      <c r="N126">
        <v>2.70441202791209</v>
      </c>
      <c r="O126">
        <v>103.995157384987</v>
      </c>
      <c r="P126">
        <v>12.3809523809523</v>
      </c>
      <c r="Q126">
        <v>-6.4315798751938005E-2</v>
      </c>
    </row>
    <row r="127" spans="1:17" x14ac:dyDescent="0.3">
      <c r="A127" t="s">
        <v>326</v>
      </c>
      <c r="B127" t="s">
        <v>327</v>
      </c>
      <c r="C127" t="s">
        <v>3149</v>
      </c>
      <c r="D127" t="s">
        <v>134</v>
      </c>
      <c r="E127">
        <v>78805.583161919902</v>
      </c>
      <c r="F127">
        <v>2834.1</v>
      </c>
      <c r="G127">
        <v>35.124211666351101</v>
      </c>
      <c r="H127">
        <v>-2.66559091480485</v>
      </c>
      <c r="I127">
        <v>-3.7911878791753502</v>
      </c>
      <c r="J127">
        <v>5.3348773747982303</v>
      </c>
      <c r="K127">
        <v>2882.4841125702701</v>
      </c>
      <c r="L127">
        <v>2736.40184265783</v>
      </c>
      <c r="M127">
        <v>54.575067530417101</v>
      </c>
      <c r="N127">
        <v>1.0589289919566001</v>
      </c>
      <c r="O127">
        <v>20.0628065347023</v>
      </c>
      <c r="P127">
        <v>55.450730877876197</v>
      </c>
      <c r="Q127">
        <v>2.6808625468159E-2</v>
      </c>
    </row>
    <row r="128" spans="1:17" x14ac:dyDescent="0.3">
      <c r="A128" t="s">
        <v>328</v>
      </c>
      <c r="B128" t="s">
        <v>329</v>
      </c>
      <c r="C128" t="s">
        <v>3136</v>
      </c>
      <c r="D128" t="s">
        <v>24</v>
      </c>
      <c r="E128">
        <v>78053.858101135003</v>
      </c>
      <c r="F128">
        <v>1001.95</v>
      </c>
      <c r="G128">
        <v>-54.3040021874762</v>
      </c>
      <c r="H128">
        <v>-4.0118904951006202</v>
      </c>
      <c r="I128">
        <v>-37.466108517061897</v>
      </c>
      <c r="J128">
        <v>-2.5581655865789101</v>
      </c>
      <c r="K128">
        <v>1178.8648849163501</v>
      </c>
      <c r="L128">
        <v>1349.77444574939</v>
      </c>
      <c r="M128">
        <v>31.66025196092</v>
      </c>
      <c r="N128">
        <v>1.0280178994420299</v>
      </c>
      <c r="O128">
        <v>69.120215579619696</v>
      </c>
      <c r="P128">
        <v>3.6786009933774899</v>
      </c>
      <c r="Q128">
        <v>-2.9992962631513E-2</v>
      </c>
    </row>
    <row r="129" spans="1:17" x14ac:dyDescent="0.3">
      <c r="A129" t="s">
        <v>330</v>
      </c>
      <c r="B129" t="s">
        <v>331</v>
      </c>
      <c r="C129" t="s">
        <v>3136</v>
      </c>
      <c r="D129" t="s">
        <v>54</v>
      </c>
      <c r="E129">
        <v>77900.053409639993</v>
      </c>
      <c r="F129">
        <v>1940.4</v>
      </c>
      <c r="G129">
        <v>22.725075111623099</v>
      </c>
      <c r="H129">
        <v>0.471246695045615</v>
      </c>
      <c r="I129">
        <v>7.7359993423274398</v>
      </c>
      <c r="J129">
        <v>-0.43848686701763601</v>
      </c>
      <c r="K129">
        <v>1907.9936276394801</v>
      </c>
      <c r="L129">
        <v>1762.0071456142</v>
      </c>
      <c r="M129">
        <v>65.463448851529805</v>
      </c>
      <c r="N129">
        <v>1.5883461994205901</v>
      </c>
      <c r="O129">
        <v>7.1299732014017598</v>
      </c>
      <c r="P129">
        <v>53.768127426895902</v>
      </c>
      <c r="Q129">
        <v>1.3703349585839999E-3</v>
      </c>
    </row>
    <row r="130" spans="1:17" x14ac:dyDescent="0.3">
      <c r="A130" t="s">
        <v>332</v>
      </c>
      <c r="B130" t="s">
        <v>333</v>
      </c>
      <c r="C130" t="s">
        <v>3134</v>
      </c>
      <c r="D130" t="s">
        <v>191</v>
      </c>
      <c r="E130">
        <v>76332.318810615005</v>
      </c>
      <c r="F130">
        <v>694.05</v>
      </c>
      <c r="G130">
        <v>-32.6845574714227</v>
      </c>
      <c r="H130">
        <v>-20.021606647398599</v>
      </c>
      <c r="I130">
        <v>-46.276510528980502</v>
      </c>
      <c r="J130">
        <v>-1.92259829143609</v>
      </c>
      <c r="K130">
        <v>724.788290454037</v>
      </c>
      <c r="L130">
        <v>845.82143916841505</v>
      </c>
      <c r="M130">
        <v>58.825244170265201</v>
      </c>
      <c r="N130">
        <v>2.5013244026821599</v>
      </c>
      <c r="O130">
        <v>81.456667387075797</v>
      </c>
      <c r="P130">
        <v>27.1736142922583</v>
      </c>
      <c r="Q130">
        <v>-3.2805264990801997E-2</v>
      </c>
    </row>
    <row r="131" spans="1:17" x14ac:dyDescent="0.3">
      <c r="A131" t="s">
        <v>334</v>
      </c>
      <c r="B131" t="s">
        <v>335</v>
      </c>
      <c r="C131" t="s">
        <v>3136</v>
      </c>
      <c r="D131" t="s">
        <v>34</v>
      </c>
      <c r="E131">
        <v>75362.63473695</v>
      </c>
      <c r="F131">
        <v>559.5</v>
      </c>
      <c r="G131">
        <v>16.840679524456299</v>
      </c>
      <c r="H131">
        <v>11.403629423777801</v>
      </c>
      <c r="I131">
        <v>-9.2635132290301296</v>
      </c>
      <c r="J131">
        <v>4.1053052456742298</v>
      </c>
      <c r="K131">
        <v>544.203969517009</v>
      </c>
      <c r="L131">
        <v>521.16370437736202</v>
      </c>
      <c r="M131">
        <v>58.318440082430897</v>
      </c>
      <c r="N131">
        <v>1.00910596013594</v>
      </c>
      <c r="O131">
        <v>13.083109919570999</v>
      </c>
      <c r="P131">
        <v>43.131235610130403</v>
      </c>
      <c r="Q131">
        <v>0.16795058174348701</v>
      </c>
    </row>
    <row r="132" spans="1:17" hidden="1" x14ac:dyDescent="0.3">
      <c r="A132" t="s">
        <v>336</v>
      </c>
      <c r="B132" t="s">
        <v>337</v>
      </c>
      <c r="C132" t="s">
        <v>3150</v>
      </c>
      <c r="D132" t="s">
        <v>306</v>
      </c>
      <c r="E132">
        <v>74916.276219224994</v>
      </c>
      <c r="F132">
        <v>2607.75</v>
      </c>
      <c r="G132">
        <v>-11.138611404146401</v>
      </c>
      <c r="H132">
        <v>-5.94661166430294E-2</v>
      </c>
      <c r="I132">
        <v>5.6407878662192896</v>
      </c>
      <c r="J132">
        <v>-15.2059474279048</v>
      </c>
      <c r="M132">
        <v>39.568229235114501</v>
      </c>
      <c r="O132">
        <v>43.5336976320582</v>
      </c>
      <c r="P132">
        <v>13.380434782608599</v>
      </c>
    </row>
    <row r="133" spans="1:17" x14ac:dyDescent="0.3">
      <c r="A133" t="s">
        <v>338</v>
      </c>
      <c r="B133" t="s">
        <v>339</v>
      </c>
      <c r="C133" t="s">
        <v>3142</v>
      </c>
      <c r="D133" t="s">
        <v>75</v>
      </c>
      <c r="E133">
        <v>73666.537567599997</v>
      </c>
      <c r="F133">
        <v>1532.75</v>
      </c>
      <c r="G133">
        <v>61.6211561492116</v>
      </c>
      <c r="H133">
        <v>-19.808840842852501</v>
      </c>
      <c r="I133">
        <v>3.7652349418329898</v>
      </c>
      <c r="J133">
        <v>-4.9102496630473604</v>
      </c>
      <c r="K133">
        <v>1734.0399536171101</v>
      </c>
      <c r="L133">
        <v>1534.60885390112</v>
      </c>
      <c r="M133">
        <v>32.719248701990303</v>
      </c>
      <c r="N133">
        <v>0.92702546419902399</v>
      </c>
      <c r="O133">
        <v>32.898385255260102</v>
      </c>
      <c r="P133">
        <v>87.389204719114801</v>
      </c>
      <c r="Q133">
        <v>0.116253553536025</v>
      </c>
    </row>
    <row r="134" spans="1:17" x14ac:dyDescent="0.3">
      <c r="A134" t="s">
        <v>340</v>
      </c>
      <c r="B134" t="s">
        <v>341</v>
      </c>
      <c r="C134" t="s">
        <v>3149</v>
      </c>
      <c r="D134" t="s">
        <v>134</v>
      </c>
      <c r="E134">
        <v>72445.927711065</v>
      </c>
      <c r="F134">
        <v>1979.25</v>
      </c>
      <c r="G134">
        <v>17.6991986345909</v>
      </c>
      <c r="H134">
        <v>1.7735963600410001</v>
      </c>
      <c r="I134">
        <v>3.8697147708472199</v>
      </c>
      <c r="J134">
        <v>-1.0798032434665901</v>
      </c>
      <c r="K134">
        <v>1919.1918435738901</v>
      </c>
      <c r="L134">
        <v>1715.79427000234</v>
      </c>
      <c r="M134">
        <v>58.530147159203203</v>
      </c>
      <c r="N134">
        <v>2.60816936907985</v>
      </c>
      <c r="O134">
        <v>5.59050145257042</v>
      </c>
      <c r="P134">
        <v>56.073808303434099</v>
      </c>
      <c r="Q134">
        <v>0.109204624281351</v>
      </c>
    </row>
    <row r="135" spans="1:17" x14ac:dyDescent="0.3">
      <c r="A135" t="s">
        <v>342</v>
      </c>
      <c r="B135" t="s">
        <v>343</v>
      </c>
      <c r="C135" t="s">
        <v>3145</v>
      </c>
      <c r="D135" t="s">
        <v>83</v>
      </c>
      <c r="E135">
        <v>71958.088936875007</v>
      </c>
      <c r="F135">
        <v>697.65</v>
      </c>
      <c r="G135">
        <v>89.238326609815502</v>
      </c>
      <c r="H135">
        <v>2.9263005189051898</v>
      </c>
      <c r="I135">
        <v>65.790796875094102</v>
      </c>
      <c r="J135">
        <v>-4.8686737783157596</v>
      </c>
      <c r="K135">
        <v>681.07418643484698</v>
      </c>
      <c r="L135">
        <v>545.63758172566304</v>
      </c>
      <c r="M135">
        <v>53.402629137466</v>
      </c>
      <c r="N135">
        <v>1.4105344396438799</v>
      </c>
      <c r="O135">
        <v>12.6997778255572</v>
      </c>
      <c r="P135">
        <v>129.414666228214</v>
      </c>
      <c r="Q135">
        <v>0.24937402514121901</v>
      </c>
    </row>
    <row r="136" spans="1:17" x14ac:dyDescent="0.3">
      <c r="A136" t="s">
        <v>344</v>
      </c>
      <c r="B136" t="s">
        <v>345</v>
      </c>
      <c r="C136" t="s">
        <v>3140</v>
      </c>
      <c r="D136" t="s">
        <v>51</v>
      </c>
      <c r="E136">
        <v>71055.270557819997</v>
      </c>
      <c r="F136">
        <v>1223.4000000000001</v>
      </c>
      <c r="G136">
        <v>-1.83915705572396</v>
      </c>
      <c r="H136">
        <v>-15.0161731112663</v>
      </c>
      <c r="I136">
        <v>-3.2543581704817499</v>
      </c>
      <c r="J136">
        <v>-4.4711691846900896</v>
      </c>
      <c r="K136">
        <v>1371.39253184275</v>
      </c>
      <c r="L136">
        <v>1287.4301176583299</v>
      </c>
      <c r="M136">
        <v>24.478732247536598</v>
      </c>
      <c r="N136">
        <v>0.92431078614698003</v>
      </c>
      <c r="O136">
        <v>30.129148275298299</v>
      </c>
      <c r="P136">
        <v>27.6369327073552</v>
      </c>
      <c r="Q136">
        <v>6.1013109617402E-2</v>
      </c>
    </row>
    <row r="137" spans="1:17" x14ac:dyDescent="0.3">
      <c r="A137" t="s">
        <v>346</v>
      </c>
      <c r="B137" t="s">
        <v>347</v>
      </c>
      <c r="C137" t="s">
        <v>3149</v>
      </c>
      <c r="D137" t="s">
        <v>134</v>
      </c>
      <c r="E137">
        <v>70185.33765324</v>
      </c>
      <c r="F137">
        <v>1629.45</v>
      </c>
      <c r="G137">
        <v>55.703660598252803</v>
      </c>
      <c r="H137">
        <v>0.86604115465667597</v>
      </c>
      <c r="I137">
        <v>-4.74006280774194</v>
      </c>
      <c r="J137">
        <v>3.9708667603883501</v>
      </c>
      <c r="K137">
        <v>1695.76077814622</v>
      </c>
      <c r="L137">
        <v>1563.56995275535</v>
      </c>
      <c r="M137">
        <v>48.642314972367998</v>
      </c>
      <c r="N137">
        <v>0.58537740230659097</v>
      </c>
      <c r="O137">
        <v>27.331308110098501</v>
      </c>
      <c r="P137">
        <v>75.096711798839394</v>
      </c>
      <c r="Q137">
        <v>0.15424370849058</v>
      </c>
    </row>
    <row r="138" spans="1:17" x14ac:dyDescent="0.3">
      <c r="A138" t="s">
        <v>348</v>
      </c>
      <c r="B138" t="s">
        <v>349</v>
      </c>
      <c r="C138" t="s">
        <v>3136</v>
      </c>
      <c r="D138" t="s">
        <v>43</v>
      </c>
      <c r="E138">
        <v>69456.695999999996</v>
      </c>
      <c r="F138">
        <v>395.9</v>
      </c>
      <c r="G138">
        <v>5.11326067617372</v>
      </c>
      <c r="H138">
        <v>13.396562562032599</v>
      </c>
      <c r="I138">
        <v>3.39034188834309</v>
      </c>
      <c r="J138">
        <v>4.17224047177291</v>
      </c>
      <c r="K138">
        <v>378.93917228452602</v>
      </c>
      <c r="L138">
        <v>362.34609172208502</v>
      </c>
      <c r="M138">
        <v>68.674515979908804</v>
      </c>
      <c r="N138">
        <v>0.745509798269267</v>
      </c>
      <c r="O138">
        <v>18.161151806011599</v>
      </c>
      <c r="P138">
        <v>35.281052451734098</v>
      </c>
      <c r="Q138">
        <v>0.116160858686343</v>
      </c>
    </row>
    <row r="139" spans="1:17" x14ac:dyDescent="0.3">
      <c r="A139" t="s">
        <v>350</v>
      </c>
      <c r="B139" t="s">
        <v>351</v>
      </c>
      <c r="C139" t="s">
        <v>3144</v>
      </c>
      <c r="D139" t="s">
        <v>183</v>
      </c>
      <c r="E139">
        <v>68964.931004136</v>
      </c>
      <c r="F139">
        <v>234.86</v>
      </c>
      <c r="G139">
        <v>6.7547660896690402</v>
      </c>
      <c r="H139">
        <v>8.0655768350330703</v>
      </c>
      <c r="I139">
        <v>-3.71895172385149</v>
      </c>
      <c r="J139">
        <v>3.1900584911877798</v>
      </c>
      <c r="K139">
        <v>225.23693186723699</v>
      </c>
      <c r="L139">
        <v>216.516613185072</v>
      </c>
      <c r="M139">
        <v>72.261842411755794</v>
      </c>
      <c r="N139">
        <v>0.90418683777566</v>
      </c>
      <c r="O139">
        <v>12.6841522609213</v>
      </c>
      <c r="P139">
        <v>49.0701364646144</v>
      </c>
      <c r="Q139">
        <v>8.2230187985823003E-2</v>
      </c>
    </row>
    <row r="140" spans="1:17" x14ac:dyDescent="0.3">
      <c r="A140" t="s">
        <v>352</v>
      </c>
      <c r="B140" t="s">
        <v>353</v>
      </c>
      <c r="C140" t="s">
        <v>3151</v>
      </c>
      <c r="D140" t="s">
        <v>171</v>
      </c>
      <c r="E140">
        <v>68076.925309500002</v>
      </c>
      <c r="F140">
        <v>2296.6</v>
      </c>
      <c r="G140">
        <v>-27.606540873740901</v>
      </c>
      <c r="H140">
        <v>0.44107952279329699</v>
      </c>
      <c r="I140">
        <v>-6.4297143752364398</v>
      </c>
      <c r="J140">
        <v>-0.688146728926466</v>
      </c>
      <c r="K140">
        <v>2306.7614380005002</v>
      </c>
      <c r="L140">
        <v>2380.8226069211501</v>
      </c>
      <c r="M140">
        <v>61.535947617449999</v>
      </c>
      <c r="N140">
        <v>0.55776396586962196</v>
      </c>
      <c r="O140">
        <v>17.301663328398501</v>
      </c>
      <c r="P140">
        <v>9.9325068211191407</v>
      </c>
      <c r="Q140">
        <v>-3.5543169845739998E-2</v>
      </c>
    </row>
    <row r="141" spans="1:17" x14ac:dyDescent="0.3">
      <c r="A141" t="s">
        <v>354</v>
      </c>
      <c r="B141" t="s">
        <v>355</v>
      </c>
      <c r="C141" t="s">
        <v>3136</v>
      </c>
      <c r="D141" t="s">
        <v>356</v>
      </c>
      <c r="E141">
        <v>67117.457054700004</v>
      </c>
      <c r="F141">
        <v>705.5</v>
      </c>
      <c r="G141">
        <v>-26.483416323070799</v>
      </c>
      <c r="H141">
        <v>0.454821442299784</v>
      </c>
      <c r="I141">
        <v>-5.4697542984167997</v>
      </c>
      <c r="J141">
        <v>-1.02320905267186</v>
      </c>
      <c r="K141">
        <v>711.69480866496701</v>
      </c>
      <c r="L141">
        <v>732.22866374189505</v>
      </c>
      <c r="M141">
        <v>65.142677940727594</v>
      </c>
      <c r="N141">
        <v>0.39936099919366602</v>
      </c>
      <c r="O141">
        <v>15.8610914245216</v>
      </c>
      <c r="P141">
        <v>8.8818581680685202</v>
      </c>
      <c r="Q141">
        <v>-0.12948751331998301</v>
      </c>
    </row>
    <row r="142" spans="1:17" x14ac:dyDescent="0.3">
      <c r="A142" t="s">
        <v>357</v>
      </c>
      <c r="B142" t="s">
        <v>358</v>
      </c>
      <c r="C142" t="s">
        <v>3146</v>
      </c>
      <c r="D142" t="s">
        <v>359</v>
      </c>
      <c r="E142">
        <v>66735.756416200005</v>
      </c>
      <c r="F142">
        <v>227.72</v>
      </c>
      <c r="G142">
        <v>2.1781194476022399</v>
      </c>
      <c r="H142">
        <v>4.5495198801137997</v>
      </c>
      <c r="I142">
        <v>-19.136490898962698</v>
      </c>
      <c r="J142">
        <v>-1.28749484019737</v>
      </c>
      <c r="K142">
        <v>226.39834534455599</v>
      </c>
      <c r="L142">
        <v>222.72451497691799</v>
      </c>
      <c r="M142">
        <v>55.747357347851498</v>
      </c>
      <c r="N142">
        <v>0.87182721928376905</v>
      </c>
      <c r="O142">
        <v>25.746530827331799</v>
      </c>
      <c r="P142">
        <v>31.061870503597099</v>
      </c>
      <c r="Q142">
        <v>9.1116113451787994E-2</v>
      </c>
    </row>
    <row r="143" spans="1:17" hidden="1" x14ac:dyDescent="0.3">
      <c r="A143" t="s">
        <v>360</v>
      </c>
      <c r="B143" t="s">
        <v>361</v>
      </c>
      <c r="C143" t="s">
        <v>3137</v>
      </c>
      <c r="D143" t="s">
        <v>27</v>
      </c>
      <c r="E143">
        <v>65982.5</v>
      </c>
      <c r="F143">
        <v>1319.65</v>
      </c>
      <c r="G143">
        <v>38.272853535504801</v>
      </c>
      <c r="H143">
        <v>-8.5476189845420105</v>
      </c>
      <c r="I143">
        <v>21.397137748885399</v>
      </c>
      <c r="J143">
        <v>-8.88207725399152</v>
      </c>
      <c r="K143">
        <v>1371.7547333626001</v>
      </c>
      <c r="M143">
        <v>31.740636221631402</v>
      </c>
      <c r="N143">
        <v>1.3998365684480301</v>
      </c>
      <c r="O143">
        <v>18.819383927556501</v>
      </c>
      <c r="P143">
        <v>74.788079470198696</v>
      </c>
    </row>
    <row r="144" spans="1:17" x14ac:dyDescent="0.3">
      <c r="A144" t="s">
        <v>362</v>
      </c>
      <c r="B144" t="s">
        <v>363</v>
      </c>
      <c r="C144" t="s">
        <v>3148</v>
      </c>
      <c r="D144" t="s">
        <v>105</v>
      </c>
      <c r="E144">
        <v>65808</v>
      </c>
      <c r="F144">
        <v>822.6</v>
      </c>
      <c r="G144">
        <v>-5.6772461843788404</v>
      </c>
      <c r="H144">
        <v>-0.51782819426983695</v>
      </c>
      <c r="I144">
        <v>-31.1569965730348</v>
      </c>
      <c r="J144">
        <v>-1.2773585611606999</v>
      </c>
      <c r="K144">
        <v>853.81167058472499</v>
      </c>
      <c r="L144">
        <v>897.32767667754797</v>
      </c>
      <c r="M144">
        <v>56.1932606984956</v>
      </c>
      <c r="N144">
        <v>0.66632208093369305</v>
      </c>
      <c r="O144">
        <v>38.451252127400899</v>
      </c>
      <c r="P144">
        <v>18.735565819861399</v>
      </c>
      <c r="Q144">
        <v>-4.9482875694474002E-2</v>
      </c>
    </row>
    <row r="145" spans="1:17" x14ac:dyDescent="0.3">
      <c r="A145" t="s">
        <v>364</v>
      </c>
      <c r="B145" t="s">
        <v>365</v>
      </c>
      <c r="C145" t="s">
        <v>3141</v>
      </c>
      <c r="D145" t="s">
        <v>366</v>
      </c>
      <c r="E145">
        <v>65563.339584604997</v>
      </c>
      <c r="F145">
        <v>3389.15</v>
      </c>
      <c r="G145">
        <v>-22.415606295798799</v>
      </c>
      <c r="H145">
        <v>-26.760088297735798</v>
      </c>
      <c r="I145">
        <v>-16.836780611780199</v>
      </c>
      <c r="J145">
        <v>-7.0227498975468299</v>
      </c>
      <c r="K145">
        <v>3976.4644706433201</v>
      </c>
      <c r="L145">
        <v>3901.83255134707</v>
      </c>
      <c r="M145">
        <v>25.266419651251301</v>
      </c>
      <c r="N145">
        <v>1.10455107655972</v>
      </c>
      <c r="O145">
        <v>41.947095879497802</v>
      </c>
      <c r="P145">
        <v>3.95368453339468</v>
      </c>
      <c r="Q145">
        <v>7.6821106006898995E-2</v>
      </c>
    </row>
    <row r="146" spans="1:17" x14ac:dyDescent="0.3">
      <c r="A146" t="s">
        <v>367</v>
      </c>
      <c r="B146" t="s">
        <v>368</v>
      </c>
      <c r="C146" t="s">
        <v>3140</v>
      </c>
      <c r="D146" t="s">
        <v>51</v>
      </c>
      <c r="E146">
        <v>65161.131524999997</v>
      </c>
      <c r="F146">
        <v>5484.4</v>
      </c>
      <c r="G146">
        <v>-2.2082290406423999</v>
      </c>
      <c r="H146">
        <v>-8.36901749549369</v>
      </c>
      <c r="I146">
        <v>-3.09785670473646</v>
      </c>
      <c r="J146">
        <v>-4.3990637351885598</v>
      </c>
      <c r="K146">
        <v>5804.8005898716601</v>
      </c>
      <c r="L146">
        <v>5412.7074027674198</v>
      </c>
      <c r="M146">
        <v>30.5343346650142</v>
      </c>
      <c r="N146">
        <v>3.3777745116215501</v>
      </c>
      <c r="O146">
        <v>17.422142805046999</v>
      </c>
      <c r="P146">
        <v>24.446058020671401</v>
      </c>
      <c r="Q146">
        <v>3.8699992009745998E-2</v>
      </c>
    </row>
    <row r="147" spans="1:17" x14ac:dyDescent="0.3">
      <c r="A147" t="s">
        <v>369</v>
      </c>
      <c r="B147" t="s">
        <v>370</v>
      </c>
      <c r="C147" t="s">
        <v>3147</v>
      </c>
      <c r="D147" t="s">
        <v>94</v>
      </c>
      <c r="E147">
        <v>64153.203907039999</v>
      </c>
      <c r="F147">
        <v>309.7</v>
      </c>
      <c r="G147">
        <v>24.8234826753825</v>
      </c>
      <c r="H147">
        <v>8.3126523088617308</v>
      </c>
      <c r="I147">
        <v>3.5034127589389099</v>
      </c>
      <c r="J147">
        <v>0.56631440135326205</v>
      </c>
      <c r="K147">
        <v>311.61283803269902</v>
      </c>
      <c r="L147">
        <v>285.21976801310001</v>
      </c>
      <c r="M147">
        <v>60.117986238947999</v>
      </c>
      <c r="N147">
        <v>0.56428094903024395</v>
      </c>
      <c r="O147">
        <v>16.548272521795202</v>
      </c>
      <c r="P147">
        <v>53.316831683168303</v>
      </c>
    </row>
    <row r="148" spans="1:17" x14ac:dyDescent="0.3">
      <c r="A148" t="s">
        <v>371</v>
      </c>
      <c r="B148" t="s">
        <v>372</v>
      </c>
      <c r="C148" t="s">
        <v>3136</v>
      </c>
      <c r="D148" t="s">
        <v>24</v>
      </c>
      <c r="E148">
        <v>63514.869167689998</v>
      </c>
      <c r="F148">
        <v>20.260000000000002</v>
      </c>
      <c r="G148">
        <v>-20.051052663182499</v>
      </c>
      <c r="H148">
        <v>-2.0012670143508702</v>
      </c>
      <c r="I148">
        <v>-17.958053348883599</v>
      </c>
      <c r="J148">
        <v>0.70537711863876995</v>
      </c>
      <c r="K148">
        <v>20.932810694084498</v>
      </c>
      <c r="L148">
        <v>22.255340120101302</v>
      </c>
      <c r="M148">
        <v>61.279930433849202</v>
      </c>
      <c r="N148">
        <v>1.0193795836611701</v>
      </c>
      <c r="O148">
        <v>62.142152023691999</v>
      </c>
      <c r="P148">
        <v>6.5194532071503701</v>
      </c>
      <c r="Q148">
        <v>4.5042245448630003E-2</v>
      </c>
    </row>
    <row r="149" spans="1:17" x14ac:dyDescent="0.3">
      <c r="A149" t="s">
        <v>373</v>
      </c>
      <c r="B149" t="s">
        <v>374</v>
      </c>
      <c r="C149" t="s">
        <v>3138</v>
      </c>
      <c r="D149" t="s">
        <v>375</v>
      </c>
      <c r="E149">
        <v>63435.978039719899</v>
      </c>
      <c r="F149">
        <v>1752.4</v>
      </c>
      <c r="G149">
        <v>8.54962531254189</v>
      </c>
      <c r="H149">
        <v>5.9104424370791797</v>
      </c>
      <c r="I149">
        <v>15.929312853228399</v>
      </c>
      <c r="J149">
        <v>-7.8619206981188903</v>
      </c>
      <c r="K149">
        <v>1786.67070760672</v>
      </c>
      <c r="L149">
        <v>1649.6592334483</v>
      </c>
      <c r="M149">
        <v>34.6794275606916</v>
      </c>
      <c r="N149">
        <v>0.60137057159348595</v>
      </c>
      <c r="O149">
        <v>13.684090390321799</v>
      </c>
      <c r="P149">
        <v>49.784178811060301</v>
      </c>
      <c r="Q149">
        <v>6.5366262887513002E-2</v>
      </c>
    </row>
    <row r="150" spans="1:17" x14ac:dyDescent="0.3">
      <c r="A150" t="s">
        <v>376</v>
      </c>
      <c r="B150" t="s">
        <v>377</v>
      </c>
      <c r="C150" t="s">
        <v>3151</v>
      </c>
      <c r="D150" t="s">
        <v>171</v>
      </c>
      <c r="E150">
        <v>62192.840111379999</v>
      </c>
      <c r="F150">
        <v>4099.7</v>
      </c>
      <c r="G150">
        <v>-12.9163260510888</v>
      </c>
      <c r="H150">
        <v>-5.7454091469124204</v>
      </c>
      <c r="I150">
        <v>7.5415430390432503</v>
      </c>
      <c r="J150">
        <v>-3.7662945016632898</v>
      </c>
      <c r="K150">
        <v>4394.3064217620704</v>
      </c>
      <c r="L150">
        <v>4114.7831997509302</v>
      </c>
      <c r="M150">
        <v>21.921464811727599</v>
      </c>
      <c r="N150">
        <v>1.7449505152618501</v>
      </c>
      <c r="O150">
        <v>17.1805254042978</v>
      </c>
      <c r="P150">
        <v>27.319875776397499</v>
      </c>
      <c r="Q150">
        <v>2.1013336425327E-2</v>
      </c>
    </row>
    <row r="151" spans="1:17" x14ac:dyDescent="0.3">
      <c r="A151" t="s">
        <v>378</v>
      </c>
      <c r="B151" t="s">
        <v>379</v>
      </c>
      <c r="C151" t="s">
        <v>3141</v>
      </c>
      <c r="D151" t="s">
        <v>117</v>
      </c>
      <c r="E151">
        <v>61709.117285280001</v>
      </c>
      <c r="F151">
        <v>1325.4</v>
      </c>
      <c r="G151">
        <v>-2.1201600567828698</v>
      </c>
      <c r="H151">
        <v>-6.0475769261504704</v>
      </c>
      <c r="I151">
        <v>-21.747697777137301</v>
      </c>
      <c r="J151">
        <v>-2.4271992843877501</v>
      </c>
      <c r="K151">
        <v>1430.638964669</v>
      </c>
      <c r="L151">
        <v>1416.4555088945101</v>
      </c>
      <c r="M151">
        <v>39.655537768510499</v>
      </c>
      <c r="N151">
        <v>0.99640050602123598</v>
      </c>
      <c r="O151">
        <v>36.147578089633299</v>
      </c>
      <c r="P151">
        <v>24.684854186265198</v>
      </c>
      <c r="Q151">
        <v>7.4114810230872005E-2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382</v>
      </c>
      <c r="E152">
        <v>60597.842697375003</v>
      </c>
      <c r="F152">
        <v>4476.25</v>
      </c>
      <c r="G152">
        <v>66.024465556177304</v>
      </c>
      <c r="H152">
        <v>6.1020763464938303</v>
      </c>
      <c r="I152">
        <v>58.048416933272399</v>
      </c>
      <c r="J152">
        <v>-10.379401230161401</v>
      </c>
      <c r="K152">
        <v>4190.0699298340996</v>
      </c>
      <c r="L152">
        <v>3138.98307210954</v>
      </c>
      <c r="M152">
        <v>41.853222948847304</v>
      </c>
      <c r="N152">
        <v>1.0622495904142799</v>
      </c>
      <c r="O152">
        <v>11.472772968444501</v>
      </c>
      <c r="P152">
        <v>130.609721542464</v>
      </c>
      <c r="Q152">
        <v>0.17982931673057601</v>
      </c>
    </row>
    <row r="153" spans="1:17" x14ac:dyDescent="0.3">
      <c r="A153" t="s">
        <v>383</v>
      </c>
      <c r="B153" t="s">
        <v>384</v>
      </c>
      <c r="C153" t="s">
        <v>3149</v>
      </c>
      <c r="D153" t="s">
        <v>134</v>
      </c>
      <c r="E153">
        <v>60244.14451785</v>
      </c>
      <c r="F153">
        <v>1685.15</v>
      </c>
      <c r="G153">
        <v>14.9456470557295</v>
      </c>
      <c r="H153">
        <v>17.039419704889799</v>
      </c>
      <c r="I153">
        <v>-0.28462881979654903</v>
      </c>
      <c r="J153">
        <v>9.1249319024218796</v>
      </c>
      <c r="K153">
        <v>1604.29305532329</v>
      </c>
      <c r="L153">
        <v>1558.11713570198</v>
      </c>
      <c r="M153">
        <v>71.8420808772143</v>
      </c>
      <c r="N153">
        <v>1.04628544973835</v>
      </c>
      <c r="O153">
        <v>22.748716731448202</v>
      </c>
      <c r="P153">
        <v>57.343604108309997</v>
      </c>
      <c r="Q153">
        <v>0.15720589954094499</v>
      </c>
    </row>
    <row r="154" spans="1:17" x14ac:dyDescent="0.3">
      <c r="A154" t="s">
        <v>385</v>
      </c>
      <c r="B154" t="s">
        <v>386</v>
      </c>
      <c r="C154" t="s">
        <v>3151</v>
      </c>
      <c r="D154" t="s">
        <v>278</v>
      </c>
      <c r="E154">
        <v>60083.161524615003</v>
      </c>
      <c r="F154">
        <v>7045.05</v>
      </c>
      <c r="G154">
        <v>-6.8314684894003701</v>
      </c>
      <c r="H154">
        <v>-12.1624575931154</v>
      </c>
      <c r="I154">
        <v>-24.9158843683005</v>
      </c>
      <c r="J154">
        <v>-0.44598260781312599</v>
      </c>
      <c r="K154">
        <v>7514.1651702722802</v>
      </c>
      <c r="L154">
        <v>7405.7738260277401</v>
      </c>
      <c r="M154">
        <v>53.7311335505931</v>
      </c>
      <c r="N154">
        <v>0.85073239231993403</v>
      </c>
      <c r="O154">
        <v>41.021710278848197</v>
      </c>
      <c r="P154">
        <v>32.301408450704201</v>
      </c>
      <c r="Q154">
        <v>0.113392613483147</v>
      </c>
    </row>
    <row r="155" spans="1:17" x14ac:dyDescent="0.3">
      <c r="A155" t="s">
        <v>387</v>
      </c>
      <c r="B155" t="s">
        <v>388</v>
      </c>
      <c r="C155" t="s">
        <v>3141</v>
      </c>
      <c r="D155" t="s">
        <v>214</v>
      </c>
      <c r="E155">
        <v>60078.997273749999</v>
      </c>
      <c r="F155">
        <v>1046.5</v>
      </c>
      <c r="G155">
        <v>32.2889486485509</v>
      </c>
      <c r="H155">
        <v>16.338002818325801</v>
      </c>
      <c r="I155">
        <v>19.146068126170501</v>
      </c>
      <c r="J155">
        <v>-0.36682152026695802</v>
      </c>
      <c r="K155">
        <v>1013.65877963743</v>
      </c>
      <c r="L155">
        <v>924.85190854478799</v>
      </c>
      <c r="M155">
        <v>57.396718258972697</v>
      </c>
      <c r="N155">
        <v>1.53821248693027</v>
      </c>
      <c r="O155">
        <v>19.923554706163401</v>
      </c>
      <c r="P155">
        <v>73.103961624348699</v>
      </c>
      <c r="Q155">
        <v>9.64700248196E-2</v>
      </c>
    </row>
    <row r="156" spans="1:17" x14ac:dyDescent="0.3">
      <c r="A156" t="s">
        <v>389</v>
      </c>
      <c r="B156" t="s">
        <v>390</v>
      </c>
      <c r="C156" t="s">
        <v>3136</v>
      </c>
      <c r="D156" t="s">
        <v>391</v>
      </c>
      <c r="E156">
        <v>58549.780795954997</v>
      </c>
      <c r="F156">
        <v>918.95</v>
      </c>
      <c r="G156">
        <v>-19.223664796364101</v>
      </c>
      <c r="H156">
        <v>17.879373588130498</v>
      </c>
      <c r="I156">
        <v>151.771523691071</v>
      </c>
      <c r="J156">
        <v>4.2960864272818799</v>
      </c>
      <c r="K156">
        <v>747.76486015696401</v>
      </c>
      <c r="L156">
        <v>618.47162822305597</v>
      </c>
      <c r="M156">
        <v>75.643646604030295</v>
      </c>
      <c r="N156">
        <v>0.92599924817303403</v>
      </c>
      <c r="O156">
        <v>2.1818379672452202</v>
      </c>
      <c r="P156">
        <v>196.435483870967</v>
      </c>
      <c r="Q156">
        <v>-3.3766132381509002E-2</v>
      </c>
    </row>
    <row r="157" spans="1:17" x14ac:dyDescent="0.3">
      <c r="A157" t="s">
        <v>392</v>
      </c>
      <c r="B157" t="s">
        <v>393</v>
      </c>
      <c r="C157" t="s">
        <v>3140</v>
      </c>
      <c r="D157" t="s">
        <v>51</v>
      </c>
      <c r="E157">
        <v>58427.505765239999</v>
      </c>
      <c r="F157">
        <v>27496.2</v>
      </c>
      <c r="G157">
        <v>-6.5727346740661403</v>
      </c>
      <c r="H157">
        <v>-3.5439385700215298</v>
      </c>
      <c r="I157">
        <v>-1.05438607028847</v>
      </c>
      <c r="J157">
        <v>-2.4587822697016901</v>
      </c>
      <c r="K157">
        <v>28338.447781501702</v>
      </c>
      <c r="L157">
        <v>27444.966872846198</v>
      </c>
      <c r="M157">
        <v>38.932760719208503</v>
      </c>
      <c r="N157">
        <v>0.61749207335073897</v>
      </c>
      <c r="O157">
        <v>11.0007928368283</v>
      </c>
      <c r="P157">
        <v>24.9827272727272</v>
      </c>
      <c r="Q157">
        <v>2.0616568190331998E-2</v>
      </c>
    </row>
    <row r="158" spans="1:17" x14ac:dyDescent="0.3">
      <c r="A158" t="s">
        <v>394</v>
      </c>
      <c r="B158" t="s">
        <v>395</v>
      </c>
      <c r="C158" t="s">
        <v>3144</v>
      </c>
      <c r="D158" t="s">
        <v>396</v>
      </c>
      <c r="E158">
        <v>58164.333504299997</v>
      </c>
      <c r="F158">
        <v>4578.8999999999996</v>
      </c>
      <c r="G158">
        <v>-11.582582341672801</v>
      </c>
      <c r="H158">
        <v>7.4265173485319798</v>
      </c>
      <c r="I158">
        <v>-24.159343210338498</v>
      </c>
      <c r="J158">
        <v>-2.4169147165029101</v>
      </c>
      <c r="K158">
        <v>4815.3647899429798</v>
      </c>
      <c r="L158">
        <v>4885.5097886293997</v>
      </c>
      <c r="M158">
        <v>49.741543164241897</v>
      </c>
      <c r="N158">
        <v>0.90099372786113496</v>
      </c>
      <c r="O158">
        <v>41.081919238245</v>
      </c>
      <c r="P158">
        <v>27.156345459594501</v>
      </c>
      <c r="Q158">
        <v>7.0232682318984996E-2</v>
      </c>
    </row>
    <row r="159" spans="1:17" x14ac:dyDescent="0.3">
      <c r="A159" t="s">
        <v>397</v>
      </c>
      <c r="B159" t="s">
        <v>398</v>
      </c>
      <c r="C159" t="s">
        <v>3137</v>
      </c>
      <c r="D159" t="s">
        <v>27</v>
      </c>
      <c r="E159">
        <v>58129.647077759997</v>
      </c>
      <c r="F159">
        <v>8.34</v>
      </c>
      <c r="G159">
        <v>-65.878614163063006</v>
      </c>
      <c r="H159">
        <v>-3.1058399513659598</v>
      </c>
      <c r="I159">
        <v>-50.438649481802798</v>
      </c>
      <c r="J159">
        <v>1.95863366601294</v>
      </c>
      <c r="K159">
        <v>9.1993712221305604</v>
      </c>
      <c r="L159">
        <v>12.1426040366016</v>
      </c>
      <c r="M159">
        <v>68.297673158140498</v>
      </c>
      <c r="N159">
        <v>1.1580530798612501</v>
      </c>
      <c r="O159">
        <v>129.97601918465199</v>
      </c>
      <c r="P159">
        <v>26.172465960665601</v>
      </c>
      <c r="Q159">
        <v>-4.8293877405917E-2</v>
      </c>
    </row>
    <row r="160" spans="1:17" x14ac:dyDescent="0.3">
      <c r="A160" t="s">
        <v>399</v>
      </c>
      <c r="B160" t="s">
        <v>400</v>
      </c>
      <c r="C160" t="s">
        <v>3135</v>
      </c>
      <c r="D160" t="s">
        <v>21</v>
      </c>
      <c r="E160">
        <v>57868.684158010001</v>
      </c>
      <c r="F160">
        <v>8672.9</v>
      </c>
      <c r="G160">
        <v>32.165188518776603</v>
      </c>
      <c r="H160">
        <v>11.0574534201769</v>
      </c>
      <c r="I160">
        <v>57.846767267442601</v>
      </c>
      <c r="J160">
        <v>2.3794310133845999</v>
      </c>
      <c r="K160">
        <v>7558.0759729240299</v>
      </c>
      <c r="L160">
        <v>6441.2266320929803</v>
      </c>
      <c r="M160">
        <v>88.081180949796405</v>
      </c>
      <c r="N160">
        <v>0.73413958222176201</v>
      </c>
      <c r="O160">
        <v>0.82556007794394304</v>
      </c>
      <c r="P160">
        <v>102.295177561373</v>
      </c>
      <c r="Q160">
        <v>4.5433151023672999E-2</v>
      </c>
    </row>
    <row r="161" spans="1:17" x14ac:dyDescent="0.3">
      <c r="A161" t="s">
        <v>401</v>
      </c>
      <c r="B161" t="s">
        <v>402</v>
      </c>
      <c r="C161" t="s">
        <v>3135</v>
      </c>
      <c r="D161" t="s">
        <v>243</v>
      </c>
      <c r="E161">
        <v>57484.60452216</v>
      </c>
      <c r="F161">
        <v>5431.2</v>
      </c>
      <c r="G161">
        <v>-3.0671904666166898</v>
      </c>
      <c r="H161">
        <v>4.9793703492550403</v>
      </c>
      <c r="I161">
        <v>12.1579101599583</v>
      </c>
      <c r="J161">
        <v>3.1733433749087099</v>
      </c>
      <c r="K161">
        <v>5243.69607763147</v>
      </c>
      <c r="L161">
        <v>5107.4838186521201</v>
      </c>
      <c r="M161">
        <v>67.110706801657898</v>
      </c>
      <c r="N161">
        <v>0.64425696880387495</v>
      </c>
      <c r="O161">
        <v>10.472823685373401</v>
      </c>
      <c r="P161">
        <v>29.314285714285699</v>
      </c>
      <c r="Q161">
        <v>-3.887509444488E-2</v>
      </c>
    </row>
    <row r="162" spans="1:17" x14ac:dyDescent="0.3">
      <c r="A162" t="s">
        <v>403</v>
      </c>
      <c r="B162" t="s">
        <v>404</v>
      </c>
      <c r="C162" t="s">
        <v>3145</v>
      </c>
      <c r="D162" t="s">
        <v>111</v>
      </c>
      <c r="E162">
        <v>57164.809262715004</v>
      </c>
      <c r="F162">
        <v>490.35</v>
      </c>
      <c r="G162">
        <v>-37.843151795422699</v>
      </c>
      <c r="H162">
        <v>-10.2132257977556</v>
      </c>
      <c r="I162">
        <v>-5.7305639289338002</v>
      </c>
      <c r="J162">
        <v>9.3451007364713207E-2</v>
      </c>
      <c r="K162">
        <v>530.82289573142498</v>
      </c>
      <c r="L162">
        <v>544.98543821320698</v>
      </c>
      <c r="M162">
        <v>47.418842928474803</v>
      </c>
      <c r="N162">
        <v>0.48800500752977599</v>
      </c>
      <c r="O162">
        <v>28.377689405526599</v>
      </c>
      <c r="P162">
        <v>11.697038724373501</v>
      </c>
      <c r="Q162">
        <v>-9.7646186544068994E-2</v>
      </c>
    </row>
    <row r="163" spans="1:17" x14ac:dyDescent="0.3">
      <c r="A163" t="s">
        <v>405</v>
      </c>
      <c r="B163" t="s">
        <v>406</v>
      </c>
      <c r="C163" t="s">
        <v>3135</v>
      </c>
      <c r="D163" t="s">
        <v>21</v>
      </c>
      <c r="E163">
        <v>57143.6493061</v>
      </c>
      <c r="F163">
        <v>3017</v>
      </c>
      <c r="G163">
        <v>7.7736607681450201</v>
      </c>
      <c r="H163">
        <v>-2.3729415138639798</v>
      </c>
      <c r="I163">
        <v>17.7353600582517</v>
      </c>
      <c r="J163">
        <v>4.3902811688814403</v>
      </c>
      <c r="K163">
        <v>2921.8268082127202</v>
      </c>
      <c r="L163">
        <v>2732.49617158403</v>
      </c>
      <c r="M163">
        <v>71.901487436666798</v>
      </c>
      <c r="N163">
        <v>0.88077082669755002</v>
      </c>
      <c r="O163">
        <v>5.6612529002320198</v>
      </c>
      <c r="P163">
        <v>37.9515317786922</v>
      </c>
      <c r="Q163">
        <v>-3.9069715487779003E-2</v>
      </c>
    </row>
    <row r="164" spans="1:17" x14ac:dyDescent="0.3">
      <c r="A164" t="s">
        <v>407</v>
      </c>
      <c r="B164" t="s">
        <v>408</v>
      </c>
      <c r="C164" t="s">
        <v>3146</v>
      </c>
      <c r="D164" t="s">
        <v>117</v>
      </c>
      <c r="E164">
        <v>56499.964255619998</v>
      </c>
      <c r="F164">
        <v>686.15</v>
      </c>
      <c r="G164">
        <v>9.1248475433885297</v>
      </c>
      <c r="H164">
        <v>3.4010675514295499</v>
      </c>
      <c r="I164">
        <v>-10.871927444150501</v>
      </c>
      <c r="J164">
        <v>-0.95932439671124603</v>
      </c>
      <c r="K164">
        <v>710.755548800003</v>
      </c>
      <c r="L164">
        <v>688.70791144235602</v>
      </c>
      <c r="M164">
        <v>49.815812895732897</v>
      </c>
      <c r="N164">
        <v>0.73402268390057201</v>
      </c>
      <c r="O164">
        <v>23.5881367048021</v>
      </c>
      <c r="P164">
        <v>39.291514413317003</v>
      </c>
      <c r="Q164">
        <v>0.166354230610466</v>
      </c>
    </row>
    <row r="165" spans="1:17" x14ac:dyDescent="0.3">
      <c r="A165" t="s">
        <v>409</v>
      </c>
      <c r="B165" t="s">
        <v>410</v>
      </c>
      <c r="C165" t="s">
        <v>3151</v>
      </c>
      <c r="D165" t="s">
        <v>411</v>
      </c>
      <c r="E165">
        <v>56156.141263589998</v>
      </c>
      <c r="F165">
        <v>867.85</v>
      </c>
      <c r="G165">
        <v>-3.4428217233996299</v>
      </c>
      <c r="H165">
        <v>7.5754500462298902</v>
      </c>
      <c r="I165">
        <v>14.317741945912999</v>
      </c>
      <c r="J165">
        <v>1.6656015522869501</v>
      </c>
      <c r="K165">
        <v>881.067386019835</v>
      </c>
      <c r="L165">
        <v>844.25569325552999</v>
      </c>
      <c r="M165">
        <v>62.950492071442902</v>
      </c>
      <c r="N165">
        <v>0.440303612066613</v>
      </c>
      <c r="O165">
        <v>36.774788269862199</v>
      </c>
      <c r="P165">
        <v>51.563045756199699</v>
      </c>
      <c r="Q165">
        <v>0.14927092302776401</v>
      </c>
    </row>
    <row r="166" spans="1:17" x14ac:dyDescent="0.3">
      <c r="A166" t="s">
        <v>412</v>
      </c>
      <c r="B166" t="s">
        <v>413</v>
      </c>
      <c r="C166" t="s">
        <v>3145</v>
      </c>
      <c r="D166" t="s">
        <v>271</v>
      </c>
      <c r="E166">
        <v>55029.441109400002</v>
      </c>
      <c r="F166">
        <v>1663.1</v>
      </c>
      <c r="G166">
        <v>80.072501021079901</v>
      </c>
      <c r="H166">
        <v>-5.0775857810131599</v>
      </c>
      <c r="I166">
        <v>12.0003004898455</v>
      </c>
      <c r="J166">
        <v>-4.4463162912541803</v>
      </c>
      <c r="K166">
        <v>1727.2816475187899</v>
      </c>
      <c r="L166">
        <v>1507.94614466183</v>
      </c>
      <c r="M166">
        <v>39.412524769546501</v>
      </c>
      <c r="N166">
        <v>2.2790523806946799</v>
      </c>
      <c r="O166">
        <v>16.944260717936299</v>
      </c>
      <c r="P166">
        <v>105.029895826912</v>
      </c>
      <c r="Q166">
        <v>1.3665873566415E-2</v>
      </c>
    </row>
    <row r="167" spans="1:17" x14ac:dyDescent="0.3">
      <c r="A167" t="s">
        <v>414</v>
      </c>
      <c r="B167" t="s">
        <v>415</v>
      </c>
      <c r="C167" t="s">
        <v>3141</v>
      </c>
      <c r="D167" t="s">
        <v>214</v>
      </c>
      <c r="E167">
        <v>54621.098999850001</v>
      </c>
      <c r="F167">
        <v>3409.95</v>
      </c>
      <c r="G167">
        <v>0.44956152667058102</v>
      </c>
      <c r="H167">
        <v>-6.3202680149407904</v>
      </c>
      <c r="I167">
        <v>-31.537986402047</v>
      </c>
      <c r="J167">
        <v>-2.4016811020004898</v>
      </c>
      <c r="K167">
        <v>3659.1712362702701</v>
      </c>
      <c r="L167">
        <v>3699.2391499097898</v>
      </c>
      <c r="M167">
        <v>57.097406826691099</v>
      </c>
      <c r="N167">
        <v>1.16902575290512</v>
      </c>
      <c r="O167">
        <v>45.192744761653401</v>
      </c>
      <c r="P167">
        <v>25.044004400439999</v>
      </c>
      <c r="Q167">
        <v>8.4135037177866995E-2</v>
      </c>
    </row>
    <row r="168" spans="1:17" x14ac:dyDescent="0.3">
      <c r="A168" t="s">
        <v>416</v>
      </c>
      <c r="B168" t="s">
        <v>417</v>
      </c>
      <c r="C168" t="s">
        <v>3136</v>
      </c>
      <c r="D168" t="s">
        <v>418</v>
      </c>
      <c r="E168">
        <v>54531.35693496</v>
      </c>
      <c r="F168">
        <v>909.95</v>
      </c>
      <c r="G168">
        <v>194.84991661492001</v>
      </c>
      <c r="H168">
        <v>1.52726351824486</v>
      </c>
      <c r="I168">
        <v>54.832998351541903</v>
      </c>
      <c r="J168">
        <v>-2.2642849284812701</v>
      </c>
      <c r="K168">
        <v>866.60701141187894</v>
      </c>
      <c r="L168">
        <v>662.28711924717402</v>
      </c>
      <c r="M168">
        <v>47.815209393999702</v>
      </c>
      <c r="N168">
        <v>0.75800493752759801</v>
      </c>
      <c r="O168">
        <v>16.9295016209681</v>
      </c>
      <c r="P168">
        <v>222.505759347864</v>
      </c>
      <c r="Q168">
        <v>0.134664387894015</v>
      </c>
    </row>
    <row r="169" spans="1:17" x14ac:dyDescent="0.3">
      <c r="A169" t="s">
        <v>419</v>
      </c>
      <c r="B169" t="s">
        <v>420</v>
      </c>
      <c r="C169" t="s">
        <v>3136</v>
      </c>
      <c r="D169" t="s">
        <v>139</v>
      </c>
      <c r="E169">
        <v>53000.032237614003</v>
      </c>
      <c r="F169">
        <v>197.19</v>
      </c>
      <c r="G169">
        <v>194.750002189138</v>
      </c>
      <c r="H169">
        <v>-1.4439163500974801</v>
      </c>
      <c r="I169">
        <v>-3.8415159400477599</v>
      </c>
      <c r="J169">
        <v>-2.7413326474182398</v>
      </c>
      <c r="K169">
        <v>208.220540455448</v>
      </c>
      <c r="L169">
        <v>188.918993374748</v>
      </c>
      <c r="M169">
        <v>56.731932751174298</v>
      </c>
      <c r="N169">
        <v>0.51510342974034096</v>
      </c>
      <c r="O169">
        <v>57.208783406866402</v>
      </c>
      <c r="P169">
        <v>321.34615384615302</v>
      </c>
    </row>
    <row r="170" spans="1:17" x14ac:dyDescent="0.3">
      <c r="A170" t="s">
        <v>421</v>
      </c>
      <c r="B170" t="s">
        <v>422</v>
      </c>
      <c r="C170" t="s">
        <v>3136</v>
      </c>
      <c r="D170" t="s">
        <v>34</v>
      </c>
      <c r="E170">
        <v>52905.114928800002</v>
      </c>
      <c r="F170">
        <v>44.25</v>
      </c>
      <c r="G170">
        <v>-5.4147880978375396</v>
      </c>
      <c r="H170">
        <v>1.0228853133554201</v>
      </c>
      <c r="I170">
        <v>-33.312948267271999</v>
      </c>
      <c r="J170">
        <v>-8.5306386401658704E-2</v>
      </c>
      <c r="K170">
        <v>45.6861864400041</v>
      </c>
      <c r="L170">
        <v>48.060724672573599</v>
      </c>
      <c r="M170">
        <v>56.0375647794854</v>
      </c>
      <c r="N170">
        <v>1.12617019726552</v>
      </c>
      <c r="O170">
        <v>59.661016949152497</v>
      </c>
      <c r="P170">
        <v>20.408163265306101</v>
      </c>
      <c r="Q170">
        <v>0.112331427543997</v>
      </c>
    </row>
    <row r="171" spans="1:17" x14ac:dyDescent="0.3">
      <c r="A171" t="s">
        <v>423</v>
      </c>
      <c r="B171" t="s">
        <v>424</v>
      </c>
      <c r="C171" t="s">
        <v>3141</v>
      </c>
      <c r="D171" t="s">
        <v>425</v>
      </c>
      <c r="E171">
        <v>52898.349285650002</v>
      </c>
      <c r="F171">
        <v>2736.35</v>
      </c>
      <c r="G171">
        <v>-17.1942960481055</v>
      </c>
      <c r="H171">
        <v>-4.5788681894754202</v>
      </c>
      <c r="I171">
        <v>-16.798660189888601</v>
      </c>
      <c r="J171">
        <v>-3.2704616656529701</v>
      </c>
      <c r="K171">
        <v>2875.7156238551502</v>
      </c>
      <c r="L171">
        <v>2827.0592038995701</v>
      </c>
      <c r="M171">
        <v>42.071666026544897</v>
      </c>
      <c r="N171">
        <v>1.0823506504182101</v>
      </c>
      <c r="O171">
        <v>23.339485080490402</v>
      </c>
      <c r="P171">
        <v>24.731060260734701</v>
      </c>
      <c r="Q171">
        <v>-4.9486314147E-4</v>
      </c>
    </row>
    <row r="172" spans="1:17" x14ac:dyDescent="0.3">
      <c r="A172" t="s">
        <v>426</v>
      </c>
      <c r="B172" t="s">
        <v>427</v>
      </c>
      <c r="C172" t="s">
        <v>3141</v>
      </c>
      <c r="D172" t="s">
        <v>425</v>
      </c>
      <c r="E172">
        <v>52816.735059059902</v>
      </c>
      <c r="F172">
        <v>124534.2</v>
      </c>
      <c r="G172">
        <v>-11.3141063693357</v>
      </c>
      <c r="H172">
        <v>0.64290765563448604</v>
      </c>
      <c r="I172">
        <v>-10.7560824422553</v>
      </c>
      <c r="J172">
        <v>-2.3443799734750899</v>
      </c>
      <c r="K172">
        <v>126832.498211775</v>
      </c>
      <c r="L172">
        <v>128446.371742926</v>
      </c>
      <c r="M172">
        <v>61.709137606817201</v>
      </c>
      <c r="N172">
        <v>1.09773017518266</v>
      </c>
      <c r="O172">
        <v>21.609164390183501</v>
      </c>
      <c r="P172">
        <v>12.3385070027657</v>
      </c>
      <c r="Q172">
        <v>5.3402679430721002E-2</v>
      </c>
    </row>
    <row r="173" spans="1:17" x14ac:dyDescent="0.3">
      <c r="A173" t="s">
        <v>428</v>
      </c>
      <c r="B173" t="s">
        <v>429</v>
      </c>
      <c r="C173" t="s">
        <v>3136</v>
      </c>
      <c r="D173" t="s">
        <v>24</v>
      </c>
      <c r="E173">
        <v>52227.770684039999</v>
      </c>
      <c r="F173">
        <v>212.88</v>
      </c>
      <c r="G173">
        <v>19.840826908488999</v>
      </c>
      <c r="H173">
        <v>14.015903433221</v>
      </c>
      <c r="I173">
        <v>24.692966995709099</v>
      </c>
      <c r="J173">
        <v>0.89686892003768304</v>
      </c>
      <c r="K173">
        <v>199.188628303386</v>
      </c>
      <c r="L173">
        <v>180.91963979786101</v>
      </c>
      <c r="M173">
        <v>68.026150603273095</v>
      </c>
      <c r="N173">
        <v>1.1750922737455201</v>
      </c>
      <c r="O173">
        <v>0.73280721533257598</v>
      </c>
      <c r="P173">
        <v>52.711621233859397</v>
      </c>
      <c r="Q173">
        <v>0.12264164763072399</v>
      </c>
    </row>
    <row r="174" spans="1:17" x14ac:dyDescent="0.3">
      <c r="A174" t="s">
        <v>430</v>
      </c>
      <c r="B174" t="s">
        <v>431</v>
      </c>
      <c r="C174" t="s">
        <v>3144</v>
      </c>
      <c r="D174" t="s">
        <v>263</v>
      </c>
      <c r="E174">
        <v>51939.511869449998</v>
      </c>
      <c r="F174">
        <v>4611.3500000000004</v>
      </c>
      <c r="G174">
        <v>56.479523529437103</v>
      </c>
      <c r="H174">
        <v>-14.763164307178901</v>
      </c>
      <c r="I174">
        <v>-18.776680518956599</v>
      </c>
      <c r="J174">
        <v>-1.3711365637572701</v>
      </c>
      <c r="K174">
        <v>4912.62415028332</v>
      </c>
      <c r="L174">
        <v>4545.3440640322597</v>
      </c>
      <c r="M174">
        <v>40.738996019201601</v>
      </c>
      <c r="N174">
        <v>1.52728816240849</v>
      </c>
      <c r="O174">
        <v>26.642957051622599</v>
      </c>
      <c r="P174">
        <v>84.435556444355498</v>
      </c>
      <c r="Q174">
        <v>0.103282797955497</v>
      </c>
    </row>
    <row r="175" spans="1:17" x14ac:dyDescent="0.3">
      <c r="A175" t="s">
        <v>432</v>
      </c>
      <c r="B175" t="s">
        <v>433</v>
      </c>
      <c r="C175" t="s">
        <v>3151</v>
      </c>
      <c r="D175" t="s">
        <v>411</v>
      </c>
      <c r="E175">
        <v>51811.678217319997</v>
      </c>
      <c r="F175">
        <v>1758.8</v>
      </c>
      <c r="G175">
        <v>34.591485400167699</v>
      </c>
      <c r="H175">
        <v>9.5977812611979907</v>
      </c>
      <c r="I175">
        <v>35.956810634895298</v>
      </c>
      <c r="J175">
        <v>-2.8414044560013201</v>
      </c>
      <c r="K175">
        <v>1688.6224776018801</v>
      </c>
      <c r="L175">
        <v>1502.26893090051</v>
      </c>
      <c r="M175">
        <v>55.178499830785903</v>
      </c>
      <c r="N175">
        <v>1.04359705153573</v>
      </c>
      <c r="O175">
        <v>4.5599272231066701</v>
      </c>
      <c r="P175">
        <v>71.657232090571895</v>
      </c>
      <c r="Q175">
        <v>0.13077704715215299</v>
      </c>
    </row>
    <row r="176" spans="1:17" x14ac:dyDescent="0.3">
      <c r="A176" t="s">
        <v>434</v>
      </c>
      <c r="B176" t="s">
        <v>435</v>
      </c>
      <c r="C176" t="s">
        <v>3138</v>
      </c>
      <c r="D176" t="s">
        <v>188</v>
      </c>
      <c r="E176">
        <v>51671.973386879901</v>
      </c>
      <c r="F176">
        <v>15918.3</v>
      </c>
      <c r="G176">
        <v>-32.083596796037597</v>
      </c>
      <c r="H176">
        <v>-1.0081718426158699</v>
      </c>
      <c r="I176">
        <v>-5.0244703112492797</v>
      </c>
      <c r="J176">
        <v>-2.2722658306727901</v>
      </c>
      <c r="K176">
        <v>16141.1796939172</v>
      </c>
      <c r="L176">
        <v>16363.1754731568</v>
      </c>
      <c r="M176">
        <v>55.921236679526203</v>
      </c>
      <c r="N176">
        <v>0.85176705290139998</v>
      </c>
      <c r="O176">
        <v>12.6467650440059</v>
      </c>
      <c r="P176">
        <v>3.73336635082826</v>
      </c>
      <c r="Q176">
        <v>-6.6517996710661997E-2</v>
      </c>
    </row>
    <row r="177" spans="1:17" x14ac:dyDescent="0.3">
      <c r="A177" t="s">
        <v>436</v>
      </c>
      <c r="B177" t="s">
        <v>437</v>
      </c>
      <c r="C177" t="s">
        <v>3144</v>
      </c>
      <c r="D177" t="s">
        <v>163</v>
      </c>
      <c r="E177">
        <v>51445.4200155</v>
      </c>
      <c r="F177">
        <v>12138.6</v>
      </c>
      <c r="G177">
        <v>137.48874735291099</v>
      </c>
      <c r="H177">
        <v>-7.5469252621570302</v>
      </c>
      <c r="I177">
        <v>6.6358163851121503</v>
      </c>
      <c r="J177">
        <v>4.3186192383931203</v>
      </c>
      <c r="K177">
        <v>13108.626662519</v>
      </c>
      <c r="L177">
        <v>10975.708620003101</v>
      </c>
      <c r="M177">
        <v>44.013555729711499</v>
      </c>
      <c r="N177">
        <v>2.19724834917064</v>
      </c>
      <c r="O177">
        <v>36.341505610202098</v>
      </c>
      <c r="P177">
        <v>160.989034616211</v>
      </c>
      <c r="Q177">
        <v>0.14981118730408</v>
      </c>
    </row>
    <row r="178" spans="1:17" x14ac:dyDescent="0.3">
      <c r="A178" t="s">
        <v>438</v>
      </c>
      <c r="B178" t="s">
        <v>439</v>
      </c>
      <c r="C178" t="s">
        <v>3138</v>
      </c>
      <c r="D178" t="s">
        <v>227</v>
      </c>
      <c r="E178">
        <v>50927.075748889998</v>
      </c>
      <c r="F178">
        <v>1926.1</v>
      </c>
      <c r="G178">
        <v>-3.1741566473427398</v>
      </c>
      <c r="H178">
        <v>-3.8509828167579401</v>
      </c>
      <c r="I178">
        <v>-2.7077621680967199</v>
      </c>
      <c r="J178">
        <v>-0.89917406398250499</v>
      </c>
      <c r="K178">
        <v>1964.17657847292</v>
      </c>
      <c r="L178">
        <v>1928.60480612837</v>
      </c>
      <c r="M178">
        <v>59.1252332873756</v>
      </c>
      <c r="N178">
        <v>0.72466090787259496</v>
      </c>
      <c r="O178">
        <v>14.474845542806699</v>
      </c>
      <c r="P178">
        <v>21.827956989247301</v>
      </c>
      <c r="Q178">
        <v>-5.7059066739929996E-3</v>
      </c>
    </row>
    <row r="179" spans="1:17" x14ac:dyDescent="0.3">
      <c r="A179" t="s">
        <v>440</v>
      </c>
      <c r="B179" t="s">
        <v>441</v>
      </c>
      <c r="C179" t="s">
        <v>3136</v>
      </c>
      <c r="D179" t="s">
        <v>34</v>
      </c>
      <c r="E179">
        <v>50775.904709497998</v>
      </c>
      <c r="F179">
        <v>111.53</v>
      </c>
      <c r="G179">
        <v>-20.073863970075202</v>
      </c>
      <c r="H179">
        <v>10.0967031348669</v>
      </c>
      <c r="I179">
        <v>-24.472278419695702</v>
      </c>
      <c r="J179">
        <v>-0.36313807369770501</v>
      </c>
      <c r="K179">
        <v>108.363375766209</v>
      </c>
      <c r="L179">
        <v>115.01065504423499</v>
      </c>
      <c r="M179">
        <v>66.218778174416698</v>
      </c>
      <c r="N179">
        <v>1.0424609064131201</v>
      </c>
      <c r="O179">
        <v>41.6210884963686</v>
      </c>
      <c r="P179">
        <v>16.1770833333333</v>
      </c>
      <c r="Q179">
        <v>7.7192321882828999E-2</v>
      </c>
    </row>
    <row r="180" spans="1:17" x14ac:dyDescent="0.3">
      <c r="A180" t="s">
        <v>442</v>
      </c>
      <c r="B180" t="s">
        <v>443</v>
      </c>
      <c r="C180" t="s">
        <v>3136</v>
      </c>
      <c r="D180" t="s">
        <v>418</v>
      </c>
      <c r="E180">
        <v>50364.254755100003</v>
      </c>
      <c r="F180">
        <v>193.31</v>
      </c>
      <c r="G180">
        <v>-10.205347605100499</v>
      </c>
      <c r="H180">
        <v>-7.0284799798815598</v>
      </c>
      <c r="I180">
        <v>-21.551529405237801</v>
      </c>
      <c r="J180">
        <v>-0.12740923292411499</v>
      </c>
      <c r="K180">
        <v>206.680689779489</v>
      </c>
      <c r="L180">
        <v>208.093572545092</v>
      </c>
      <c r="M180">
        <v>50.774659496960403</v>
      </c>
      <c r="N180">
        <v>0.78464407030375705</v>
      </c>
      <c r="O180">
        <v>27.7223113134343</v>
      </c>
      <c r="P180">
        <v>24.716129032257999</v>
      </c>
      <c r="Q180">
        <v>5.3437488254508003E-2</v>
      </c>
    </row>
    <row r="181" spans="1:17" x14ac:dyDescent="0.3">
      <c r="A181" t="s">
        <v>444</v>
      </c>
      <c r="B181" t="s">
        <v>445</v>
      </c>
      <c r="C181" t="s">
        <v>3137</v>
      </c>
      <c r="D181" t="s">
        <v>27</v>
      </c>
      <c r="E181">
        <v>50245.5</v>
      </c>
      <c r="F181">
        <v>1763</v>
      </c>
      <c r="G181">
        <v>-17.7892563001203</v>
      </c>
      <c r="H181">
        <v>-1.23460984401192</v>
      </c>
      <c r="I181">
        <v>-8.9058977797959002</v>
      </c>
      <c r="J181">
        <v>-0.96854487593749194</v>
      </c>
      <c r="K181">
        <v>1837.01005170435</v>
      </c>
      <c r="L181">
        <v>1841.74793578089</v>
      </c>
      <c r="M181">
        <v>50.092341624342701</v>
      </c>
      <c r="N181">
        <v>0.51627751457427395</v>
      </c>
      <c r="O181">
        <v>23.369256948383399</v>
      </c>
      <c r="P181">
        <v>11.191700040995199</v>
      </c>
      <c r="Q181">
        <v>1.5734758665764001E-2</v>
      </c>
    </row>
    <row r="182" spans="1:17" x14ac:dyDescent="0.3">
      <c r="A182" t="s">
        <v>446</v>
      </c>
      <c r="B182" t="s">
        <v>447</v>
      </c>
      <c r="C182" t="s">
        <v>572</v>
      </c>
      <c r="D182" t="s">
        <v>448</v>
      </c>
      <c r="E182">
        <v>50160.532920359998</v>
      </c>
      <c r="F182">
        <v>44971.4</v>
      </c>
      <c r="G182">
        <v>-1.8277454526165899</v>
      </c>
      <c r="H182">
        <v>5.2089901607595603</v>
      </c>
      <c r="I182">
        <v>16.992229747022801</v>
      </c>
      <c r="J182">
        <v>-1.6967707991168799</v>
      </c>
      <c r="K182">
        <v>43974.412987985197</v>
      </c>
      <c r="L182">
        <v>40903.188026027303</v>
      </c>
      <c r="M182">
        <v>49.173101066882502</v>
      </c>
      <c r="N182">
        <v>1.36619359303049</v>
      </c>
      <c r="O182">
        <v>7.6099476556210996</v>
      </c>
      <c r="P182">
        <v>35.9883036161118</v>
      </c>
      <c r="Q182">
        <v>-2.0832577838173001E-2</v>
      </c>
    </row>
    <row r="183" spans="1:17" hidden="1" x14ac:dyDescent="0.3">
      <c r="A183" t="s">
        <v>449</v>
      </c>
      <c r="B183" t="s">
        <v>450</v>
      </c>
      <c r="C183" t="s">
        <v>3150</v>
      </c>
      <c r="D183" t="s">
        <v>166</v>
      </c>
      <c r="E183">
        <v>50081.0322848</v>
      </c>
      <c r="F183">
        <v>1111</v>
      </c>
      <c r="G183">
        <v>8.4358437575788408</v>
      </c>
      <c r="H183">
        <v>15.052333175647201</v>
      </c>
      <c r="I183">
        <v>26.423720227611199</v>
      </c>
      <c r="J183">
        <v>-0.83534984408309298</v>
      </c>
      <c r="K183">
        <v>1066.8319353905999</v>
      </c>
      <c r="M183">
        <v>59.359917802523299</v>
      </c>
      <c r="O183">
        <v>14.1269126912691</v>
      </c>
      <c r="P183">
        <v>38.511407555167601</v>
      </c>
    </row>
    <row r="184" spans="1:17" x14ac:dyDescent="0.3">
      <c r="A184" t="s">
        <v>451</v>
      </c>
      <c r="B184" t="s">
        <v>452</v>
      </c>
      <c r="C184" t="s">
        <v>3146</v>
      </c>
      <c r="D184" t="s">
        <v>117</v>
      </c>
      <c r="E184">
        <v>49582.4885299542</v>
      </c>
      <c r="F184">
        <v>961.25</v>
      </c>
      <c r="G184">
        <v>60.324469123133397</v>
      </c>
      <c r="H184">
        <v>0.96484415086220698</v>
      </c>
      <c r="I184">
        <v>32.316256425724902</v>
      </c>
      <c r="J184">
        <v>-2.02810406557639</v>
      </c>
      <c r="K184">
        <v>929.38502496464798</v>
      </c>
      <c r="L184">
        <v>778.07208154732302</v>
      </c>
      <c r="M184">
        <v>43.509989918282997</v>
      </c>
      <c r="N184">
        <v>0.61557912412982796</v>
      </c>
      <c r="O184">
        <v>8.1924577373212006</v>
      </c>
      <c r="P184">
        <v>85.426311728395007</v>
      </c>
    </row>
    <row r="185" spans="1:17" x14ac:dyDescent="0.3">
      <c r="A185" t="s">
        <v>453</v>
      </c>
      <c r="B185" t="s">
        <v>454</v>
      </c>
      <c r="C185" t="s">
        <v>3147</v>
      </c>
      <c r="D185" t="s">
        <v>455</v>
      </c>
      <c r="E185">
        <v>49285.81980972</v>
      </c>
      <c r="F185">
        <v>808.9</v>
      </c>
      <c r="G185">
        <v>-18.4017343521237</v>
      </c>
      <c r="H185">
        <v>-0.451667352588834</v>
      </c>
      <c r="I185">
        <v>-33.391214861907898</v>
      </c>
      <c r="J185">
        <v>4.5871665401334402E-2</v>
      </c>
      <c r="K185">
        <v>853.95203025626802</v>
      </c>
      <c r="L185">
        <v>908.79597656489295</v>
      </c>
      <c r="M185">
        <v>52.176012967929097</v>
      </c>
      <c r="N185">
        <v>0.65417521131369705</v>
      </c>
      <c r="O185">
        <v>45.8771170725677</v>
      </c>
      <c r="P185">
        <v>8.1417112299465106</v>
      </c>
      <c r="Q185">
        <v>3.9959515088999996E-3</v>
      </c>
    </row>
    <row r="186" spans="1:17" x14ac:dyDescent="0.3">
      <c r="A186" t="s">
        <v>456</v>
      </c>
      <c r="B186" t="s">
        <v>457</v>
      </c>
      <c r="C186" t="s">
        <v>3134</v>
      </c>
      <c r="D186" t="s">
        <v>458</v>
      </c>
      <c r="E186">
        <v>49042.502877159997</v>
      </c>
      <c r="F186">
        <v>326.95</v>
      </c>
      <c r="G186">
        <v>44.873671656925197</v>
      </c>
      <c r="H186">
        <v>-1.96030240451356</v>
      </c>
      <c r="I186">
        <v>2.49735230181264</v>
      </c>
      <c r="J186">
        <v>1.06408750196774</v>
      </c>
      <c r="K186">
        <v>335.69043481654899</v>
      </c>
      <c r="L186">
        <v>317.56577760667699</v>
      </c>
      <c r="M186">
        <v>50.605573028806802</v>
      </c>
      <c r="N186">
        <v>0.84337598021450499</v>
      </c>
      <c r="O186">
        <v>17.5103226793087</v>
      </c>
      <c r="P186">
        <v>67.323439099283505</v>
      </c>
      <c r="Q186">
        <v>2.9402736932511001E-2</v>
      </c>
    </row>
    <row r="187" spans="1:17" x14ac:dyDescent="0.3">
      <c r="A187" t="s">
        <v>459</v>
      </c>
      <c r="B187" t="s">
        <v>460</v>
      </c>
      <c r="C187" t="s">
        <v>3136</v>
      </c>
      <c r="D187" t="s">
        <v>34</v>
      </c>
      <c r="E187">
        <v>48943.136517615902</v>
      </c>
      <c r="F187">
        <v>56.38</v>
      </c>
      <c r="G187">
        <v>2.6627582412796902</v>
      </c>
      <c r="H187">
        <v>9.7896653327145398</v>
      </c>
      <c r="I187">
        <v>-23.579537156294599</v>
      </c>
      <c r="J187">
        <v>3.80804975860522</v>
      </c>
      <c r="K187">
        <v>56.430610944598598</v>
      </c>
      <c r="L187">
        <v>57.232221261327901</v>
      </c>
      <c r="M187">
        <v>60.338212768135598</v>
      </c>
      <c r="N187">
        <v>1.30394165980754</v>
      </c>
      <c r="O187">
        <v>36.395885065626103</v>
      </c>
      <c r="P187">
        <v>29.3119266055045</v>
      </c>
      <c r="Q187">
        <v>0.10048052556708301</v>
      </c>
    </row>
    <row r="188" spans="1:17" x14ac:dyDescent="0.3">
      <c r="A188" t="s">
        <v>461</v>
      </c>
      <c r="B188" t="s">
        <v>462</v>
      </c>
      <c r="C188" t="s">
        <v>3140</v>
      </c>
      <c r="D188" t="s">
        <v>250</v>
      </c>
      <c r="E188">
        <v>48740.09803488</v>
      </c>
      <c r="F188">
        <v>645.6</v>
      </c>
      <c r="G188">
        <v>55.424270999140397</v>
      </c>
      <c r="H188">
        <v>13.4024757054768</v>
      </c>
      <c r="I188">
        <v>40.228055157712397</v>
      </c>
      <c r="J188">
        <v>-2.5115926755672699</v>
      </c>
      <c r="K188">
        <v>614.02661703078797</v>
      </c>
      <c r="L188">
        <v>519.35884966205003</v>
      </c>
      <c r="M188">
        <v>46.923619332195102</v>
      </c>
      <c r="N188">
        <v>1.5962011209276299</v>
      </c>
      <c r="O188">
        <v>14.6762701363073</v>
      </c>
      <c r="P188">
        <v>76.828266228430493</v>
      </c>
      <c r="Q188">
        <v>0.102484237448683</v>
      </c>
    </row>
    <row r="189" spans="1:17" x14ac:dyDescent="0.3">
      <c r="A189" t="s">
        <v>463</v>
      </c>
      <c r="B189" t="s">
        <v>464</v>
      </c>
      <c r="C189" t="s">
        <v>3148</v>
      </c>
      <c r="D189" t="s">
        <v>465</v>
      </c>
      <c r="E189">
        <v>48673.301477724002</v>
      </c>
      <c r="F189">
        <v>168.06</v>
      </c>
      <c r="G189">
        <v>-23.365758787432</v>
      </c>
      <c r="H189">
        <v>-5.8406285169305496</v>
      </c>
      <c r="I189">
        <v>-5.0985361903762101</v>
      </c>
      <c r="J189">
        <v>-3.26971514841971</v>
      </c>
      <c r="K189">
        <v>183.55865596996401</v>
      </c>
      <c r="L189">
        <v>180.445153168263</v>
      </c>
      <c r="M189">
        <v>39.2554825591873</v>
      </c>
      <c r="N189">
        <v>1.1473991939600801</v>
      </c>
      <c r="O189">
        <v>36.736879685826402</v>
      </c>
      <c r="P189">
        <v>20.2145922746781</v>
      </c>
      <c r="Q189">
        <v>-9.4310448057148999E-2</v>
      </c>
    </row>
    <row r="190" spans="1:17" x14ac:dyDescent="0.3">
      <c r="A190" t="s">
        <v>466</v>
      </c>
      <c r="B190" t="s">
        <v>467</v>
      </c>
      <c r="C190" t="s">
        <v>3144</v>
      </c>
      <c r="D190" t="s">
        <v>468</v>
      </c>
      <c r="E190">
        <v>48103.077390254999</v>
      </c>
      <c r="F190">
        <v>1790.65</v>
      </c>
      <c r="G190">
        <v>-29.3265602973865</v>
      </c>
      <c r="H190">
        <v>-0.764842331416411</v>
      </c>
      <c r="I190">
        <v>-22.919586697331798</v>
      </c>
      <c r="J190">
        <v>1.3171418245211099</v>
      </c>
      <c r="K190">
        <v>1835.19610308438</v>
      </c>
      <c r="L190">
        <v>1953.5035876331599</v>
      </c>
      <c r="M190">
        <v>59.047386674515799</v>
      </c>
      <c r="N190">
        <v>0.97644269149490903</v>
      </c>
      <c r="O190">
        <v>37.045207047720098</v>
      </c>
      <c r="P190">
        <v>5.6119138897080498</v>
      </c>
      <c r="Q190">
        <v>-2.2349263774682999E-2</v>
      </c>
    </row>
    <row r="191" spans="1:17" x14ac:dyDescent="0.3">
      <c r="A191" t="s">
        <v>469</v>
      </c>
      <c r="B191" t="s">
        <v>470</v>
      </c>
      <c r="C191" t="s">
        <v>3146</v>
      </c>
      <c r="D191" t="s">
        <v>117</v>
      </c>
      <c r="E191">
        <v>48021.487009914003</v>
      </c>
      <c r="F191">
        <v>116.26</v>
      </c>
      <c r="G191">
        <v>5.1951460410714603</v>
      </c>
      <c r="H191">
        <v>2.32433590600714</v>
      </c>
      <c r="I191">
        <v>-36.090955576199597</v>
      </c>
      <c r="J191">
        <v>0.66721656293665899</v>
      </c>
      <c r="K191">
        <v>122.338406531827</v>
      </c>
      <c r="L191">
        <v>129.27494525771201</v>
      </c>
      <c r="M191">
        <v>55.596277078739902</v>
      </c>
      <c r="N191">
        <v>0.76208731738475999</v>
      </c>
      <c r="O191">
        <v>50.8257354206089</v>
      </c>
      <c r="P191">
        <v>30.0447427293064</v>
      </c>
      <c r="Q191">
        <v>-6.5849616984110003E-3</v>
      </c>
    </row>
    <row r="192" spans="1:17" x14ac:dyDescent="0.3">
      <c r="A192" t="s">
        <v>471</v>
      </c>
      <c r="B192" t="s">
        <v>472</v>
      </c>
      <c r="C192" t="s">
        <v>3136</v>
      </c>
      <c r="D192" t="s">
        <v>24</v>
      </c>
      <c r="E192">
        <v>46952.624557620002</v>
      </c>
      <c r="F192">
        <v>64.150000000000006</v>
      </c>
      <c r="G192">
        <v>-46.222773959444403</v>
      </c>
      <c r="H192">
        <v>8.1413381130394793</v>
      </c>
      <c r="I192">
        <v>-24.2900412190297</v>
      </c>
      <c r="J192">
        <v>-1.37128844439695</v>
      </c>
      <c r="K192">
        <v>68.465792463216602</v>
      </c>
      <c r="L192">
        <v>74.4548404330219</v>
      </c>
      <c r="M192">
        <v>42.909276876847102</v>
      </c>
      <c r="N192">
        <v>0.79612144184078204</v>
      </c>
      <c r="O192">
        <v>44.115354637568103</v>
      </c>
      <c r="P192">
        <v>8.1787521079258205</v>
      </c>
      <c r="Q192">
        <v>1.5740463503115001E-2</v>
      </c>
    </row>
    <row r="193" spans="1:17" x14ac:dyDescent="0.3">
      <c r="A193" t="s">
        <v>473</v>
      </c>
      <c r="B193" t="s">
        <v>474</v>
      </c>
      <c r="C193" t="s">
        <v>3151</v>
      </c>
      <c r="D193" t="s">
        <v>411</v>
      </c>
      <c r="E193">
        <v>46291.849732720002</v>
      </c>
      <c r="F193">
        <v>548.20000000000005</v>
      </c>
      <c r="G193">
        <v>-21.252251978395901</v>
      </c>
      <c r="H193">
        <v>10.183461557350499</v>
      </c>
      <c r="I193">
        <v>2.9817804109332098</v>
      </c>
      <c r="J193">
        <v>1.65940129950583</v>
      </c>
      <c r="K193">
        <v>537.64126330535498</v>
      </c>
      <c r="L193">
        <v>537.36599382586803</v>
      </c>
      <c r="M193">
        <v>64.6170549034819</v>
      </c>
      <c r="N193">
        <v>1.61021647394723</v>
      </c>
      <c r="O193">
        <v>9.3932823120487896</v>
      </c>
      <c r="P193">
        <v>27.5866618219878</v>
      </c>
      <c r="Q193">
        <v>-9.3191195530078999E-2</v>
      </c>
    </row>
    <row r="194" spans="1:17" x14ac:dyDescent="0.3">
      <c r="A194" t="s">
        <v>475</v>
      </c>
      <c r="B194" t="s">
        <v>476</v>
      </c>
      <c r="C194" t="s">
        <v>3144</v>
      </c>
      <c r="D194" t="s">
        <v>163</v>
      </c>
      <c r="E194">
        <v>46177.992587250003</v>
      </c>
      <c r="F194">
        <v>1803.5</v>
      </c>
      <c r="G194">
        <v>307.94518125249903</v>
      </c>
      <c r="H194">
        <v>8.8678884201170707</v>
      </c>
      <c r="I194">
        <v>29.080210497045101</v>
      </c>
      <c r="J194">
        <v>-7.4944067319093302</v>
      </c>
      <c r="K194">
        <v>1752.7301252950599</v>
      </c>
      <c r="L194">
        <v>1408.1376987891399</v>
      </c>
      <c r="M194">
        <v>46.336547728156603</v>
      </c>
      <c r="N194">
        <v>1.6350239328663601</v>
      </c>
      <c r="O194">
        <v>9.1766010535070599</v>
      </c>
      <c r="P194">
        <v>349.470404984423</v>
      </c>
      <c r="Q194">
        <v>0.24829074443833701</v>
      </c>
    </row>
    <row r="195" spans="1:17" x14ac:dyDescent="0.3">
      <c r="A195" t="s">
        <v>477</v>
      </c>
      <c r="B195" t="s">
        <v>478</v>
      </c>
      <c r="C195" t="s">
        <v>3136</v>
      </c>
      <c r="D195" t="s">
        <v>54</v>
      </c>
      <c r="E195">
        <v>45664.887997500002</v>
      </c>
      <c r="F195">
        <v>4144.2</v>
      </c>
      <c r="G195">
        <v>9.6445539162111604</v>
      </c>
      <c r="H195">
        <v>-14.399507563569101</v>
      </c>
      <c r="I195">
        <v>-12.4571951930397</v>
      </c>
      <c r="J195">
        <v>-1.3789822064866299</v>
      </c>
      <c r="K195">
        <v>4613.7770924521101</v>
      </c>
      <c r="L195">
        <v>4380.2123225818896</v>
      </c>
      <c r="M195">
        <v>33.601707824159902</v>
      </c>
      <c r="N195">
        <v>0.926397435838338</v>
      </c>
      <c r="O195">
        <v>33.580666956227901</v>
      </c>
      <c r="P195">
        <v>33.254019292604497</v>
      </c>
      <c r="Q195">
        <v>6.066815915558E-2</v>
      </c>
    </row>
    <row r="196" spans="1:17" x14ac:dyDescent="0.3">
      <c r="A196" t="s">
        <v>479</v>
      </c>
      <c r="B196" t="s">
        <v>480</v>
      </c>
      <c r="C196" t="s">
        <v>3146</v>
      </c>
      <c r="D196" t="s">
        <v>176</v>
      </c>
      <c r="E196">
        <v>45234.404282022901</v>
      </c>
      <c r="F196">
        <v>246.29</v>
      </c>
      <c r="G196">
        <v>145.073190594935</v>
      </c>
      <c r="H196">
        <v>13.6547411448679</v>
      </c>
      <c r="I196">
        <v>20.871048831084298</v>
      </c>
      <c r="J196">
        <v>0.31707002710030002</v>
      </c>
      <c r="K196">
        <v>223.03967561370999</v>
      </c>
      <c r="L196">
        <v>186.63657651941099</v>
      </c>
      <c r="M196">
        <v>58.014988336138401</v>
      </c>
      <c r="N196">
        <v>1.80236598807588</v>
      </c>
      <c r="O196">
        <v>6.7806244670916396</v>
      </c>
      <c r="P196">
        <v>170.35126234906599</v>
      </c>
      <c r="Q196">
        <v>0.112303921741624</v>
      </c>
    </row>
    <row r="197" spans="1:17" x14ac:dyDescent="0.3">
      <c r="A197" t="s">
        <v>481</v>
      </c>
      <c r="B197" t="s">
        <v>482</v>
      </c>
      <c r="C197" t="s">
        <v>3142</v>
      </c>
      <c r="D197" t="s">
        <v>166</v>
      </c>
      <c r="E197">
        <v>44673.9115494</v>
      </c>
      <c r="F197">
        <v>113.68</v>
      </c>
      <c r="G197">
        <v>12.138453088169999</v>
      </c>
      <c r="H197">
        <v>4.3060324648680801</v>
      </c>
      <c r="I197">
        <v>-27.1826515970128</v>
      </c>
      <c r="J197">
        <v>4.1591415707462103</v>
      </c>
      <c r="K197">
        <v>116.81423345221501</v>
      </c>
      <c r="L197">
        <v>119.34523842698999</v>
      </c>
      <c r="M197">
        <v>63.377468822693601</v>
      </c>
      <c r="N197">
        <v>1.02356443306531</v>
      </c>
      <c r="O197">
        <v>49.982406755805698</v>
      </c>
      <c r="P197">
        <v>40.259099321406502</v>
      </c>
      <c r="Q197">
        <v>0.15746214760229499</v>
      </c>
    </row>
    <row r="198" spans="1:17" x14ac:dyDescent="0.3">
      <c r="A198" t="s">
        <v>483</v>
      </c>
      <c r="B198" t="s">
        <v>484</v>
      </c>
      <c r="C198" t="s">
        <v>3136</v>
      </c>
      <c r="D198" t="s">
        <v>217</v>
      </c>
      <c r="E198">
        <v>44127.215981474998</v>
      </c>
      <c r="F198">
        <v>696.75</v>
      </c>
      <c r="G198">
        <v>51.050231847930803</v>
      </c>
      <c r="H198">
        <v>0.75722643781441501</v>
      </c>
      <c r="I198">
        <v>8.85630849495554</v>
      </c>
      <c r="J198">
        <v>-0.88943012870203098</v>
      </c>
      <c r="K198">
        <v>685.18977524430397</v>
      </c>
      <c r="L198">
        <v>612.40723560747199</v>
      </c>
      <c r="M198">
        <v>53.454682594555003</v>
      </c>
      <c r="N198">
        <v>0.609608121830165</v>
      </c>
      <c r="O198">
        <v>7.4416935773232904</v>
      </c>
      <c r="P198">
        <v>72.912271994043905</v>
      </c>
      <c r="Q198">
        <v>7.3270193957047994E-2</v>
      </c>
    </row>
    <row r="199" spans="1:17" x14ac:dyDescent="0.3">
      <c r="A199" t="s">
        <v>485</v>
      </c>
      <c r="B199" t="s">
        <v>486</v>
      </c>
      <c r="C199" t="s">
        <v>3136</v>
      </c>
      <c r="D199" t="s">
        <v>139</v>
      </c>
      <c r="E199">
        <v>44125.879800000002</v>
      </c>
      <c r="F199">
        <v>220.42</v>
      </c>
      <c r="G199">
        <v>147.48921787541201</v>
      </c>
      <c r="H199">
        <v>8.3391424540507604</v>
      </c>
      <c r="I199">
        <v>-22.0759007069727</v>
      </c>
      <c r="J199">
        <v>1.3723616722243599</v>
      </c>
      <c r="K199">
        <v>224.62078110291901</v>
      </c>
      <c r="L199">
        <v>222.79239458590999</v>
      </c>
      <c r="M199">
        <v>61.884501332781099</v>
      </c>
      <c r="N199">
        <v>0.61448219379234403</v>
      </c>
      <c r="O199">
        <v>60.4663823609472</v>
      </c>
      <c r="P199">
        <v>171.45320197044299</v>
      </c>
      <c r="Q199">
        <v>0.16540537250854001</v>
      </c>
    </row>
    <row r="200" spans="1:17" x14ac:dyDescent="0.3">
      <c r="A200" t="s">
        <v>487</v>
      </c>
      <c r="B200" t="s">
        <v>488</v>
      </c>
      <c r="C200" t="s">
        <v>3136</v>
      </c>
      <c r="D200" t="s">
        <v>489</v>
      </c>
      <c r="E200">
        <v>43912.545698000002</v>
      </c>
      <c r="F200">
        <v>1132</v>
      </c>
      <c r="G200">
        <v>78.166448227012793</v>
      </c>
      <c r="H200">
        <v>6.6896266478071897</v>
      </c>
      <c r="I200">
        <v>27.091898923492501</v>
      </c>
      <c r="J200">
        <v>-0.85911559503526402</v>
      </c>
      <c r="K200">
        <v>1054.8737066129399</v>
      </c>
      <c r="L200">
        <v>920.53724304351204</v>
      </c>
      <c r="M200">
        <v>74.326836589497702</v>
      </c>
      <c r="N200">
        <v>0.92413144062511499</v>
      </c>
      <c r="O200">
        <v>7.3321554770318098</v>
      </c>
      <c r="P200">
        <v>109.82391102873</v>
      </c>
      <c r="Q200">
        <v>0.15557471315840901</v>
      </c>
    </row>
    <row r="201" spans="1:17" x14ac:dyDescent="0.3">
      <c r="A201" t="s">
        <v>490</v>
      </c>
      <c r="B201" t="s">
        <v>491</v>
      </c>
      <c r="C201" t="s">
        <v>3136</v>
      </c>
      <c r="D201" t="s">
        <v>54</v>
      </c>
      <c r="E201">
        <v>43889.008928880001</v>
      </c>
      <c r="F201">
        <v>589.79999999999995</v>
      </c>
      <c r="G201">
        <v>-42.378294855787097</v>
      </c>
      <c r="H201">
        <v>-3.1345076335944602</v>
      </c>
      <c r="I201">
        <v>-12.6298537143589</v>
      </c>
      <c r="J201">
        <v>-1.56670697272973</v>
      </c>
      <c r="K201">
        <v>633.40898322514499</v>
      </c>
      <c r="L201">
        <v>654.87395796237297</v>
      </c>
      <c r="M201">
        <v>43.759148638330601</v>
      </c>
      <c r="N201">
        <v>0.96842472164863302</v>
      </c>
      <c r="O201">
        <v>37.911156324177597</v>
      </c>
      <c r="P201">
        <v>6.5197760520137003</v>
      </c>
      <c r="Q201">
        <v>-2.7043198571395002E-2</v>
      </c>
    </row>
    <row r="202" spans="1:17" x14ac:dyDescent="0.3">
      <c r="A202" t="s">
        <v>492</v>
      </c>
      <c r="B202" t="s">
        <v>493</v>
      </c>
      <c r="C202" t="s">
        <v>3140</v>
      </c>
      <c r="D202" t="s">
        <v>51</v>
      </c>
      <c r="E202">
        <v>42965.968632559998</v>
      </c>
      <c r="F202">
        <v>1522.6</v>
      </c>
      <c r="G202">
        <v>74.701299205999305</v>
      </c>
      <c r="H202">
        <v>-8.9695933640601506</v>
      </c>
      <c r="I202">
        <v>30.056559885516599</v>
      </c>
      <c r="J202">
        <v>-1.2833226893026199</v>
      </c>
      <c r="K202">
        <v>1617.48844926685</v>
      </c>
      <c r="L202">
        <v>1372.2665664645001</v>
      </c>
      <c r="M202">
        <v>40.492699954527502</v>
      </c>
      <c r="N202">
        <v>0.77842533655970503</v>
      </c>
      <c r="O202">
        <v>20.2515434125837</v>
      </c>
      <c r="P202">
        <v>99.162851536952203</v>
      </c>
      <c r="Q202">
        <v>0.153465679940049</v>
      </c>
    </row>
    <row r="203" spans="1:17" x14ac:dyDescent="0.3">
      <c r="A203" t="s">
        <v>494</v>
      </c>
      <c r="B203" t="s">
        <v>495</v>
      </c>
      <c r="C203" t="s">
        <v>3140</v>
      </c>
      <c r="D203" t="s">
        <v>496</v>
      </c>
      <c r="E203">
        <v>42953.877064439999</v>
      </c>
      <c r="F203">
        <v>358.65</v>
      </c>
      <c r="G203">
        <v>28.653670142806099</v>
      </c>
      <c r="H203">
        <v>11.2442765764133</v>
      </c>
      <c r="I203">
        <v>6.1162221188677997</v>
      </c>
      <c r="J203">
        <v>4.6113577955754703</v>
      </c>
      <c r="K203">
        <v>339.35476354118799</v>
      </c>
      <c r="L203">
        <v>324.31186346547901</v>
      </c>
      <c r="M203">
        <v>71.543387002542602</v>
      </c>
      <c r="N203">
        <v>0.63736574861475004</v>
      </c>
      <c r="O203">
        <v>10.3582880245364</v>
      </c>
      <c r="P203">
        <v>55.091891891891798</v>
      </c>
      <c r="Q203">
        <v>-3.3648923245779998E-2</v>
      </c>
    </row>
    <row r="204" spans="1:17" x14ac:dyDescent="0.3">
      <c r="A204" t="s">
        <v>497</v>
      </c>
      <c r="B204" t="s">
        <v>498</v>
      </c>
      <c r="C204" t="s">
        <v>3136</v>
      </c>
      <c r="D204" t="s">
        <v>34</v>
      </c>
      <c r="E204">
        <v>42934.259730899998</v>
      </c>
      <c r="F204">
        <v>55.82</v>
      </c>
      <c r="G204">
        <v>2.32703125671084</v>
      </c>
      <c r="H204">
        <v>11.585680831625799</v>
      </c>
      <c r="I204">
        <v>-26.788776066463999</v>
      </c>
      <c r="J204">
        <v>2.2713801929086301</v>
      </c>
      <c r="K204">
        <v>55.218510110640203</v>
      </c>
      <c r="L204">
        <v>57.186517115002097</v>
      </c>
      <c r="M204">
        <v>66.771627287545996</v>
      </c>
      <c r="N204">
        <v>1.0259657263395101</v>
      </c>
      <c r="O204">
        <v>31.673235399498299</v>
      </c>
      <c r="P204">
        <v>30.268378063010498</v>
      </c>
      <c r="Q204">
        <v>0.124393591253979</v>
      </c>
    </row>
    <row r="205" spans="1:17" x14ac:dyDescent="0.3">
      <c r="A205" t="s">
        <v>499</v>
      </c>
      <c r="B205" t="s">
        <v>500</v>
      </c>
      <c r="C205" t="s">
        <v>3148</v>
      </c>
      <c r="D205" t="s">
        <v>501</v>
      </c>
      <c r="E205">
        <v>42817.547805119997</v>
      </c>
      <c r="F205">
        <v>651.20000000000005</v>
      </c>
      <c r="G205">
        <v>-3.8707095176117399</v>
      </c>
      <c r="H205">
        <v>10.571397161395501</v>
      </c>
      <c r="I205">
        <v>26.7328542403922</v>
      </c>
      <c r="J205">
        <v>2.8677704459270399</v>
      </c>
      <c r="K205">
        <v>618.98585909104202</v>
      </c>
      <c r="L205">
        <v>578.41467921146602</v>
      </c>
      <c r="M205">
        <v>71.076567779866593</v>
      </c>
      <c r="N205">
        <v>0.80813635578384202</v>
      </c>
      <c r="O205">
        <v>9.8664004914004799</v>
      </c>
      <c r="P205">
        <v>54.660966631041397</v>
      </c>
      <c r="Q205">
        <v>-6.8299609983845003E-2</v>
      </c>
    </row>
    <row r="206" spans="1:17" x14ac:dyDescent="0.3">
      <c r="A206" t="s">
        <v>502</v>
      </c>
      <c r="B206" t="s">
        <v>503</v>
      </c>
      <c r="C206" t="s">
        <v>3151</v>
      </c>
      <c r="D206" t="s">
        <v>504</v>
      </c>
      <c r="E206">
        <v>42714.623249999997</v>
      </c>
      <c r="F206">
        <v>3888.45</v>
      </c>
      <c r="G206">
        <v>10.7812692638693</v>
      </c>
      <c r="H206">
        <v>-7.9610252263169698</v>
      </c>
      <c r="I206">
        <v>14.4795002310971</v>
      </c>
      <c r="J206">
        <v>-3.4760157073644402</v>
      </c>
      <c r="K206">
        <v>4086.6124625542998</v>
      </c>
      <c r="L206">
        <v>3680.5814618853301</v>
      </c>
      <c r="M206">
        <v>35.766541357208901</v>
      </c>
      <c r="N206">
        <v>0.35761314281647899</v>
      </c>
      <c r="O206">
        <v>25.5243091720351</v>
      </c>
      <c r="P206">
        <v>57.045638126009599</v>
      </c>
      <c r="Q206">
        <v>4.2150312310888997E-2</v>
      </c>
    </row>
    <row r="207" spans="1:17" x14ac:dyDescent="0.3">
      <c r="A207" t="s">
        <v>505</v>
      </c>
      <c r="B207" t="s">
        <v>506</v>
      </c>
      <c r="C207" t="s">
        <v>3135</v>
      </c>
      <c r="D207" t="s">
        <v>243</v>
      </c>
      <c r="E207">
        <v>42071.474788</v>
      </c>
      <c r="F207">
        <v>6755</v>
      </c>
      <c r="G207">
        <v>-41.308537616468897</v>
      </c>
      <c r="H207">
        <v>-5.40050579381509</v>
      </c>
      <c r="I207">
        <v>-13.5321518607089</v>
      </c>
      <c r="J207">
        <v>-0.87244150881221705</v>
      </c>
      <c r="K207">
        <v>7064.5316881428098</v>
      </c>
      <c r="L207">
        <v>7321.4868942250396</v>
      </c>
      <c r="M207">
        <v>52.2573805546945</v>
      </c>
      <c r="N207">
        <v>0.52242039772850202</v>
      </c>
      <c r="O207">
        <v>36.195410806809697</v>
      </c>
      <c r="P207">
        <v>7.4610244988864096</v>
      </c>
      <c r="Q207">
        <v>-1.2948241481774E-2</v>
      </c>
    </row>
    <row r="208" spans="1:17" x14ac:dyDescent="0.3">
      <c r="A208" t="s">
        <v>507</v>
      </c>
      <c r="B208" t="s">
        <v>508</v>
      </c>
      <c r="C208" t="s">
        <v>3141</v>
      </c>
      <c r="D208" t="s">
        <v>214</v>
      </c>
      <c r="E208">
        <v>41872.325674500004</v>
      </c>
      <c r="F208">
        <v>673.8</v>
      </c>
      <c r="G208">
        <v>-1.56750042319202</v>
      </c>
      <c r="H208">
        <v>-3.5069842924889398</v>
      </c>
      <c r="I208">
        <v>3.9514613676449699E-2</v>
      </c>
      <c r="J208">
        <v>-3.97243233113233</v>
      </c>
      <c r="K208">
        <v>686.03232875310096</v>
      </c>
      <c r="L208">
        <v>663.26898474930397</v>
      </c>
      <c r="M208">
        <v>42.949028275826798</v>
      </c>
      <c r="N208">
        <v>0.50332092818225105</v>
      </c>
      <c r="O208">
        <v>14.076877411694801</v>
      </c>
      <c r="P208">
        <v>26.749435665914199</v>
      </c>
      <c r="Q208">
        <v>-5.4778895462759998E-2</v>
      </c>
    </row>
    <row r="209" spans="1:17" x14ac:dyDescent="0.3">
      <c r="A209" t="s">
        <v>509</v>
      </c>
      <c r="B209" t="s">
        <v>510</v>
      </c>
      <c r="C209" t="s">
        <v>3143</v>
      </c>
      <c r="D209" t="s">
        <v>69</v>
      </c>
      <c r="E209">
        <v>41439.015326209999</v>
      </c>
      <c r="F209">
        <v>2206.6999999999998</v>
      </c>
      <c r="G209">
        <v>-9.4070069066349795</v>
      </c>
      <c r="H209">
        <v>-6.0149460911978299</v>
      </c>
      <c r="I209">
        <v>-23.992495178923999</v>
      </c>
      <c r="J209">
        <v>4.3607599183793901</v>
      </c>
      <c r="K209">
        <v>2292.42956506256</v>
      </c>
      <c r="L209">
        <v>2370.7482923299499</v>
      </c>
      <c r="M209">
        <v>52.799344958978303</v>
      </c>
      <c r="N209">
        <v>1.9763181285565199</v>
      </c>
      <c r="O209">
        <v>28.880228395341401</v>
      </c>
      <c r="P209">
        <v>20.915068493150599</v>
      </c>
      <c r="Q209">
        <v>-4.3467690220450002E-2</v>
      </c>
    </row>
    <row r="210" spans="1:17" x14ac:dyDescent="0.3">
      <c r="A210" t="s">
        <v>511</v>
      </c>
      <c r="B210" t="s">
        <v>512</v>
      </c>
      <c r="C210" t="s">
        <v>3144</v>
      </c>
      <c r="D210" t="s">
        <v>468</v>
      </c>
      <c r="E210">
        <v>41156.892841200002</v>
      </c>
      <c r="F210">
        <v>1483</v>
      </c>
      <c r="G210">
        <v>-33.450241028353403</v>
      </c>
      <c r="H210">
        <v>0.65745107862295704</v>
      </c>
      <c r="I210">
        <v>-16.810161032359701</v>
      </c>
      <c r="J210">
        <v>-1.95209858089967</v>
      </c>
      <c r="K210">
        <v>1497.92903411459</v>
      </c>
      <c r="L210">
        <v>1505.3135812421301</v>
      </c>
      <c r="M210">
        <v>51.077592266706901</v>
      </c>
      <c r="N210">
        <v>1.1454891765833199</v>
      </c>
      <c r="O210">
        <v>19.622387053270302</v>
      </c>
      <c r="P210">
        <v>13.639846743294999</v>
      </c>
      <c r="Q210">
        <v>4.2988051688421999E-2</v>
      </c>
    </row>
    <row r="211" spans="1:17" x14ac:dyDescent="0.3">
      <c r="A211" t="s">
        <v>513</v>
      </c>
      <c r="B211" t="s">
        <v>514</v>
      </c>
      <c r="C211" t="s">
        <v>3136</v>
      </c>
      <c r="D211" t="s">
        <v>43</v>
      </c>
      <c r="E211">
        <v>41001.360368654998</v>
      </c>
      <c r="F211">
        <v>1188.05</v>
      </c>
      <c r="G211">
        <v>-5.4643268668649903</v>
      </c>
      <c r="H211">
        <v>-7.6411202276186003</v>
      </c>
      <c r="I211">
        <v>18.192009133740299</v>
      </c>
      <c r="J211">
        <v>-2.83696785207353</v>
      </c>
      <c r="K211">
        <v>1190.4321435934801</v>
      </c>
      <c r="L211">
        <v>1076.91318687289</v>
      </c>
      <c r="M211">
        <v>43.774191951521701</v>
      </c>
      <c r="N211">
        <v>0.61356663289386704</v>
      </c>
      <c r="O211">
        <v>9.9659105256512692</v>
      </c>
      <c r="P211">
        <v>39.075212174421999</v>
      </c>
      <c r="Q211">
        <v>-5.2779119366870002E-3</v>
      </c>
    </row>
    <row r="212" spans="1:17" x14ac:dyDescent="0.3">
      <c r="A212" t="s">
        <v>515</v>
      </c>
      <c r="B212" t="s">
        <v>516</v>
      </c>
      <c r="C212" t="s">
        <v>3144</v>
      </c>
      <c r="D212" t="s">
        <v>80</v>
      </c>
      <c r="E212">
        <v>40935.8671875</v>
      </c>
      <c r="F212">
        <v>1116.75</v>
      </c>
      <c r="G212">
        <v>54.088555761331101</v>
      </c>
      <c r="H212">
        <v>-0.53910577002226201</v>
      </c>
      <c r="I212">
        <v>-39.044856559073899</v>
      </c>
      <c r="J212">
        <v>5.4774001925199798</v>
      </c>
      <c r="K212">
        <v>1099.9254445597201</v>
      </c>
      <c r="L212">
        <v>1116.58302061932</v>
      </c>
      <c r="M212">
        <v>69.550144258536307</v>
      </c>
      <c r="N212">
        <v>1.159786564384</v>
      </c>
      <c r="O212">
        <v>60.7074098947839</v>
      </c>
      <c r="P212">
        <v>94.183620239958202</v>
      </c>
      <c r="Q212">
        <v>0.16295673781985201</v>
      </c>
    </row>
    <row r="213" spans="1:17" x14ac:dyDescent="0.3">
      <c r="A213" t="s">
        <v>517</v>
      </c>
      <c r="B213" t="s">
        <v>518</v>
      </c>
      <c r="C213" t="s">
        <v>3138</v>
      </c>
      <c r="D213" t="s">
        <v>123</v>
      </c>
      <c r="E213">
        <v>40907.384092375003</v>
      </c>
      <c r="F213">
        <v>314.75</v>
      </c>
      <c r="G213">
        <v>-39.278473919342197</v>
      </c>
      <c r="H213">
        <v>-11.2940596991417</v>
      </c>
      <c r="I213">
        <v>-20.702949757148101</v>
      </c>
      <c r="J213">
        <v>-6.3995248421455502</v>
      </c>
      <c r="K213">
        <v>331.50017407605202</v>
      </c>
      <c r="L213">
        <v>347.896394085439</v>
      </c>
      <c r="M213">
        <v>49.711986061454098</v>
      </c>
      <c r="N213">
        <v>1.93047708090388</v>
      </c>
      <c r="O213">
        <v>30.4209690230341</v>
      </c>
      <c r="P213">
        <v>12.8136200716845</v>
      </c>
      <c r="Q213">
        <v>-1.5451406917583E-2</v>
      </c>
    </row>
    <row r="214" spans="1:17" x14ac:dyDescent="0.3">
      <c r="A214" t="s">
        <v>519</v>
      </c>
      <c r="B214" t="s">
        <v>520</v>
      </c>
      <c r="C214" t="s">
        <v>3140</v>
      </c>
      <c r="D214" t="s">
        <v>51</v>
      </c>
      <c r="E214">
        <v>40410.96238053</v>
      </c>
      <c r="F214">
        <v>2385.4499999999998</v>
      </c>
      <c r="G214">
        <v>22.965817274296299</v>
      </c>
      <c r="H214">
        <v>-7.9202496144333496</v>
      </c>
      <c r="I214">
        <v>-4.4710432673067801</v>
      </c>
      <c r="J214">
        <v>-5.0654995559675102</v>
      </c>
      <c r="K214">
        <v>2594.9403301440602</v>
      </c>
      <c r="L214">
        <v>2444.75628350637</v>
      </c>
      <c r="M214">
        <v>36.697362463969498</v>
      </c>
      <c r="N214">
        <v>1.3118946470849899</v>
      </c>
      <c r="O214">
        <v>29.4514661803852</v>
      </c>
      <c r="P214">
        <v>47.532314923619197</v>
      </c>
      <c r="Q214">
        <v>2.0878479536026999E-2</v>
      </c>
    </row>
    <row r="215" spans="1:17" x14ac:dyDescent="0.3">
      <c r="A215" t="s">
        <v>521</v>
      </c>
      <c r="B215" t="s">
        <v>522</v>
      </c>
      <c r="C215" t="s">
        <v>3144</v>
      </c>
      <c r="D215" t="s">
        <v>523</v>
      </c>
      <c r="E215">
        <v>39600.189943550002</v>
      </c>
      <c r="F215">
        <v>3600.65</v>
      </c>
      <c r="G215">
        <v>-9.4160731503274295</v>
      </c>
      <c r="H215">
        <v>3.0333524919290098</v>
      </c>
      <c r="I215">
        <v>-11.9849305768125</v>
      </c>
      <c r="J215">
        <v>1.4916312316788201</v>
      </c>
      <c r="K215">
        <v>3717.2308691804401</v>
      </c>
      <c r="L215">
        <v>3605.3824162160299</v>
      </c>
      <c r="M215">
        <v>53.412378184935498</v>
      </c>
      <c r="N215">
        <v>0.46677491395744303</v>
      </c>
      <c r="O215">
        <v>22.755613569772098</v>
      </c>
      <c r="P215">
        <v>35.955671348738797</v>
      </c>
      <c r="Q215">
        <v>7.1541048409535998E-2</v>
      </c>
    </row>
    <row r="216" spans="1:17" x14ac:dyDescent="0.3">
      <c r="A216" t="s">
        <v>524</v>
      </c>
      <c r="B216" t="s">
        <v>525</v>
      </c>
      <c r="C216" t="s">
        <v>3144</v>
      </c>
      <c r="D216" t="s">
        <v>234</v>
      </c>
      <c r="E216">
        <v>39599.531659599998</v>
      </c>
      <c r="F216">
        <v>9858.4</v>
      </c>
      <c r="G216">
        <v>55.884942683352698</v>
      </c>
      <c r="H216">
        <v>2.5506085874377198</v>
      </c>
      <c r="I216">
        <v>15.4803327962839</v>
      </c>
      <c r="J216">
        <v>-1.1802024387484</v>
      </c>
      <c r="K216">
        <v>9455.2122563389094</v>
      </c>
      <c r="L216">
        <v>8257.3272671789691</v>
      </c>
      <c r="M216">
        <v>65.640355180785505</v>
      </c>
      <c r="N216">
        <v>1.11970672232512</v>
      </c>
      <c r="O216">
        <v>11.5799724093159</v>
      </c>
      <c r="P216">
        <v>91.388079984469002</v>
      </c>
      <c r="Q216">
        <v>0.27671192395903998</v>
      </c>
    </row>
    <row r="217" spans="1:17" x14ac:dyDescent="0.3">
      <c r="A217" t="s">
        <v>526</v>
      </c>
      <c r="B217" t="s">
        <v>527</v>
      </c>
      <c r="C217" t="s">
        <v>3144</v>
      </c>
      <c r="D217" t="s">
        <v>298</v>
      </c>
      <c r="E217">
        <v>39568.664715899999</v>
      </c>
      <c r="F217">
        <v>1504.05</v>
      </c>
      <c r="G217">
        <v>130.28214005421501</v>
      </c>
      <c r="H217">
        <v>3.5019129702551499</v>
      </c>
      <c r="I217">
        <v>-33.177625430399701</v>
      </c>
      <c r="J217">
        <v>3.4442701442034198</v>
      </c>
      <c r="K217">
        <v>1559.0383521415199</v>
      </c>
      <c r="L217">
        <v>1556.4866315736899</v>
      </c>
      <c r="M217">
        <v>67.124197919424304</v>
      </c>
      <c r="N217">
        <v>0.35531484764917798</v>
      </c>
      <c r="O217">
        <v>98.095143113593195</v>
      </c>
      <c r="P217">
        <v>168.34076717216701</v>
      </c>
      <c r="Q217">
        <v>0.19375527091960801</v>
      </c>
    </row>
    <row r="218" spans="1:17" x14ac:dyDescent="0.3">
      <c r="A218" t="s">
        <v>528</v>
      </c>
      <c r="B218" t="s">
        <v>529</v>
      </c>
      <c r="C218" t="s">
        <v>3144</v>
      </c>
      <c r="D218" t="s">
        <v>530</v>
      </c>
      <c r="E218">
        <v>39002.77998005</v>
      </c>
      <c r="F218">
        <v>4071.4</v>
      </c>
      <c r="G218">
        <v>24.851771462169499</v>
      </c>
      <c r="H218">
        <v>4.6534829852284698</v>
      </c>
      <c r="I218">
        <v>-8.2453586985660099</v>
      </c>
      <c r="J218">
        <v>4.51845430632895</v>
      </c>
      <c r="K218">
        <v>4095.0499298560298</v>
      </c>
      <c r="L218">
        <v>3935.0247991394399</v>
      </c>
      <c r="M218">
        <v>75.3073446487886</v>
      </c>
      <c r="N218">
        <v>0.79291982965444097</v>
      </c>
      <c r="O218">
        <v>23.782973915606402</v>
      </c>
      <c r="P218">
        <v>48.591240875912398</v>
      </c>
      <c r="Q218">
        <v>0.16769521967119999</v>
      </c>
    </row>
    <row r="219" spans="1:17" x14ac:dyDescent="0.3">
      <c r="A219" t="s">
        <v>531</v>
      </c>
      <c r="B219" t="s">
        <v>532</v>
      </c>
      <c r="C219" t="s">
        <v>3140</v>
      </c>
      <c r="D219" t="s">
        <v>51</v>
      </c>
      <c r="E219">
        <v>38779.958242389999</v>
      </c>
      <c r="F219">
        <v>1528.55</v>
      </c>
      <c r="G219">
        <v>20.048762419326899</v>
      </c>
      <c r="H219">
        <v>-1.5160456630755399</v>
      </c>
      <c r="I219">
        <v>12.0351626811605</v>
      </c>
      <c r="J219">
        <v>-3.1682804317711999</v>
      </c>
      <c r="K219">
        <v>1536.50727008327</v>
      </c>
      <c r="L219">
        <v>1349.8453048080801</v>
      </c>
      <c r="M219">
        <v>38.064034010824798</v>
      </c>
      <c r="N219">
        <v>1.0419299672939999</v>
      </c>
      <c r="O219">
        <v>11.782408164600399</v>
      </c>
      <c r="P219">
        <v>46.834774255523499</v>
      </c>
      <c r="Q219">
        <v>2.6349595560509E-2</v>
      </c>
    </row>
    <row r="220" spans="1:17" x14ac:dyDescent="0.3">
      <c r="A220" t="s">
        <v>533</v>
      </c>
      <c r="B220" t="s">
        <v>534</v>
      </c>
      <c r="C220" t="s">
        <v>3136</v>
      </c>
      <c r="D220" t="s">
        <v>382</v>
      </c>
      <c r="E220">
        <v>38632.931501999999</v>
      </c>
      <c r="F220">
        <v>5282.8</v>
      </c>
      <c r="G220">
        <v>1.86611268227869</v>
      </c>
      <c r="H220">
        <v>5.5753453177385</v>
      </c>
      <c r="I220">
        <v>20.805819163514901</v>
      </c>
      <c r="J220">
        <v>-0.82625440189398502</v>
      </c>
      <c r="K220">
        <v>5059.5436803365001</v>
      </c>
      <c r="L220">
        <v>4606.5979738434698</v>
      </c>
      <c r="M220">
        <v>45.880321059496602</v>
      </c>
      <c r="N220">
        <v>0.98844560943381998</v>
      </c>
      <c r="O220">
        <v>7.6133868403119402</v>
      </c>
      <c r="P220">
        <v>44.311197311989503</v>
      </c>
      <c r="Q220">
        <v>5.6870752342513001E-2</v>
      </c>
    </row>
    <row r="221" spans="1:17" x14ac:dyDescent="0.3">
      <c r="A221" t="s">
        <v>535</v>
      </c>
      <c r="B221" t="s">
        <v>536</v>
      </c>
      <c r="C221" t="s">
        <v>3135</v>
      </c>
      <c r="D221" t="s">
        <v>21</v>
      </c>
      <c r="E221">
        <v>38368.642089925001</v>
      </c>
      <c r="F221">
        <v>1413.25</v>
      </c>
      <c r="G221">
        <v>-27.771604737966101</v>
      </c>
      <c r="H221">
        <v>-0.28842867608997702</v>
      </c>
      <c r="I221">
        <v>-14.752919819423401</v>
      </c>
      <c r="J221">
        <v>2.6825031671401298</v>
      </c>
      <c r="K221">
        <v>1518.8002216576001</v>
      </c>
      <c r="L221">
        <v>1553.0515999089</v>
      </c>
      <c r="M221">
        <v>58.690779022336699</v>
      </c>
      <c r="N221">
        <v>1.0095081445651499</v>
      </c>
      <c r="O221">
        <v>36.472669379090704</v>
      </c>
      <c r="P221">
        <v>10.130527956360799</v>
      </c>
      <c r="Q221">
        <v>0.115224221610219</v>
      </c>
    </row>
    <row r="222" spans="1:17" x14ac:dyDescent="0.3">
      <c r="A222" t="s">
        <v>537</v>
      </c>
      <c r="B222" t="s">
        <v>538</v>
      </c>
      <c r="C222" t="s">
        <v>3135</v>
      </c>
      <c r="D222" t="s">
        <v>21</v>
      </c>
      <c r="E222">
        <v>38132.841820000001</v>
      </c>
      <c r="F222">
        <v>940</v>
      </c>
      <c r="G222">
        <v>-50.820688341453298</v>
      </c>
      <c r="H222">
        <v>-7.8527171586882396</v>
      </c>
      <c r="I222">
        <v>-19.6825975932225</v>
      </c>
      <c r="J222">
        <v>-4.2760026315824202</v>
      </c>
      <c r="K222">
        <v>1009.18525398907</v>
      </c>
      <c r="L222">
        <v>1058.8590438747999</v>
      </c>
      <c r="M222">
        <v>28.910882730084101</v>
      </c>
      <c r="N222">
        <v>0.299978729625269</v>
      </c>
      <c r="O222">
        <v>48.936170212765902</v>
      </c>
      <c r="P222">
        <v>0.96670247046186597</v>
      </c>
    </row>
    <row r="223" spans="1:17" x14ac:dyDescent="0.3">
      <c r="A223" t="s">
        <v>539</v>
      </c>
      <c r="B223" t="s">
        <v>540</v>
      </c>
      <c r="C223" t="s">
        <v>3145</v>
      </c>
      <c r="D223" t="s">
        <v>271</v>
      </c>
      <c r="E223">
        <v>38027.426966659899</v>
      </c>
      <c r="F223">
        <v>1849.45</v>
      </c>
      <c r="G223">
        <v>59.012396870219902</v>
      </c>
      <c r="H223">
        <v>-2.31332003435912</v>
      </c>
      <c r="I223">
        <v>16.181847263973999</v>
      </c>
      <c r="J223">
        <v>-3.4608314208517998</v>
      </c>
      <c r="K223">
        <v>1855.70227090545</v>
      </c>
      <c r="L223">
        <v>1620.5308799355601</v>
      </c>
      <c r="M223">
        <v>55.926976427561499</v>
      </c>
      <c r="N223">
        <v>0.60682226362416802</v>
      </c>
      <c r="O223">
        <v>18.929952147935801</v>
      </c>
      <c r="P223">
        <v>105.14114580444701</v>
      </c>
      <c r="Q223">
        <v>0.164793098807544</v>
      </c>
    </row>
    <row r="224" spans="1:17" x14ac:dyDescent="0.3">
      <c r="A224" t="s">
        <v>541</v>
      </c>
      <c r="B224" t="s">
        <v>542</v>
      </c>
      <c r="C224" t="s">
        <v>3141</v>
      </c>
      <c r="D224" t="s">
        <v>543</v>
      </c>
      <c r="E224">
        <v>37829.25</v>
      </c>
      <c r="F224">
        <v>445.05</v>
      </c>
      <c r="G224">
        <v>27.666704154075202</v>
      </c>
      <c r="H224">
        <v>-5.4822086723052399</v>
      </c>
      <c r="I224">
        <v>-19.72062551194</v>
      </c>
      <c r="J224">
        <v>-1.9076024057905601</v>
      </c>
      <c r="K224">
        <v>460.657705414622</v>
      </c>
      <c r="L224">
        <v>444.758407342834</v>
      </c>
      <c r="M224">
        <v>61.734365801357001</v>
      </c>
      <c r="N224">
        <v>0.85752877016170403</v>
      </c>
      <c r="O224">
        <v>39.388832715425202</v>
      </c>
      <c r="P224">
        <v>59.802513464991002</v>
      </c>
      <c r="Q224">
        <v>0.132194290099898</v>
      </c>
    </row>
    <row r="225" spans="1:17" x14ac:dyDescent="0.3">
      <c r="A225" t="s">
        <v>544</v>
      </c>
      <c r="B225" t="s">
        <v>545</v>
      </c>
      <c r="C225" t="s">
        <v>3140</v>
      </c>
      <c r="D225" t="s">
        <v>51</v>
      </c>
      <c r="E225">
        <v>37808.394125320003</v>
      </c>
      <c r="F225">
        <v>3026.8</v>
      </c>
      <c r="G225">
        <v>33.479921616796702</v>
      </c>
      <c r="H225">
        <v>1.4579798695755899</v>
      </c>
      <c r="I225">
        <v>17.2285201232955</v>
      </c>
      <c r="J225">
        <v>-1.0913959799136299</v>
      </c>
      <c r="K225">
        <v>3023.4393053982299</v>
      </c>
      <c r="L225">
        <v>2666.2686851559301</v>
      </c>
      <c r="M225">
        <v>63.983477888028602</v>
      </c>
      <c r="N225">
        <v>0.49719150448749</v>
      </c>
      <c r="O225">
        <v>15.1380996431875</v>
      </c>
      <c r="P225">
        <v>63.588704229158203</v>
      </c>
      <c r="Q225">
        <v>8.4692005117374E-2</v>
      </c>
    </row>
    <row r="226" spans="1:17" x14ac:dyDescent="0.3">
      <c r="A226" t="s">
        <v>546</v>
      </c>
      <c r="B226" t="s">
        <v>547</v>
      </c>
      <c r="C226" t="s">
        <v>3144</v>
      </c>
      <c r="D226" t="s">
        <v>234</v>
      </c>
      <c r="E226">
        <v>37749.711499800003</v>
      </c>
      <c r="F226">
        <v>5897.4</v>
      </c>
      <c r="G226">
        <v>120.256274634204</v>
      </c>
      <c r="H226">
        <v>10.8775899182772</v>
      </c>
      <c r="I226">
        <v>70.414113677176303</v>
      </c>
      <c r="J226">
        <v>0.59951010332171295</v>
      </c>
      <c r="K226">
        <v>5450.2299970876102</v>
      </c>
      <c r="L226">
        <v>4272.6911121496696</v>
      </c>
      <c r="M226">
        <v>61.294317692713904</v>
      </c>
      <c r="N226">
        <v>0.77418250849298698</v>
      </c>
      <c r="O226">
        <v>4.1984603384542298</v>
      </c>
      <c r="P226">
        <v>159.12955599006901</v>
      </c>
      <c r="Q226">
        <v>0.323924388275456</v>
      </c>
    </row>
    <row r="227" spans="1:17" x14ac:dyDescent="0.3">
      <c r="A227" t="s">
        <v>548</v>
      </c>
      <c r="B227" t="s">
        <v>549</v>
      </c>
      <c r="C227" t="s">
        <v>3151</v>
      </c>
      <c r="D227" t="s">
        <v>278</v>
      </c>
      <c r="E227">
        <v>37111.182525689997</v>
      </c>
      <c r="F227">
        <v>2720.9</v>
      </c>
      <c r="G227">
        <v>2.02631024524855</v>
      </c>
      <c r="H227">
        <v>1.4259617209086799</v>
      </c>
      <c r="I227">
        <v>9.9398069302309509</v>
      </c>
      <c r="J227">
        <v>-0.34205119316833399</v>
      </c>
      <c r="K227">
        <v>2738.1742892141201</v>
      </c>
      <c r="L227">
        <v>2616.6815941016598</v>
      </c>
      <c r="M227">
        <v>56.962379715045898</v>
      </c>
      <c r="N227">
        <v>1.3920445423383701</v>
      </c>
      <c r="O227">
        <v>16.4688154654709</v>
      </c>
      <c r="P227">
        <v>34.6313706086096</v>
      </c>
      <c r="Q227">
        <v>-1.1390605030606E-2</v>
      </c>
    </row>
    <row r="228" spans="1:17" x14ac:dyDescent="0.3">
      <c r="A228" t="s">
        <v>550</v>
      </c>
      <c r="B228" t="s">
        <v>551</v>
      </c>
      <c r="C228" t="s">
        <v>3140</v>
      </c>
      <c r="D228" t="s">
        <v>160</v>
      </c>
      <c r="E228">
        <v>36768.728519249998</v>
      </c>
      <c r="F228">
        <v>916.5</v>
      </c>
      <c r="G228">
        <v>-1.3089690097604001</v>
      </c>
      <c r="H228">
        <v>4.0614103318357202</v>
      </c>
      <c r="I228">
        <v>31.223543447737999</v>
      </c>
      <c r="J228">
        <v>4.0267716286274204</v>
      </c>
      <c r="K228">
        <v>871.22498278427804</v>
      </c>
      <c r="L228">
        <v>803.18981779991702</v>
      </c>
      <c r="M228">
        <v>70.786089553978996</v>
      </c>
      <c r="N228">
        <v>0.64589200638117605</v>
      </c>
      <c r="O228">
        <v>3.1369339879978102</v>
      </c>
      <c r="P228">
        <v>50.8269563070846</v>
      </c>
      <c r="Q228">
        <v>3.5559350759675999E-2</v>
      </c>
    </row>
    <row r="229" spans="1:17" hidden="1" x14ac:dyDescent="0.3">
      <c r="A229" t="s">
        <v>552</v>
      </c>
      <c r="B229" t="s">
        <v>553</v>
      </c>
      <c r="C229" t="s">
        <v>3150</v>
      </c>
      <c r="D229" t="s">
        <v>100</v>
      </c>
      <c r="E229">
        <v>36728.008392109899</v>
      </c>
      <c r="F229">
        <v>73.42</v>
      </c>
      <c r="G229">
        <v>-42.128945179282802</v>
      </c>
      <c r="H229">
        <v>-5.8853545811922201</v>
      </c>
      <c r="I229">
        <v>-25.349545908917101</v>
      </c>
      <c r="J229">
        <v>2.4088984063079</v>
      </c>
      <c r="K229">
        <v>87.407821654612704</v>
      </c>
      <c r="M229">
        <v>79.727442635224605</v>
      </c>
      <c r="N229">
        <v>0.71053880041466999</v>
      </c>
      <c r="O229">
        <v>114.38300190683699</v>
      </c>
      <c r="P229">
        <v>10.1410141014101</v>
      </c>
    </row>
    <row r="230" spans="1:17" x14ac:dyDescent="0.3">
      <c r="A230" t="s">
        <v>554</v>
      </c>
      <c r="B230" t="s">
        <v>555</v>
      </c>
      <c r="C230" t="s">
        <v>3144</v>
      </c>
      <c r="D230" t="s">
        <v>120</v>
      </c>
      <c r="E230">
        <v>36613.409857225</v>
      </c>
      <c r="F230">
        <v>41410.75</v>
      </c>
      <c r="G230">
        <v>-9.5373672706158104</v>
      </c>
      <c r="H230">
        <v>-16.607164755399999</v>
      </c>
      <c r="I230">
        <v>-24.547017082561101</v>
      </c>
      <c r="J230">
        <v>-4.8386872052123699</v>
      </c>
      <c r="K230">
        <v>46373.120800424898</v>
      </c>
      <c r="L230">
        <v>47142.690356707899</v>
      </c>
      <c r="M230">
        <v>26.0022837457783</v>
      </c>
      <c r="N230">
        <v>0.74732760711253399</v>
      </c>
      <c r="O230">
        <v>44.875424859486898</v>
      </c>
      <c r="P230">
        <v>18.391861100072301</v>
      </c>
      <c r="Q230">
        <v>-3.5456678090657001E-2</v>
      </c>
    </row>
    <row r="231" spans="1:17" x14ac:dyDescent="0.3">
      <c r="A231" t="s">
        <v>556</v>
      </c>
      <c r="B231" t="s">
        <v>557</v>
      </c>
      <c r="C231" t="s">
        <v>3152</v>
      </c>
      <c r="D231" t="s">
        <v>171</v>
      </c>
      <c r="E231">
        <v>36136.866670590003</v>
      </c>
      <c r="F231">
        <v>1073.0999999999999</v>
      </c>
      <c r="G231">
        <v>35.299917567818497</v>
      </c>
      <c r="H231">
        <v>2.8265804775578198</v>
      </c>
      <c r="I231">
        <v>19.054536296715</v>
      </c>
      <c r="J231">
        <v>-3.5703703934177801E-2</v>
      </c>
      <c r="K231">
        <v>1039.7727555138999</v>
      </c>
      <c r="L231">
        <v>933.08789438473104</v>
      </c>
      <c r="M231">
        <v>68.112202350001397</v>
      </c>
      <c r="N231">
        <v>0.99959146247558095</v>
      </c>
      <c r="O231">
        <v>22.4489795918367</v>
      </c>
      <c r="P231">
        <v>67.006458641350804</v>
      </c>
      <c r="Q231">
        <v>6.3700327076411004E-2</v>
      </c>
    </row>
    <row r="232" spans="1:17" x14ac:dyDescent="0.3">
      <c r="A232" t="s">
        <v>558</v>
      </c>
      <c r="B232" t="s">
        <v>559</v>
      </c>
      <c r="C232" t="s">
        <v>3142</v>
      </c>
      <c r="D232" t="s">
        <v>150</v>
      </c>
      <c r="E232">
        <v>36080.284566180002</v>
      </c>
      <c r="F232">
        <v>260.2</v>
      </c>
      <c r="G232">
        <v>36.800340754850701</v>
      </c>
      <c r="H232">
        <v>9.9644912247632202</v>
      </c>
      <c r="I232">
        <v>8.7463764283066396</v>
      </c>
      <c r="J232">
        <v>4.6779972018730502</v>
      </c>
      <c r="K232">
        <v>257.33415336163102</v>
      </c>
      <c r="L232">
        <v>242.74068573330001</v>
      </c>
      <c r="M232">
        <v>64.249954254837107</v>
      </c>
      <c r="N232">
        <v>0.92417757692471503</v>
      </c>
      <c r="O232">
        <v>19.830899308224399</v>
      </c>
      <c r="P232">
        <v>62.219451371570997</v>
      </c>
      <c r="Q232">
        <v>0.16349496665912699</v>
      </c>
    </row>
    <row r="233" spans="1:17" x14ac:dyDescent="0.3">
      <c r="A233" t="s">
        <v>560</v>
      </c>
      <c r="B233" t="s">
        <v>561</v>
      </c>
      <c r="C233" t="s">
        <v>3152</v>
      </c>
      <c r="D233" t="s">
        <v>562</v>
      </c>
      <c r="E233">
        <v>35759.049653100003</v>
      </c>
      <c r="F233">
        <v>31743.3</v>
      </c>
      <c r="G233">
        <v>-18.2823253592885</v>
      </c>
      <c r="H233">
        <v>-5.9686816994725698</v>
      </c>
      <c r="I233">
        <v>-3.2501978027741401</v>
      </c>
      <c r="J233">
        <v>-2.16036176573503</v>
      </c>
      <c r="K233">
        <v>34050.205163770799</v>
      </c>
      <c r="L233">
        <v>33811.901905922401</v>
      </c>
      <c r="M233">
        <v>36.167854178759299</v>
      </c>
      <c r="N233">
        <v>1.2195277350329701</v>
      </c>
      <c r="O233">
        <v>28.709050413788098</v>
      </c>
      <c r="P233">
        <v>11.384103624870299</v>
      </c>
      <c r="Q233">
        <v>5.2884455188830001E-3</v>
      </c>
    </row>
    <row r="234" spans="1:17" x14ac:dyDescent="0.3">
      <c r="A234" t="s">
        <v>563</v>
      </c>
      <c r="B234" t="s">
        <v>564</v>
      </c>
      <c r="C234" t="s">
        <v>3136</v>
      </c>
      <c r="D234" t="s">
        <v>54</v>
      </c>
      <c r="E234">
        <v>35109.333287351998</v>
      </c>
      <c r="F234">
        <v>140.76</v>
      </c>
      <c r="G234">
        <v>-25.500343234005101</v>
      </c>
      <c r="H234">
        <v>-0.74351033459585203</v>
      </c>
      <c r="I234">
        <v>-16.8779521013894</v>
      </c>
      <c r="J234">
        <v>-1.1694503272183701</v>
      </c>
      <c r="K234">
        <v>153.006687265235</v>
      </c>
      <c r="L234">
        <v>159.87142776280101</v>
      </c>
      <c r="M234">
        <v>47.692155980046898</v>
      </c>
      <c r="N234">
        <v>0.72268090287452802</v>
      </c>
      <c r="O234">
        <v>38.000852514919004</v>
      </c>
      <c r="P234">
        <v>4.9664429530201302</v>
      </c>
      <c r="Q234">
        <v>6.5447348036136999E-2</v>
      </c>
    </row>
    <row r="235" spans="1:17" x14ac:dyDescent="0.3">
      <c r="A235" t="s">
        <v>565</v>
      </c>
      <c r="B235" t="s">
        <v>566</v>
      </c>
      <c r="C235" t="s">
        <v>3136</v>
      </c>
      <c r="D235" t="s">
        <v>567</v>
      </c>
      <c r="E235">
        <v>34519.203565000003</v>
      </c>
      <c r="F235">
        <v>627.54999999999995</v>
      </c>
      <c r="G235">
        <v>13.1543026770851</v>
      </c>
      <c r="H235">
        <v>3.1941816096517202</v>
      </c>
      <c r="I235">
        <v>-7.9063745146910103</v>
      </c>
      <c r="J235">
        <v>-1.4227266001233201</v>
      </c>
      <c r="K235">
        <v>635.11156138095396</v>
      </c>
      <c r="L235">
        <v>637.10131445886998</v>
      </c>
      <c r="M235">
        <v>57.838484992304899</v>
      </c>
      <c r="N235">
        <v>0.55011935399068002</v>
      </c>
      <c r="O235">
        <v>31.742490638196099</v>
      </c>
      <c r="P235">
        <v>38.501434561906798</v>
      </c>
      <c r="Q235">
        <v>5.0960119793855001E-2</v>
      </c>
    </row>
    <row r="236" spans="1:17" x14ac:dyDescent="0.3">
      <c r="A236" t="s">
        <v>568</v>
      </c>
      <c r="B236" t="s">
        <v>569</v>
      </c>
      <c r="C236" t="s">
        <v>3143</v>
      </c>
      <c r="D236" t="s">
        <v>69</v>
      </c>
      <c r="E236">
        <v>34445.258545004901</v>
      </c>
      <c r="F236">
        <v>1836.45</v>
      </c>
      <c r="G236">
        <v>-39.857517528022498</v>
      </c>
      <c r="H236">
        <v>2.7219091989088802</v>
      </c>
      <c r="I236">
        <v>-4.8277376437517203</v>
      </c>
      <c r="J236">
        <v>2.6504751578544501</v>
      </c>
      <c r="K236">
        <v>1815.52216621407</v>
      </c>
      <c r="L236">
        <v>1884.4858747870601</v>
      </c>
      <c r="M236">
        <v>64.372069866253796</v>
      </c>
      <c r="N236">
        <v>0.83603510789842705</v>
      </c>
      <c r="O236">
        <v>32.358626698249303</v>
      </c>
      <c r="P236">
        <v>11.205643696257701</v>
      </c>
      <c r="Q236">
        <v>-3.4238402263364998E-2</v>
      </c>
    </row>
    <row r="237" spans="1:17" x14ac:dyDescent="0.3">
      <c r="A237" t="s">
        <v>570</v>
      </c>
      <c r="B237" t="s">
        <v>571</v>
      </c>
      <c r="C237" t="s">
        <v>3148</v>
      </c>
      <c r="D237" t="s">
        <v>572</v>
      </c>
      <c r="E237">
        <v>34322.340338440001</v>
      </c>
      <c r="F237">
        <v>1412.95</v>
      </c>
      <c r="G237">
        <v>-21.975693662413502</v>
      </c>
      <c r="H237">
        <v>10.1295633928243</v>
      </c>
      <c r="I237">
        <v>30.425967817528502</v>
      </c>
      <c r="J237">
        <v>1.27474911630309</v>
      </c>
      <c r="K237">
        <v>1326.8217723232599</v>
      </c>
      <c r="L237">
        <v>1207.22310146215</v>
      </c>
      <c r="M237">
        <v>63.426919450052701</v>
      </c>
      <c r="N237">
        <v>0.49626339277307402</v>
      </c>
      <c r="O237">
        <v>5.3045047595456198</v>
      </c>
      <c r="P237">
        <v>59.4661700806952</v>
      </c>
      <c r="Q237">
        <v>3.9553655763227002E-2</v>
      </c>
    </row>
    <row r="238" spans="1:17" x14ac:dyDescent="0.3">
      <c r="A238" t="s">
        <v>573</v>
      </c>
      <c r="B238" t="s">
        <v>574</v>
      </c>
      <c r="C238" t="s">
        <v>3136</v>
      </c>
      <c r="D238" t="s">
        <v>217</v>
      </c>
      <c r="E238">
        <v>33819.666681759998</v>
      </c>
      <c r="F238">
        <v>6684.35</v>
      </c>
      <c r="G238">
        <v>42.229494474882998</v>
      </c>
      <c r="H238">
        <v>0.166873263492855</v>
      </c>
      <c r="I238">
        <v>-4.0971823172031803</v>
      </c>
      <c r="J238">
        <v>-3.0967557862636501</v>
      </c>
      <c r="K238">
        <v>6718.1146367233096</v>
      </c>
      <c r="L238">
        <v>6238.6866960593197</v>
      </c>
      <c r="M238">
        <v>51.623861245370698</v>
      </c>
      <c r="N238">
        <v>0.252365088777048</v>
      </c>
      <c r="O238">
        <v>45.965576308840703</v>
      </c>
      <c r="P238">
        <v>66.275295083394496</v>
      </c>
      <c r="Q238">
        <v>0.138568316524043</v>
      </c>
    </row>
    <row r="239" spans="1:17" x14ac:dyDescent="0.3">
      <c r="A239" t="s">
        <v>575</v>
      </c>
      <c r="B239" t="s">
        <v>576</v>
      </c>
      <c r="C239" t="s">
        <v>3136</v>
      </c>
      <c r="D239" t="s">
        <v>382</v>
      </c>
      <c r="E239">
        <v>33814.11</v>
      </c>
      <c r="F239">
        <v>1617.9</v>
      </c>
      <c r="G239">
        <v>52.608128097484801</v>
      </c>
      <c r="H239">
        <v>7.6145218706583204</v>
      </c>
      <c r="I239">
        <v>43.993870103565001</v>
      </c>
      <c r="J239">
        <v>3.2091478577036101</v>
      </c>
      <c r="K239">
        <v>1491.7086372126801</v>
      </c>
      <c r="L239">
        <v>1242.3745754143599</v>
      </c>
      <c r="M239">
        <v>69.722436332349702</v>
      </c>
      <c r="N239">
        <v>0.832142169748042</v>
      </c>
      <c r="O239">
        <v>3.7672291241733098</v>
      </c>
      <c r="P239">
        <v>99.494451294697896</v>
      </c>
      <c r="Q239">
        <v>8.4773690682662994E-2</v>
      </c>
    </row>
    <row r="240" spans="1:17" x14ac:dyDescent="0.3">
      <c r="A240" t="s">
        <v>577</v>
      </c>
      <c r="B240" t="s">
        <v>578</v>
      </c>
      <c r="C240" t="s">
        <v>3141</v>
      </c>
      <c r="D240" t="s">
        <v>214</v>
      </c>
      <c r="E240">
        <v>33756.270263040002</v>
      </c>
      <c r="F240">
        <v>2399.8000000000002</v>
      </c>
      <c r="G240">
        <v>24.854861213039701</v>
      </c>
      <c r="H240">
        <v>1.9888100841654399</v>
      </c>
      <c r="I240">
        <v>3.8153953781659902</v>
      </c>
      <c r="J240">
        <v>-0.45978125240196099</v>
      </c>
      <c r="K240">
        <v>2400.2728013074002</v>
      </c>
      <c r="L240">
        <v>2270.05308840625</v>
      </c>
      <c r="M240">
        <v>53.3290958669349</v>
      </c>
      <c r="N240">
        <v>0.80296721444760899</v>
      </c>
      <c r="O240">
        <v>27.564797066422202</v>
      </c>
      <c r="P240">
        <v>48.493286306540398</v>
      </c>
      <c r="Q240">
        <v>1.6216573695556E-2</v>
      </c>
    </row>
    <row r="241" spans="1:17" x14ac:dyDescent="0.3">
      <c r="A241" t="s">
        <v>579</v>
      </c>
      <c r="B241" t="s">
        <v>580</v>
      </c>
      <c r="C241" t="s">
        <v>3136</v>
      </c>
      <c r="D241" t="s">
        <v>54</v>
      </c>
      <c r="E241">
        <v>33624.8566355</v>
      </c>
      <c r="F241">
        <v>272.35000000000002</v>
      </c>
      <c r="G241">
        <v>-22.688794261222299</v>
      </c>
      <c r="H241">
        <v>-1.1782873448965001</v>
      </c>
      <c r="I241">
        <v>-4.7025855414246003</v>
      </c>
      <c r="J241">
        <v>1.63252842912416</v>
      </c>
      <c r="K241">
        <v>282.34291338621398</v>
      </c>
      <c r="L241">
        <v>288.82647250443</v>
      </c>
      <c r="M241">
        <v>58.5874524747802</v>
      </c>
      <c r="N241">
        <v>0.32421136674059098</v>
      </c>
      <c r="O241">
        <v>25.940884890765499</v>
      </c>
      <c r="P241">
        <v>10.621445978878899</v>
      </c>
      <c r="Q241">
        <v>5.4248993786622998E-2</v>
      </c>
    </row>
    <row r="242" spans="1:17" hidden="1" x14ac:dyDescent="0.3">
      <c r="A242" t="s">
        <v>581</v>
      </c>
      <c r="B242" t="s">
        <v>582</v>
      </c>
      <c r="C242" t="s">
        <v>3150</v>
      </c>
      <c r="D242" t="s">
        <v>34</v>
      </c>
      <c r="E242">
        <v>33441.598329497901</v>
      </c>
      <c r="F242">
        <v>49.34</v>
      </c>
      <c r="G242">
        <v>-2.7305364904892002</v>
      </c>
      <c r="H242">
        <v>1.91258504133199</v>
      </c>
      <c r="I242">
        <v>-29.239025041531299</v>
      </c>
      <c r="J242">
        <v>-1.10675124147721</v>
      </c>
      <c r="K242">
        <v>51.950570800030199</v>
      </c>
      <c r="L242">
        <v>54.300715772920697</v>
      </c>
      <c r="M242">
        <v>51.793214631968297</v>
      </c>
      <c r="N242">
        <v>1.0262123476120899</v>
      </c>
      <c r="O242">
        <v>57.073368463721103</v>
      </c>
      <c r="P242">
        <v>22.8891656288916</v>
      </c>
      <c r="Q242">
        <v>0.106613814234284</v>
      </c>
    </row>
    <row r="243" spans="1:17" x14ac:dyDescent="0.3">
      <c r="A243" t="s">
        <v>583</v>
      </c>
      <c r="B243" t="s">
        <v>584</v>
      </c>
      <c r="C243" t="s">
        <v>3145</v>
      </c>
      <c r="D243" t="s">
        <v>585</v>
      </c>
      <c r="E243">
        <v>33212.737130850001</v>
      </c>
      <c r="F243">
        <v>1220.8499999999999</v>
      </c>
      <c r="G243">
        <v>-30.514006191286999</v>
      </c>
      <c r="H243">
        <v>1.2351061219502899</v>
      </c>
      <c r="I243">
        <v>-3.3527955999864398E-2</v>
      </c>
      <c r="J243">
        <v>2.8476335697519302</v>
      </c>
      <c r="K243">
        <v>1199.6347457895299</v>
      </c>
      <c r="L243">
        <v>1198.7557901809901</v>
      </c>
      <c r="M243">
        <v>73.181103329066104</v>
      </c>
      <c r="N243">
        <v>0.765886007982579</v>
      </c>
      <c r="O243">
        <v>18.048900356309101</v>
      </c>
      <c r="P243">
        <v>23.311953941720098</v>
      </c>
      <c r="Q243">
        <v>0.106415250578625</v>
      </c>
    </row>
    <row r="244" spans="1:17" x14ac:dyDescent="0.3">
      <c r="A244" t="s">
        <v>586</v>
      </c>
      <c r="B244" t="s">
        <v>587</v>
      </c>
      <c r="C244" t="s">
        <v>3148</v>
      </c>
      <c r="D244" t="s">
        <v>108</v>
      </c>
      <c r="E244">
        <v>32951.215502220002</v>
      </c>
      <c r="F244">
        <v>308.89999999999998</v>
      </c>
      <c r="G244">
        <v>12.006476169139599</v>
      </c>
      <c r="H244">
        <v>2.3338686572071201</v>
      </c>
      <c r="I244">
        <v>1.60849385144142</v>
      </c>
      <c r="J244">
        <v>3.9465829770713601</v>
      </c>
      <c r="K244">
        <v>310.57543228870702</v>
      </c>
      <c r="L244">
        <v>294.90488019447997</v>
      </c>
      <c r="M244">
        <v>66.946540907115903</v>
      </c>
      <c r="N244">
        <v>0.67618106740356398</v>
      </c>
      <c r="O244">
        <v>17.966979605050099</v>
      </c>
      <c r="P244">
        <v>55.421383647798699</v>
      </c>
      <c r="Q244">
        <v>-7.599985388557E-3</v>
      </c>
    </row>
    <row r="245" spans="1:17" x14ac:dyDescent="0.3">
      <c r="A245" t="s">
        <v>588</v>
      </c>
      <c r="B245" t="s">
        <v>589</v>
      </c>
      <c r="C245" t="s">
        <v>3140</v>
      </c>
      <c r="D245" t="s">
        <v>51</v>
      </c>
      <c r="E245">
        <v>32863.6904325</v>
      </c>
      <c r="F245">
        <v>249</v>
      </c>
      <c r="G245">
        <v>81.342078691870398</v>
      </c>
      <c r="H245">
        <v>0.73649847137690205</v>
      </c>
      <c r="I245">
        <v>60.478733456831897</v>
      </c>
      <c r="J245">
        <v>-3.09549144846219</v>
      </c>
      <c r="K245">
        <v>240.59010430310499</v>
      </c>
      <c r="L245">
        <v>188.74772518971</v>
      </c>
      <c r="M245">
        <v>41.274206161006099</v>
      </c>
      <c r="N245">
        <v>0.65818421073486799</v>
      </c>
      <c r="O245">
        <v>23.6546184738955</v>
      </c>
      <c r="P245">
        <v>117.752514210756</v>
      </c>
      <c r="Q245">
        <v>4.2254753601000998E-2</v>
      </c>
    </row>
    <row r="246" spans="1:17" x14ac:dyDescent="0.3">
      <c r="A246" t="s">
        <v>590</v>
      </c>
      <c r="B246" t="s">
        <v>591</v>
      </c>
      <c r="C246" t="s">
        <v>3141</v>
      </c>
      <c r="D246" t="s">
        <v>425</v>
      </c>
      <c r="E246">
        <v>32590.205043990001</v>
      </c>
      <c r="F246">
        <v>513.15</v>
      </c>
      <c r="G246">
        <v>0.40263667407270198</v>
      </c>
      <c r="H246">
        <v>7.6860925082867997</v>
      </c>
      <c r="I246">
        <v>3.1616882121334502</v>
      </c>
      <c r="J246">
        <v>5.0954426959581198</v>
      </c>
      <c r="K246">
        <v>499.79940400144801</v>
      </c>
      <c r="L246">
        <v>491.64830118201002</v>
      </c>
      <c r="M246">
        <v>64.307631658840705</v>
      </c>
      <c r="N246">
        <v>0.94498068794290502</v>
      </c>
      <c r="O246">
        <v>13.982266393841901</v>
      </c>
      <c r="P246">
        <v>23.769898697539698</v>
      </c>
      <c r="Q246">
        <v>0.124026848163992</v>
      </c>
    </row>
    <row r="247" spans="1:17" x14ac:dyDescent="0.3">
      <c r="A247" t="s">
        <v>592</v>
      </c>
      <c r="B247" t="s">
        <v>593</v>
      </c>
      <c r="C247" t="s">
        <v>3134</v>
      </c>
      <c r="D247" t="s">
        <v>191</v>
      </c>
      <c r="E247">
        <v>32502.339751874999</v>
      </c>
      <c r="F247">
        <v>472.15</v>
      </c>
      <c r="G247">
        <v>-11.5572708567784</v>
      </c>
      <c r="H247">
        <v>-10.700472478398501</v>
      </c>
      <c r="I247">
        <v>-20.112589882487399</v>
      </c>
      <c r="J247">
        <v>3.2809519884432898</v>
      </c>
      <c r="K247">
        <v>541.15730021602894</v>
      </c>
      <c r="L247">
        <v>564.03594662350201</v>
      </c>
      <c r="M247">
        <v>38.726549963538901</v>
      </c>
      <c r="N247">
        <v>0.56837919078895804</v>
      </c>
      <c r="O247">
        <v>46.129408027110003</v>
      </c>
      <c r="P247">
        <v>11.329875029474101</v>
      </c>
      <c r="Q247">
        <v>-8.6636874483487003E-2</v>
      </c>
    </row>
    <row r="248" spans="1:17" x14ac:dyDescent="0.3">
      <c r="A248" t="s">
        <v>594</v>
      </c>
      <c r="B248" t="s">
        <v>595</v>
      </c>
      <c r="C248" t="s">
        <v>3143</v>
      </c>
      <c r="D248" t="s">
        <v>69</v>
      </c>
      <c r="E248">
        <v>32458.07419757</v>
      </c>
      <c r="F248">
        <v>4200.7</v>
      </c>
      <c r="G248">
        <v>-4.9996150982696497</v>
      </c>
      <c r="H248">
        <v>3.0709360769737901</v>
      </c>
      <c r="I248">
        <v>-0.61147612466560597</v>
      </c>
      <c r="J248">
        <v>2.6059688757058601</v>
      </c>
      <c r="K248">
        <v>4253.9735138297101</v>
      </c>
      <c r="L248">
        <v>4184.4557157486697</v>
      </c>
      <c r="M248">
        <v>61.5278738520514</v>
      </c>
      <c r="N248">
        <v>0.77776674633868104</v>
      </c>
      <c r="O248">
        <v>16.540100459447199</v>
      </c>
      <c r="P248">
        <v>19.268607771042401</v>
      </c>
      <c r="Q248">
        <v>3.3154391472740002E-3</v>
      </c>
    </row>
    <row r="249" spans="1:17" x14ac:dyDescent="0.3">
      <c r="A249" t="s">
        <v>596</v>
      </c>
      <c r="B249" t="s">
        <v>597</v>
      </c>
      <c r="C249" t="s">
        <v>572</v>
      </c>
      <c r="D249" t="s">
        <v>572</v>
      </c>
      <c r="E249">
        <v>32354.404170000002</v>
      </c>
      <c r="F249">
        <v>946.55</v>
      </c>
      <c r="G249">
        <v>-10.939546759318601</v>
      </c>
      <c r="H249">
        <v>7.7293684734743699</v>
      </c>
      <c r="I249">
        <v>11.9787582792889</v>
      </c>
      <c r="J249">
        <v>-1.08625465769372</v>
      </c>
      <c r="K249">
        <v>917.56835185011505</v>
      </c>
      <c r="L249">
        <v>862.12074439882804</v>
      </c>
      <c r="M249">
        <v>58.1707856045931</v>
      </c>
      <c r="N249">
        <v>0.56053138650642798</v>
      </c>
      <c r="O249">
        <v>11.2461042734139</v>
      </c>
      <c r="P249">
        <v>33.316901408450697</v>
      </c>
      <c r="Q249">
        <v>6.2444716200291003E-2</v>
      </c>
    </row>
    <row r="250" spans="1:17" hidden="1" x14ac:dyDescent="0.3">
      <c r="A250" t="s">
        <v>598</v>
      </c>
      <c r="B250" t="s">
        <v>599</v>
      </c>
      <c r="C250" t="s">
        <v>3150</v>
      </c>
      <c r="D250" t="s">
        <v>134</v>
      </c>
      <c r="E250">
        <v>32216.064643341</v>
      </c>
      <c r="F250">
        <v>374.01</v>
      </c>
      <c r="G250">
        <v>-5.2468592483552099</v>
      </c>
      <c r="H250">
        <v>-5.84225554238893</v>
      </c>
      <c r="I250">
        <v>2.8826470348335902</v>
      </c>
      <c r="J250">
        <v>-5.3889539075842503</v>
      </c>
      <c r="K250">
        <v>384.50686498878201</v>
      </c>
      <c r="L250">
        <v>369.38647922124102</v>
      </c>
      <c r="M250">
        <v>56.330526885428</v>
      </c>
      <c r="N250">
        <v>0.77932672694676897</v>
      </c>
      <c r="O250">
        <v>8.2858747092323597</v>
      </c>
      <c r="P250">
        <v>31.693661971830899</v>
      </c>
      <c r="Q250">
        <v>-0.123824141917355</v>
      </c>
    </row>
    <row r="251" spans="1:17" x14ac:dyDescent="0.3">
      <c r="A251" t="s">
        <v>600</v>
      </c>
      <c r="B251" t="s">
        <v>601</v>
      </c>
      <c r="C251" t="s">
        <v>3138</v>
      </c>
      <c r="D251" t="s">
        <v>188</v>
      </c>
      <c r="E251">
        <v>32177.5759353299</v>
      </c>
      <c r="F251">
        <v>9874.9</v>
      </c>
      <c r="G251">
        <v>35.563732194780499</v>
      </c>
      <c r="H251">
        <v>21.837936856193501</v>
      </c>
      <c r="I251">
        <v>34.934039062472799</v>
      </c>
      <c r="J251">
        <v>4.9902760858995396</v>
      </c>
      <c r="K251">
        <v>9225.8243547368893</v>
      </c>
      <c r="L251">
        <v>7991.4072232382996</v>
      </c>
      <c r="M251">
        <v>55.115723407854297</v>
      </c>
      <c r="N251">
        <v>0.97702580415060702</v>
      </c>
      <c r="O251">
        <v>8.3454009660857302</v>
      </c>
      <c r="P251">
        <v>65.796123269616501</v>
      </c>
      <c r="Q251">
        <v>6.3385060707407001E-2</v>
      </c>
    </row>
    <row r="252" spans="1:17" x14ac:dyDescent="0.3">
      <c r="A252" t="s">
        <v>602</v>
      </c>
      <c r="B252" t="s">
        <v>603</v>
      </c>
      <c r="C252" t="s">
        <v>3144</v>
      </c>
      <c r="D252" t="s">
        <v>263</v>
      </c>
      <c r="E252">
        <v>32176.863576</v>
      </c>
      <c r="F252">
        <v>3448</v>
      </c>
      <c r="G252">
        <v>-24.181947544296701</v>
      </c>
      <c r="H252">
        <v>-10.827950799893999</v>
      </c>
      <c r="I252">
        <v>-12.0376560859119</v>
      </c>
      <c r="J252">
        <v>-1.75688918323082</v>
      </c>
      <c r="K252">
        <v>3858.37993030804</v>
      </c>
      <c r="L252">
        <v>3956.3724125264898</v>
      </c>
      <c r="M252">
        <v>31.702406474746301</v>
      </c>
      <c r="N252">
        <v>0.50583341251659497</v>
      </c>
      <c r="O252">
        <v>43.560034802784202</v>
      </c>
      <c r="P252">
        <v>3.3263410248726299</v>
      </c>
      <c r="Q252">
        <v>6.5311308485575995E-2</v>
      </c>
    </row>
    <row r="253" spans="1:17" x14ac:dyDescent="0.3">
      <c r="A253" t="s">
        <v>604</v>
      </c>
      <c r="B253" t="s">
        <v>605</v>
      </c>
      <c r="C253" t="s">
        <v>3140</v>
      </c>
      <c r="D253" t="s">
        <v>51</v>
      </c>
      <c r="E253">
        <v>32051.00078518</v>
      </c>
      <c r="F253">
        <v>1259.05</v>
      </c>
      <c r="G253">
        <v>71.245634054449695</v>
      </c>
      <c r="H253">
        <v>1.3779260751798801</v>
      </c>
      <c r="I253">
        <v>92.546635412650204</v>
      </c>
      <c r="J253">
        <v>-2.1800440932935499</v>
      </c>
      <c r="K253">
        <v>1225.2068932156101</v>
      </c>
      <c r="L253">
        <v>964.99325063845004</v>
      </c>
      <c r="M253">
        <v>41.630820297472603</v>
      </c>
      <c r="N253">
        <v>0.75745988073187398</v>
      </c>
      <c r="O253">
        <v>7.5374290139390698</v>
      </c>
      <c r="P253">
        <v>115.148667122351</v>
      </c>
      <c r="Q253">
        <v>0.113608232358777</v>
      </c>
    </row>
    <row r="254" spans="1:17" x14ac:dyDescent="0.3">
      <c r="A254" t="s">
        <v>606</v>
      </c>
      <c r="B254" t="s">
        <v>607</v>
      </c>
      <c r="C254" t="s">
        <v>3138</v>
      </c>
      <c r="D254" t="s">
        <v>227</v>
      </c>
      <c r="E254">
        <v>31961.220713929899</v>
      </c>
      <c r="F254">
        <v>2388.9499999999998</v>
      </c>
      <c r="G254">
        <v>38.809480141494902</v>
      </c>
      <c r="H254">
        <v>4.71859681107202</v>
      </c>
      <c r="I254">
        <v>40.3620610263755</v>
      </c>
      <c r="J254">
        <v>1.4367773382633</v>
      </c>
      <c r="K254">
        <v>2208.54342483951</v>
      </c>
      <c r="L254">
        <v>1888.61536585512</v>
      </c>
      <c r="M254">
        <v>66.721099527888299</v>
      </c>
      <c r="N254">
        <v>0.46053189315014298</v>
      </c>
      <c r="O254">
        <v>5.65311119948095</v>
      </c>
      <c r="P254">
        <v>67.934343256827503</v>
      </c>
      <c r="Q254">
        <v>9.7019143925913001E-2</v>
      </c>
    </row>
    <row r="255" spans="1:17" x14ac:dyDescent="0.3">
      <c r="A255" t="s">
        <v>608</v>
      </c>
      <c r="B255" t="s">
        <v>609</v>
      </c>
      <c r="C255" t="s">
        <v>3139</v>
      </c>
      <c r="D255" t="s">
        <v>48</v>
      </c>
      <c r="E255">
        <v>31565.852999999999</v>
      </c>
      <c r="F255">
        <v>52.27</v>
      </c>
      <c r="G255">
        <v>13.699122681662301</v>
      </c>
      <c r="H255">
        <v>3.8447887591470699E-2</v>
      </c>
      <c r="I255">
        <v>-34.152971654350701</v>
      </c>
      <c r="J255">
        <v>5.1066596442276104</v>
      </c>
      <c r="K255">
        <v>54.498079769821999</v>
      </c>
      <c r="L255">
        <v>57.247449361164598</v>
      </c>
      <c r="M255">
        <v>62.811620108886899</v>
      </c>
      <c r="N255">
        <v>1.0553291212387499</v>
      </c>
      <c r="O255">
        <v>49.512148459919601</v>
      </c>
      <c r="P255">
        <v>42.2312925170068</v>
      </c>
      <c r="Q255">
        <v>8.8317828228589995E-2</v>
      </c>
    </row>
    <row r="256" spans="1:17" x14ac:dyDescent="0.3">
      <c r="A256" t="s">
        <v>610</v>
      </c>
      <c r="B256" t="s">
        <v>611</v>
      </c>
      <c r="C256" t="s">
        <v>3136</v>
      </c>
      <c r="D256" t="s">
        <v>43</v>
      </c>
      <c r="E256">
        <v>31475.151999999998</v>
      </c>
      <c r="F256">
        <v>190.99</v>
      </c>
      <c r="G256">
        <v>-38.9402749743588</v>
      </c>
      <c r="H256">
        <v>-1.15999598167846</v>
      </c>
      <c r="I256">
        <v>-23.971831123561401</v>
      </c>
      <c r="J256">
        <v>4.1544394489726102</v>
      </c>
      <c r="K256">
        <v>204.609366560864</v>
      </c>
      <c r="L256">
        <v>221.46641601808901</v>
      </c>
      <c r="M256">
        <v>63.013961544328303</v>
      </c>
      <c r="N256">
        <v>1.04021908121171</v>
      </c>
      <c r="O256">
        <v>70.008900989580596</v>
      </c>
      <c r="P256">
        <v>13.1457345971564</v>
      </c>
      <c r="Q256">
        <v>2.3770418547958999E-2</v>
      </c>
    </row>
    <row r="257" spans="1:17" x14ac:dyDescent="0.3">
      <c r="A257" t="s">
        <v>612</v>
      </c>
      <c r="B257" t="s">
        <v>613</v>
      </c>
      <c r="C257" t="s">
        <v>3136</v>
      </c>
      <c r="D257" t="s">
        <v>382</v>
      </c>
      <c r="E257">
        <v>31118.165213849999</v>
      </c>
      <c r="F257">
        <v>6113.25</v>
      </c>
      <c r="G257">
        <v>70.154999819331096</v>
      </c>
      <c r="H257">
        <v>-7.4959382737493403</v>
      </c>
      <c r="I257">
        <v>54.674664313345602</v>
      </c>
      <c r="J257">
        <v>-3.7453967118390601</v>
      </c>
      <c r="K257">
        <v>6013.6911814348196</v>
      </c>
      <c r="L257">
        <v>4721.0622073305403</v>
      </c>
      <c r="M257">
        <v>45.111481838165702</v>
      </c>
      <c r="N257">
        <v>0.59972534604865602</v>
      </c>
      <c r="O257">
        <v>12.3788492209544</v>
      </c>
      <c r="P257">
        <v>109.512140788594</v>
      </c>
      <c r="Q257">
        <v>0.15763145190752501</v>
      </c>
    </row>
    <row r="258" spans="1:17" x14ac:dyDescent="0.3">
      <c r="A258" t="s">
        <v>614</v>
      </c>
      <c r="B258" t="s">
        <v>615</v>
      </c>
      <c r="C258" t="s">
        <v>3153</v>
      </c>
      <c r="D258" t="s">
        <v>572</v>
      </c>
      <c r="E258">
        <v>30905.5541476</v>
      </c>
      <c r="F258">
        <v>2796.2</v>
      </c>
      <c r="G258">
        <v>88.087323849319702</v>
      </c>
      <c r="H258">
        <v>-2.4205459988431901</v>
      </c>
      <c r="I258">
        <v>14.0220163841428</v>
      </c>
      <c r="J258">
        <v>-1.29496192187657</v>
      </c>
      <c r="K258">
        <v>2666.5800974612998</v>
      </c>
      <c r="L258">
        <v>2227.0532147321101</v>
      </c>
      <c r="M258">
        <v>63.829804405369003</v>
      </c>
      <c r="N258">
        <v>0.53329656321013896</v>
      </c>
      <c r="O258">
        <v>12.295257849939199</v>
      </c>
      <c r="P258">
        <v>137.36842105263099</v>
      </c>
      <c r="Q258">
        <v>0.14248358125918301</v>
      </c>
    </row>
    <row r="259" spans="1:17" hidden="1" x14ac:dyDescent="0.3">
      <c r="A259" t="s">
        <v>616</v>
      </c>
      <c r="B259" t="s">
        <v>617</v>
      </c>
      <c r="C259" t="s">
        <v>3136</v>
      </c>
      <c r="D259" t="s">
        <v>43</v>
      </c>
      <c r="E259">
        <v>30806.831007749999</v>
      </c>
      <c r="F259">
        <v>334.5</v>
      </c>
      <c r="G259">
        <v>-11.260782124587299</v>
      </c>
      <c r="H259">
        <v>3.1188209414664598</v>
      </c>
      <c r="I259">
        <v>7.68929651197766</v>
      </c>
      <c r="J259">
        <v>3.3504126187675101</v>
      </c>
      <c r="K259">
        <v>344.73479610185097</v>
      </c>
      <c r="M259">
        <v>51.137333808728798</v>
      </c>
      <c r="N259">
        <v>1.3419166112484</v>
      </c>
      <c r="O259">
        <v>21.793721973094101</v>
      </c>
      <c r="P259">
        <v>20.0861604738826</v>
      </c>
    </row>
    <row r="260" spans="1:17" hidden="1" x14ac:dyDescent="0.3">
      <c r="A260" t="s">
        <v>618</v>
      </c>
      <c r="B260" t="s">
        <v>619</v>
      </c>
      <c r="C260" t="s">
        <v>3150</v>
      </c>
      <c r="D260" t="s">
        <v>108</v>
      </c>
      <c r="E260">
        <v>30512.453612129899</v>
      </c>
      <c r="F260">
        <v>587.70000000000005</v>
      </c>
      <c r="G260">
        <v>-38.411567044651598</v>
      </c>
      <c r="H260">
        <v>-8.7231528455663696</v>
      </c>
      <c r="I260">
        <v>-21.6321677742859</v>
      </c>
      <c r="J260">
        <v>1.6037480128591901</v>
      </c>
      <c r="K260">
        <v>606.26415444692805</v>
      </c>
      <c r="M260">
        <v>58.944119118212498</v>
      </c>
      <c r="N260">
        <v>1.38308183279676</v>
      </c>
      <c r="O260">
        <v>24.8936532244342</v>
      </c>
      <c r="P260">
        <v>14.227405247813399</v>
      </c>
    </row>
    <row r="261" spans="1:17" x14ac:dyDescent="0.3">
      <c r="A261" t="s">
        <v>620</v>
      </c>
      <c r="B261" t="s">
        <v>621</v>
      </c>
      <c r="C261" t="s">
        <v>3138</v>
      </c>
      <c r="D261" t="s">
        <v>37</v>
      </c>
      <c r="E261">
        <v>30267.9</v>
      </c>
      <c r="F261">
        <v>5820.75</v>
      </c>
      <c r="G261">
        <v>163.37970188437299</v>
      </c>
      <c r="H261">
        <v>-8.8498300688176403</v>
      </c>
      <c r="I261">
        <v>40.075955232528202</v>
      </c>
      <c r="J261">
        <v>-7.59657586931585</v>
      </c>
      <c r="K261">
        <v>6333.7058583660801</v>
      </c>
      <c r="L261">
        <v>4954.7247189122299</v>
      </c>
      <c r="M261">
        <v>32.241913258035098</v>
      </c>
      <c r="N261">
        <v>0.29563820216765002</v>
      </c>
      <c r="O261">
        <v>45.685693424386798</v>
      </c>
      <c r="P261">
        <v>189.58955223880599</v>
      </c>
      <c r="Q261">
        <v>0.15098941117699999</v>
      </c>
    </row>
    <row r="262" spans="1:17" x14ac:dyDescent="0.3">
      <c r="A262" t="s">
        <v>622</v>
      </c>
      <c r="B262" t="s">
        <v>623</v>
      </c>
      <c r="C262" t="s">
        <v>3149</v>
      </c>
      <c r="D262" t="s">
        <v>134</v>
      </c>
      <c r="E262">
        <v>29790.216401909998</v>
      </c>
      <c r="F262">
        <v>1219.6500000000001</v>
      </c>
      <c r="G262">
        <v>33.353744784722402</v>
      </c>
      <c r="H262">
        <v>2.77337658949416</v>
      </c>
      <c r="I262">
        <v>-11.328341553901399</v>
      </c>
      <c r="J262">
        <v>1.2906922040633499</v>
      </c>
      <c r="K262">
        <v>1218.53471365569</v>
      </c>
      <c r="L262">
        <v>1144.3775960591299</v>
      </c>
      <c r="M262">
        <v>61.684758841020198</v>
      </c>
      <c r="N262">
        <v>1.0559632816231901</v>
      </c>
      <c r="O262">
        <v>19.140737096708001</v>
      </c>
      <c r="P262">
        <v>64.739650165462194</v>
      </c>
      <c r="Q262">
        <v>0.11146987395729401</v>
      </c>
    </row>
    <row r="263" spans="1:17" x14ac:dyDescent="0.3">
      <c r="A263" t="s">
        <v>624</v>
      </c>
      <c r="B263" t="s">
        <v>625</v>
      </c>
      <c r="C263" t="s">
        <v>3154</v>
      </c>
      <c r="D263" t="s">
        <v>626</v>
      </c>
      <c r="E263">
        <v>29637.133847100002</v>
      </c>
      <c r="F263">
        <v>752.05</v>
      </c>
      <c r="G263">
        <v>-11.280137132041601</v>
      </c>
      <c r="H263">
        <v>3.4461049966556101</v>
      </c>
      <c r="I263">
        <v>12.272197082425899</v>
      </c>
      <c r="J263">
        <v>-1.97646640437886</v>
      </c>
      <c r="K263">
        <v>764.536963776785</v>
      </c>
      <c r="L263">
        <v>736.02585946266095</v>
      </c>
      <c r="M263">
        <v>55.9987103951755</v>
      </c>
      <c r="N263">
        <v>1.0535687288425299</v>
      </c>
      <c r="O263">
        <v>22.4652616182434</v>
      </c>
      <c r="P263">
        <v>32.496476391825198</v>
      </c>
      <c r="Q263">
        <v>2.1934012358009999E-2</v>
      </c>
    </row>
    <row r="264" spans="1:17" x14ac:dyDescent="0.3">
      <c r="A264" t="s">
        <v>627</v>
      </c>
      <c r="B264" t="s">
        <v>628</v>
      </c>
      <c r="C264" t="s">
        <v>3140</v>
      </c>
      <c r="D264" t="s">
        <v>51</v>
      </c>
      <c r="E264">
        <v>29295.22132619</v>
      </c>
      <c r="F264">
        <v>543.35</v>
      </c>
      <c r="G264">
        <v>24.703148963694201</v>
      </c>
      <c r="H264">
        <v>17.248406152920001</v>
      </c>
      <c r="I264">
        <v>17.312791462904102</v>
      </c>
      <c r="J264">
        <v>8.7661783148860106</v>
      </c>
      <c r="K264">
        <v>484.70443263913199</v>
      </c>
      <c r="L264">
        <v>450.55111982027699</v>
      </c>
      <c r="M264">
        <v>79.444132506574903</v>
      </c>
      <c r="N264">
        <v>0.81240414688752105</v>
      </c>
      <c r="O264">
        <v>2.1441060090181301</v>
      </c>
      <c r="P264">
        <v>50.575031176388997</v>
      </c>
      <c r="Q264">
        <v>-2.5734737284184999E-2</v>
      </c>
    </row>
    <row r="265" spans="1:17" x14ac:dyDescent="0.3">
      <c r="A265" t="s">
        <v>629</v>
      </c>
      <c r="B265" t="s">
        <v>630</v>
      </c>
      <c r="C265" t="s">
        <v>3140</v>
      </c>
      <c r="D265" t="s">
        <v>250</v>
      </c>
      <c r="E265">
        <v>28914.774609209999</v>
      </c>
      <c r="F265">
        <v>1076.55</v>
      </c>
      <c r="G265">
        <v>-2.9200694954496398</v>
      </c>
      <c r="H265">
        <v>3.4010455549096599</v>
      </c>
      <c r="I265">
        <v>-17.8429770013637</v>
      </c>
      <c r="J265">
        <v>-0.72409554451986602</v>
      </c>
      <c r="K265">
        <v>1081.8092366427099</v>
      </c>
      <c r="L265">
        <v>1108.3139586403199</v>
      </c>
      <c r="M265">
        <v>47.564725810731503</v>
      </c>
      <c r="N265">
        <v>0.45431019381091903</v>
      </c>
      <c r="O265">
        <v>40.6251451395662</v>
      </c>
      <c r="P265">
        <v>19.483906770255199</v>
      </c>
      <c r="Q265">
        <v>0.156665183175734</v>
      </c>
    </row>
    <row r="266" spans="1:17" x14ac:dyDescent="0.3">
      <c r="A266" t="s">
        <v>631</v>
      </c>
      <c r="B266" t="s">
        <v>632</v>
      </c>
      <c r="C266" t="s">
        <v>3136</v>
      </c>
      <c r="D266" t="s">
        <v>418</v>
      </c>
      <c r="E266">
        <v>28855.76258554</v>
      </c>
      <c r="F266">
        <v>1536.7</v>
      </c>
      <c r="G266">
        <v>29.881969646967601</v>
      </c>
      <c r="H266">
        <v>-14.2690651849499</v>
      </c>
      <c r="I266">
        <v>30.9076244352906</v>
      </c>
      <c r="J266">
        <v>-4.0220167515306597</v>
      </c>
      <c r="K266">
        <v>1710.0049063665199</v>
      </c>
      <c r="L266">
        <v>1491.3828092813801</v>
      </c>
      <c r="M266">
        <v>34.901621122862302</v>
      </c>
      <c r="N266">
        <v>0.58791127492039996</v>
      </c>
      <c r="O266">
        <v>40.232316001821999</v>
      </c>
      <c r="P266">
        <v>59.889709707626601</v>
      </c>
      <c r="Q266">
        <v>9.2767461553757993E-2</v>
      </c>
    </row>
    <row r="267" spans="1:17" x14ac:dyDescent="0.3">
      <c r="A267" t="s">
        <v>633</v>
      </c>
      <c r="B267" t="s">
        <v>634</v>
      </c>
      <c r="C267" t="s">
        <v>3138</v>
      </c>
      <c r="D267" t="s">
        <v>188</v>
      </c>
      <c r="E267">
        <v>28837.372500000001</v>
      </c>
      <c r="F267">
        <v>660.65</v>
      </c>
      <c r="G267">
        <v>9.2426068247893198</v>
      </c>
      <c r="H267">
        <v>2.49096067094841</v>
      </c>
      <c r="I267">
        <v>18.848054881137401</v>
      </c>
      <c r="J267">
        <v>-0.57641577294554103</v>
      </c>
      <c r="K267">
        <v>697.96059312194404</v>
      </c>
      <c r="L267">
        <v>659.85386472401399</v>
      </c>
      <c r="M267">
        <v>50.463318860411903</v>
      </c>
      <c r="N267">
        <v>1.3667609968505601</v>
      </c>
      <c r="O267">
        <v>30.174827821085199</v>
      </c>
      <c r="P267">
        <v>58.3912730760009</v>
      </c>
      <c r="Q267">
        <v>-4.5623219784599999E-3</v>
      </c>
    </row>
    <row r="268" spans="1:17" x14ac:dyDescent="0.3">
      <c r="A268" t="s">
        <v>635</v>
      </c>
      <c r="B268" t="s">
        <v>636</v>
      </c>
      <c r="C268" t="s">
        <v>3134</v>
      </c>
      <c r="D268" t="s">
        <v>458</v>
      </c>
      <c r="E268">
        <v>28734.615000000002</v>
      </c>
      <c r="F268">
        <v>818.65</v>
      </c>
      <c r="G268">
        <v>116.222484160001</v>
      </c>
      <c r="H268">
        <v>11.295280349099899</v>
      </c>
      <c r="I268">
        <v>4.6006441014609596</v>
      </c>
      <c r="J268">
        <v>-5.7635848737411202</v>
      </c>
      <c r="K268">
        <v>780.74384583989297</v>
      </c>
      <c r="L268">
        <v>685.35854770552498</v>
      </c>
      <c r="M268">
        <v>54.5114646860984</v>
      </c>
      <c r="N268">
        <v>1.2612397977397301</v>
      </c>
      <c r="O268">
        <v>18.487754229524199</v>
      </c>
      <c r="P268">
        <v>147.775423728813</v>
      </c>
      <c r="Q268">
        <v>0.12008452534325301</v>
      </c>
    </row>
    <row r="269" spans="1:17" x14ac:dyDescent="0.3">
      <c r="A269" t="s">
        <v>637</v>
      </c>
      <c r="B269" t="s">
        <v>638</v>
      </c>
      <c r="C269" t="s">
        <v>3144</v>
      </c>
      <c r="D269" t="s">
        <v>639</v>
      </c>
      <c r="E269">
        <v>28588.220282679998</v>
      </c>
      <c r="F269">
        <v>1257.05</v>
      </c>
      <c r="G269">
        <v>162.78813361858599</v>
      </c>
      <c r="H269">
        <v>22.551178617075301</v>
      </c>
      <c r="I269">
        <v>32.946929386039102</v>
      </c>
      <c r="J269">
        <v>2.14406353900924</v>
      </c>
      <c r="K269">
        <v>1131.83074687967</v>
      </c>
      <c r="L269">
        <v>974.55518591773296</v>
      </c>
      <c r="M269">
        <v>74.875149838359803</v>
      </c>
      <c r="N269">
        <v>2.13139839744961</v>
      </c>
      <c r="O269">
        <v>15.3454516526789</v>
      </c>
      <c r="P269">
        <v>241.58967391304299</v>
      </c>
    </row>
    <row r="270" spans="1:17" x14ac:dyDescent="0.3">
      <c r="A270" t="s">
        <v>640</v>
      </c>
      <c r="B270" t="s">
        <v>641</v>
      </c>
      <c r="C270" t="s">
        <v>3140</v>
      </c>
      <c r="D270" t="s">
        <v>51</v>
      </c>
      <c r="E270">
        <v>28475.687803320001</v>
      </c>
      <c r="F270">
        <v>1728.4</v>
      </c>
      <c r="G270">
        <v>-25.126188687189899</v>
      </c>
      <c r="H270">
        <v>7.0685591048157299</v>
      </c>
      <c r="I270">
        <v>-12.5941804807733</v>
      </c>
      <c r="J270">
        <v>-3.93204582818022</v>
      </c>
      <c r="K270">
        <v>1759.2277826884001</v>
      </c>
      <c r="L270">
        <v>1798.6747017512</v>
      </c>
      <c r="M270">
        <v>44.091472271335398</v>
      </c>
      <c r="N270">
        <v>0.279245022393937</v>
      </c>
      <c r="O270">
        <v>28.497454292987701</v>
      </c>
      <c r="P270">
        <v>8.9991801727943503</v>
      </c>
      <c r="Q270">
        <v>-0.110899069405727</v>
      </c>
    </row>
    <row r="271" spans="1:17" x14ac:dyDescent="0.3">
      <c r="A271" t="s">
        <v>642</v>
      </c>
      <c r="B271" t="s">
        <v>643</v>
      </c>
      <c r="C271" t="s">
        <v>3136</v>
      </c>
      <c r="D271" t="s">
        <v>489</v>
      </c>
      <c r="E271">
        <v>28442.338662499998</v>
      </c>
      <c r="F271">
        <v>875</v>
      </c>
      <c r="G271">
        <v>8.51470058758151</v>
      </c>
      <c r="H271">
        <v>1.7677796042885401</v>
      </c>
      <c r="I271">
        <v>14.6943907823667</v>
      </c>
      <c r="J271">
        <v>2.04570181170677</v>
      </c>
      <c r="K271">
        <v>849.149332694387</v>
      </c>
      <c r="L271">
        <v>789.66189091656895</v>
      </c>
      <c r="M271">
        <v>70.770843233072796</v>
      </c>
      <c r="N271">
        <v>0.465830528179762</v>
      </c>
      <c r="O271">
        <v>5.4228571428571497</v>
      </c>
      <c r="P271">
        <v>33.792048929663601</v>
      </c>
      <c r="Q271">
        <v>-2.5615303166618999E-2</v>
      </c>
    </row>
    <row r="272" spans="1:17" x14ac:dyDescent="0.3">
      <c r="A272" t="s">
        <v>644</v>
      </c>
      <c r="B272" t="s">
        <v>645</v>
      </c>
      <c r="C272" t="s">
        <v>3141</v>
      </c>
      <c r="D272" t="s">
        <v>530</v>
      </c>
      <c r="E272">
        <v>28365.828491712</v>
      </c>
      <c r="F272">
        <v>64.16</v>
      </c>
      <c r="G272">
        <v>-19.5526062677536</v>
      </c>
      <c r="H272">
        <v>0.23805959828687101</v>
      </c>
      <c r="I272">
        <v>-11.292399080903801</v>
      </c>
      <c r="J272">
        <v>-0.944207200214636</v>
      </c>
      <c r="K272">
        <v>64.868091115591696</v>
      </c>
      <c r="L272">
        <v>66.998441226057906</v>
      </c>
      <c r="M272">
        <v>67.543909943421397</v>
      </c>
      <c r="N272">
        <v>1.0359532194893999</v>
      </c>
      <c r="O272">
        <v>24.688279301745599</v>
      </c>
      <c r="P272">
        <v>8.5617597292724206</v>
      </c>
      <c r="Q272">
        <v>2.1935012427823E-2</v>
      </c>
    </row>
    <row r="273" spans="1:17" x14ac:dyDescent="0.3">
      <c r="A273" t="s">
        <v>646</v>
      </c>
      <c r="B273" t="s">
        <v>647</v>
      </c>
      <c r="C273" t="s">
        <v>3151</v>
      </c>
      <c r="D273" t="s">
        <v>171</v>
      </c>
      <c r="E273">
        <v>28205.341318769999</v>
      </c>
      <c r="F273">
        <v>1107.1500000000001</v>
      </c>
      <c r="G273">
        <v>-8.3232800368697593</v>
      </c>
      <c r="H273">
        <v>1.4992203693416399</v>
      </c>
      <c r="I273">
        <v>-5.6729609649030497</v>
      </c>
      <c r="J273">
        <v>-0.36629245251850401</v>
      </c>
      <c r="K273">
        <v>1091.1131790161</v>
      </c>
      <c r="L273">
        <v>1073.40001110035</v>
      </c>
      <c r="M273">
        <v>59.5870334158585</v>
      </c>
      <c r="N273">
        <v>0.34069293772284998</v>
      </c>
      <c r="O273">
        <v>21.8443751975793</v>
      </c>
      <c r="P273">
        <v>18.6655948553054</v>
      </c>
      <c r="Q273">
        <v>4.4652106333040002E-3</v>
      </c>
    </row>
    <row r="274" spans="1:17" x14ac:dyDescent="0.3">
      <c r="A274" t="s">
        <v>648</v>
      </c>
      <c r="B274" t="s">
        <v>649</v>
      </c>
      <c r="C274" t="s">
        <v>3136</v>
      </c>
      <c r="D274" t="s">
        <v>54</v>
      </c>
      <c r="E274">
        <v>28027.456564975</v>
      </c>
      <c r="F274">
        <v>362.65</v>
      </c>
      <c r="G274">
        <v>-22.715771375027799</v>
      </c>
      <c r="H274">
        <v>27.0333119174608</v>
      </c>
      <c r="I274">
        <v>-25.094550958563801</v>
      </c>
      <c r="J274">
        <v>-1.5667646147669101</v>
      </c>
      <c r="K274">
        <v>371.07702270301297</v>
      </c>
      <c r="L274">
        <v>398.70926917009899</v>
      </c>
      <c r="M274">
        <v>52.329929399063602</v>
      </c>
      <c r="N274">
        <v>0.40389749472353098</v>
      </c>
      <c r="O274">
        <v>43.306218116641404</v>
      </c>
      <c r="P274">
        <v>34.2899463062395</v>
      </c>
      <c r="Q274">
        <v>5.6766036622512998E-2</v>
      </c>
    </row>
    <row r="275" spans="1:17" x14ac:dyDescent="0.3">
      <c r="A275" t="s">
        <v>650</v>
      </c>
      <c r="B275" t="s">
        <v>651</v>
      </c>
      <c r="C275" t="s">
        <v>3136</v>
      </c>
      <c r="D275" t="s">
        <v>24</v>
      </c>
      <c r="E275">
        <v>27599.160739899999</v>
      </c>
      <c r="F275">
        <v>171.32</v>
      </c>
      <c r="G275">
        <v>-44.0767251953826</v>
      </c>
      <c r="H275">
        <v>-2.4924791186588999</v>
      </c>
      <c r="I275">
        <v>-15.745494952380101</v>
      </c>
      <c r="J275">
        <v>-1.1490854572843601</v>
      </c>
      <c r="K275">
        <v>182.62595724713901</v>
      </c>
      <c r="L275">
        <v>196.88335843181099</v>
      </c>
      <c r="M275">
        <v>47.798598425044098</v>
      </c>
      <c r="N275">
        <v>0.49963031104060601</v>
      </c>
      <c r="O275">
        <v>53.572262432874098</v>
      </c>
      <c r="P275">
        <v>5.2334152334152204</v>
      </c>
      <c r="Q275">
        <v>-9.0488994673159004E-2</v>
      </c>
    </row>
    <row r="276" spans="1:17" x14ac:dyDescent="0.3">
      <c r="A276" t="s">
        <v>652</v>
      </c>
      <c r="B276" t="s">
        <v>653</v>
      </c>
      <c r="C276" t="s">
        <v>3140</v>
      </c>
      <c r="D276" t="s">
        <v>654</v>
      </c>
      <c r="E276">
        <v>27274.8559637</v>
      </c>
      <c r="F276">
        <v>2691.8</v>
      </c>
      <c r="G276">
        <v>62.255290168267102</v>
      </c>
      <c r="H276">
        <v>8.3765645858632798</v>
      </c>
      <c r="I276">
        <v>43.041164511379499</v>
      </c>
      <c r="J276">
        <v>3.0365715858538098</v>
      </c>
      <c r="K276">
        <v>2572.8396121201199</v>
      </c>
      <c r="L276">
        <v>2107.4507512417199</v>
      </c>
      <c r="M276">
        <v>48.3421776787117</v>
      </c>
      <c r="N276">
        <v>1.8518441029574499</v>
      </c>
      <c r="O276">
        <v>24.7418084553087</v>
      </c>
      <c r="P276">
        <v>97.781043350477603</v>
      </c>
      <c r="Q276">
        <v>9.6615827545894997E-2</v>
      </c>
    </row>
    <row r="277" spans="1:17" x14ac:dyDescent="0.3">
      <c r="A277" t="s">
        <v>655</v>
      </c>
      <c r="B277" t="s">
        <v>656</v>
      </c>
      <c r="C277" t="s">
        <v>3139</v>
      </c>
      <c r="D277" t="s">
        <v>48</v>
      </c>
      <c r="E277">
        <v>27233.591</v>
      </c>
      <c r="F277">
        <v>1024</v>
      </c>
      <c r="G277">
        <v>57.807197490165997</v>
      </c>
      <c r="H277">
        <v>14.056224079615401</v>
      </c>
      <c r="I277">
        <v>26.737030187545599</v>
      </c>
      <c r="J277">
        <v>-0.39462307824689702</v>
      </c>
      <c r="K277">
        <v>976.73329678185701</v>
      </c>
      <c r="L277">
        <v>858.99339642993402</v>
      </c>
      <c r="M277">
        <v>58.003766475215002</v>
      </c>
      <c r="N277">
        <v>0.45115675316361697</v>
      </c>
      <c r="O277">
        <v>4.98046875</v>
      </c>
      <c r="P277">
        <v>80.870793959198096</v>
      </c>
      <c r="Q277">
        <v>9.2737294339866994E-2</v>
      </c>
    </row>
    <row r="278" spans="1:17" x14ac:dyDescent="0.3">
      <c r="A278" t="s">
        <v>657</v>
      </c>
      <c r="B278" t="s">
        <v>658</v>
      </c>
      <c r="C278" t="s">
        <v>3140</v>
      </c>
      <c r="D278" t="s">
        <v>51</v>
      </c>
      <c r="E278">
        <v>27233.220181379998</v>
      </c>
      <c r="F278">
        <v>1752.35</v>
      </c>
      <c r="G278">
        <v>2.9913098667181099</v>
      </c>
      <c r="H278">
        <v>-6.6217347890620903</v>
      </c>
      <c r="I278">
        <v>-7.5205517778725399</v>
      </c>
      <c r="J278">
        <v>1.24350998372509</v>
      </c>
      <c r="K278">
        <v>1821.52462449666</v>
      </c>
      <c r="L278">
        <v>1764.8949035010801</v>
      </c>
      <c r="M278">
        <v>47.106489989563997</v>
      </c>
      <c r="N278">
        <v>0.56184900257895698</v>
      </c>
      <c r="O278">
        <v>15.8444374696835</v>
      </c>
      <c r="P278">
        <v>27.815463165572499</v>
      </c>
      <c r="Q278">
        <v>8.8137655919238E-2</v>
      </c>
    </row>
    <row r="279" spans="1:17" x14ac:dyDescent="0.3">
      <c r="A279" t="s">
        <v>659</v>
      </c>
      <c r="B279" t="s">
        <v>660</v>
      </c>
      <c r="C279" t="s">
        <v>3144</v>
      </c>
      <c r="D279" t="s">
        <v>263</v>
      </c>
      <c r="E279">
        <v>27170.34032232</v>
      </c>
      <c r="F279">
        <v>1427.4</v>
      </c>
      <c r="G279">
        <v>-0.56699356733537698</v>
      </c>
      <c r="H279">
        <v>3.4490684030312102</v>
      </c>
      <c r="I279">
        <v>-18.740211231060499</v>
      </c>
      <c r="J279">
        <v>-2.7493181348502098</v>
      </c>
      <c r="K279">
        <v>1451.1602940720099</v>
      </c>
      <c r="L279">
        <v>1437.0503935669101</v>
      </c>
      <c r="M279">
        <v>53.678338120752997</v>
      </c>
      <c r="N279">
        <v>1.14050336308758</v>
      </c>
      <c r="O279">
        <v>28.986268740366999</v>
      </c>
      <c r="P279">
        <v>39.177067082683301</v>
      </c>
      <c r="Q279">
        <v>3.7991272893280997E-2</v>
      </c>
    </row>
    <row r="280" spans="1:17" x14ac:dyDescent="0.3">
      <c r="A280" t="s">
        <v>661</v>
      </c>
      <c r="B280" t="s">
        <v>662</v>
      </c>
      <c r="C280" t="s">
        <v>3134</v>
      </c>
      <c r="D280" t="s">
        <v>18</v>
      </c>
      <c r="E280">
        <v>27049.6095242179</v>
      </c>
      <c r="F280">
        <v>154.34</v>
      </c>
      <c r="G280">
        <v>4.6573905052893698</v>
      </c>
      <c r="H280">
        <v>5.07788124335136</v>
      </c>
      <c r="I280">
        <v>-35.136864290782398</v>
      </c>
      <c r="J280">
        <v>1.24639352520138</v>
      </c>
      <c r="K280">
        <v>165.69198471982</v>
      </c>
      <c r="L280">
        <v>180.68562948843899</v>
      </c>
      <c r="M280">
        <v>51.162954704701299</v>
      </c>
      <c r="N280">
        <v>1.57556343345773</v>
      </c>
      <c r="O280">
        <v>87.410910975767706</v>
      </c>
      <c r="P280">
        <v>29.915824915824899</v>
      </c>
      <c r="Q280">
        <v>0.108456656173502</v>
      </c>
    </row>
    <row r="281" spans="1:17" x14ac:dyDescent="0.3">
      <c r="A281" t="s">
        <v>663</v>
      </c>
      <c r="B281" t="s">
        <v>664</v>
      </c>
      <c r="C281" t="s">
        <v>3151</v>
      </c>
      <c r="D281" t="s">
        <v>278</v>
      </c>
      <c r="E281">
        <v>27031.23733308</v>
      </c>
      <c r="F281">
        <v>541.54999999999995</v>
      </c>
      <c r="G281">
        <v>18.8380230224715</v>
      </c>
      <c r="H281">
        <v>8.6971936578444904</v>
      </c>
      <c r="I281">
        <v>16.946521640909701</v>
      </c>
      <c r="J281">
        <v>1.59762288439635</v>
      </c>
      <c r="K281">
        <v>538.60267437120206</v>
      </c>
      <c r="L281">
        <v>493.76209078950899</v>
      </c>
      <c r="M281">
        <v>54.3585776621725</v>
      </c>
      <c r="N281">
        <v>0.51130262239741697</v>
      </c>
      <c r="O281">
        <v>16.0188348259625</v>
      </c>
      <c r="P281">
        <v>61.127640583159703</v>
      </c>
      <c r="Q281">
        <v>2.6251244213458001E-2</v>
      </c>
    </row>
    <row r="282" spans="1:17" hidden="1" x14ac:dyDescent="0.3">
      <c r="A282" t="s">
        <v>665</v>
      </c>
      <c r="B282" t="s">
        <v>666</v>
      </c>
      <c r="C282" t="s">
        <v>3150</v>
      </c>
      <c r="D282" t="s">
        <v>214</v>
      </c>
      <c r="E282">
        <v>27018.859712900001</v>
      </c>
      <c r="F282">
        <v>12084.25</v>
      </c>
      <c r="G282">
        <v>89.572091536941301</v>
      </c>
      <c r="H282">
        <v>-3.20946486410294</v>
      </c>
      <c r="I282">
        <v>-0.100815310647117</v>
      </c>
      <c r="J282">
        <v>-0.17447051793867799</v>
      </c>
      <c r="K282">
        <v>12630.942587854401</v>
      </c>
      <c r="L282">
        <v>11444.6759069951</v>
      </c>
      <c r="M282">
        <v>57.405585946575798</v>
      </c>
      <c r="N282">
        <v>0.32646710260799999</v>
      </c>
      <c r="O282">
        <v>25.265945342077501</v>
      </c>
      <c r="P282">
        <v>113.126102292768</v>
      </c>
      <c r="Q282">
        <v>0.16507446983511401</v>
      </c>
    </row>
    <row r="283" spans="1:17" hidden="1" x14ac:dyDescent="0.3">
      <c r="A283" t="s">
        <v>667</v>
      </c>
      <c r="B283" t="s">
        <v>668</v>
      </c>
      <c r="C283" t="s">
        <v>3150</v>
      </c>
      <c r="D283" t="s">
        <v>139</v>
      </c>
      <c r="E283">
        <v>26875.439398499999</v>
      </c>
      <c r="F283">
        <v>1582.35</v>
      </c>
      <c r="G283">
        <v>97.467664787913094</v>
      </c>
      <c r="H283">
        <v>-3.3694274919373401</v>
      </c>
      <c r="I283">
        <v>80.888109185379093</v>
      </c>
      <c r="J283">
        <v>-5.1474415088122196</v>
      </c>
      <c r="K283">
        <v>1625.1215384429399</v>
      </c>
      <c r="L283">
        <v>1280.68026949507</v>
      </c>
      <c r="M283">
        <v>42.916415762797897</v>
      </c>
      <c r="N283">
        <v>0.55772087975608997</v>
      </c>
      <c r="O283">
        <v>20.0745726293171</v>
      </c>
      <c r="P283">
        <v>174.642020307211</v>
      </c>
    </row>
    <row r="284" spans="1:17" x14ac:dyDescent="0.3">
      <c r="A284" t="s">
        <v>669</v>
      </c>
      <c r="B284" t="s">
        <v>670</v>
      </c>
      <c r="C284" t="s">
        <v>3136</v>
      </c>
      <c r="D284" t="s">
        <v>43</v>
      </c>
      <c r="E284">
        <v>26831.278152865001</v>
      </c>
      <c r="F284">
        <v>456.65</v>
      </c>
      <c r="G284">
        <v>-41.161069408775496</v>
      </c>
      <c r="H284">
        <v>-14.8801473381259</v>
      </c>
      <c r="I284">
        <v>-20.642138628821002</v>
      </c>
      <c r="J284">
        <v>-4.8266703578566599</v>
      </c>
      <c r="K284">
        <v>522.26052604211895</v>
      </c>
      <c r="L284">
        <v>557.845958890318</v>
      </c>
      <c r="M284">
        <v>33.557777312302001</v>
      </c>
      <c r="N284">
        <v>0.81941580282646997</v>
      </c>
      <c r="O284">
        <v>41.6840030658053</v>
      </c>
      <c r="P284">
        <v>0.872542522641928</v>
      </c>
      <c r="Q284">
        <v>-0.11678407457767</v>
      </c>
    </row>
    <row r="285" spans="1:17" x14ac:dyDescent="0.3">
      <c r="A285" t="s">
        <v>671</v>
      </c>
      <c r="B285" t="s">
        <v>672</v>
      </c>
      <c r="C285" t="s">
        <v>3146</v>
      </c>
      <c r="D285" t="s">
        <v>673</v>
      </c>
      <c r="E285">
        <v>26820.411194699998</v>
      </c>
      <c r="F285">
        <v>277.35000000000002</v>
      </c>
      <c r="G285">
        <v>42.986111653670797</v>
      </c>
      <c r="H285">
        <v>2.4637840392486301</v>
      </c>
      <c r="I285">
        <v>-30.568915587184399</v>
      </c>
      <c r="J285">
        <v>3.6493659591548799</v>
      </c>
      <c r="K285">
        <v>296.170828637005</v>
      </c>
      <c r="L285">
        <v>294.90337394367799</v>
      </c>
      <c r="M285">
        <v>53.187229250599998</v>
      </c>
      <c r="N285">
        <v>0.667299609218032</v>
      </c>
      <c r="O285">
        <v>49.918875067604098</v>
      </c>
      <c r="P285">
        <v>69.219035997559502</v>
      </c>
      <c r="Q285">
        <v>9.0395927398745995E-2</v>
      </c>
    </row>
    <row r="286" spans="1:17" x14ac:dyDescent="0.3">
      <c r="A286" t="s">
        <v>674</v>
      </c>
      <c r="B286" t="s">
        <v>675</v>
      </c>
      <c r="C286" t="s">
        <v>3136</v>
      </c>
      <c r="D286" t="s">
        <v>418</v>
      </c>
      <c r="E286">
        <v>26727.659673220001</v>
      </c>
      <c r="F286">
        <v>1190.3</v>
      </c>
      <c r="G286">
        <v>9.2779316544396604</v>
      </c>
      <c r="H286">
        <v>13.4871967057248</v>
      </c>
      <c r="I286">
        <v>37.659451294726097</v>
      </c>
      <c r="J286">
        <v>10.4818536610492</v>
      </c>
      <c r="K286">
        <v>1063.1255056549501</v>
      </c>
      <c r="L286">
        <v>991.946662201761</v>
      </c>
      <c r="M286">
        <v>80.283376750854799</v>
      </c>
      <c r="N286">
        <v>1.4322174921197799</v>
      </c>
      <c r="O286">
        <v>2.8942283457951801</v>
      </c>
      <c r="P286">
        <v>61.593809394515297</v>
      </c>
      <c r="Q286">
        <v>-4.4835746669516001E-2</v>
      </c>
    </row>
    <row r="287" spans="1:17" x14ac:dyDescent="0.3">
      <c r="A287" t="s">
        <v>676</v>
      </c>
      <c r="B287" t="s">
        <v>677</v>
      </c>
      <c r="C287" t="s">
        <v>3144</v>
      </c>
      <c r="D287" t="s">
        <v>163</v>
      </c>
      <c r="E287">
        <v>26537.954081804899</v>
      </c>
      <c r="F287">
        <v>834.85</v>
      </c>
      <c r="G287">
        <v>80.221728994305593</v>
      </c>
      <c r="H287">
        <v>19.886740546955501</v>
      </c>
      <c r="I287">
        <v>39.324748240943201</v>
      </c>
      <c r="J287">
        <v>16.971978573603302</v>
      </c>
      <c r="K287">
        <v>708.41203952496699</v>
      </c>
      <c r="L287">
        <v>625.60748934898197</v>
      </c>
      <c r="M287">
        <v>81.873414473731003</v>
      </c>
      <c r="N287">
        <v>3.5500516096607</v>
      </c>
      <c r="O287">
        <v>6.0070671378091802</v>
      </c>
      <c r="P287">
        <v>138.290281147424</v>
      </c>
      <c r="Q287">
        <v>0.15554641103869901</v>
      </c>
    </row>
    <row r="288" spans="1:17" x14ac:dyDescent="0.3">
      <c r="A288" t="s">
        <v>678</v>
      </c>
      <c r="B288" t="s">
        <v>679</v>
      </c>
      <c r="C288" t="s">
        <v>3137</v>
      </c>
      <c r="D288" t="s">
        <v>680</v>
      </c>
      <c r="E288">
        <v>26483.0048982179</v>
      </c>
      <c r="F288">
        <v>275.61</v>
      </c>
      <c r="G288">
        <v>-21.606480636212499</v>
      </c>
      <c r="H288">
        <v>30.698418897787299</v>
      </c>
      <c r="I288">
        <v>-15.593574906415</v>
      </c>
      <c r="J288">
        <v>-6.0600745432179597</v>
      </c>
      <c r="K288">
        <v>266.626466865829</v>
      </c>
      <c r="L288">
        <v>271.41918057305003</v>
      </c>
      <c r="M288">
        <v>50.045989024150899</v>
      </c>
      <c r="N288">
        <v>1.28192903246575</v>
      </c>
      <c r="O288">
        <v>39.436159791008997</v>
      </c>
      <c r="P288">
        <v>31.242857142857101</v>
      </c>
      <c r="Q288">
        <v>8.1797750945886996E-2</v>
      </c>
    </row>
    <row r="289" spans="1:17" x14ac:dyDescent="0.3">
      <c r="A289" t="s">
        <v>681</v>
      </c>
      <c r="B289" t="s">
        <v>682</v>
      </c>
      <c r="C289" t="s">
        <v>3145</v>
      </c>
      <c r="D289" t="s">
        <v>271</v>
      </c>
      <c r="E289">
        <v>26324.23729302</v>
      </c>
      <c r="F289">
        <v>408.95</v>
      </c>
      <c r="G289">
        <v>21.6541489900093</v>
      </c>
      <c r="H289">
        <v>3.0412280231538298</v>
      </c>
      <c r="I289">
        <v>-0.65243837569632002</v>
      </c>
      <c r="J289">
        <v>2.0802002437651002</v>
      </c>
      <c r="K289">
        <v>407.98242631355902</v>
      </c>
      <c r="L289">
        <v>389.33565558840502</v>
      </c>
      <c r="M289">
        <v>64.361385163475902</v>
      </c>
      <c r="N289">
        <v>1.0592761415757199</v>
      </c>
      <c r="O289">
        <v>18.3518767575498</v>
      </c>
      <c r="P289">
        <v>56.535885167464102</v>
      </c>
      <c r="Q289">
        <v>-4.2618336624257E-2</v>
      </c>
    </row>
    <row r="290" spans="1:17" x14ac:dyDescent="0.3">
      <c r="A290" t="s">
        <v>683</v>
      </c>
      <c r="B290" t="s">
        <v>684</v>
      </c>
      <c r="C290" t="s">
        <v>3136</v>
      </c>
      <c r="D290" t="s">
        <v>489</v>
      </c>
      <c r="E290">
        <v>26251.811638560001</v>
      </c>
      <c r="F290">
        <v>2911.05</v>
      </c>
      <c r="G290">
        <v>-27.852592237568398</v>
      </c>
      <c r="H290">
        <v>1.16778467232481</v>
      </c>
      <c r="I290">
        <v>6.78569642933578</v>
      </c>
      <c r="J290">
        <v>6.19336095451985</v>
      </c>
      <c r="K290">
        <v>2757.7492869757498</v>
      </c>
      <c r="L290">
        <v>2612.6544241521001</v>
      </c>
      <c r="M290">
        <v>64.245600310208204</v>
      </c>
      <c r="N290">
        <v>0.65178776167558505</v>
      </c>
      <c r="O290">
        <v>33.834870579344198</v>
      </c>
      <c r="P290">
        <v>43.755555555555503</v>
      </c>
      <c r="Q290">
        <v>9.3951920349596998E-2</v>
      </c>
    </row>
    <row r="291" spans="1:17" x14ac:dyDescent="0.3">
      <c r="A291" t="s">
        <v>685</v>
      </c>
      <c r="B291" t="s">
        <v>686</v>
      </c>
      <c r="C291" t="s">
        <v>3151</v>
      </c>
      <c r="D291" t="s">
        <v>278</v>
      </c>
      <c r="E291">
        <v>26250.1697112</v>
      </c>
      <c r="F291">
        <v>531.75</v>
      </c>
      <c r="G291">
        <v>66.681529360644404</v>
      </c>
      <c r="H291">
        <v>-9.7238181479680996</v>
      </c>
      <c r="I291">
        <v>47.742255301213802</v>
      </c>
      <c r="J291">
        <v>-1.92658955917776</v>
      </c>
      <c r="K291">
        <v>550.74057247050405</v>
      </c>
      <c r="L291">
        <v>458.57737950304801</v>
      </c>
      <c r="M291">
        <v>57.751352789637302</v>
      </c>
      <c r="N291">
        <v>0.55643205765620196</v>
      </c>
      <c r="O291">
        <v>29.515749882463499</v>
      </c>
      <c r="P291">
        <v>112.657468506298</v>
      </c>
      <c r="Q291">
        <v>0.237743412200694</v>
      </c>
    </row>
    <row r="292" spans="1:17" hidden="1" x14ac:dyDescent="0.3">
      <c r="A292" t="s">
        <v>687</v>
      </c>
      <c r="B292" t="s">
        <v>688</v>
      </c>
      <c r="C292" t="s">
        <v>3140</v>
      </c>
      <c r="D292" t="s">
        <v>51</v>
      </c>
      <c r="E292">
        <v>26116.021586654999</v>
      </c>
      <c r="F292">
        <v>1378.65</v>
      </c>
      <c r="G292">
        <v>-21.526021428564</v>
      </c>
      <c r="H292">
        <v>-3.49690822823936E-2</v>
      </c>
      <c r="I292">
        <v>-4.7466221581983499</v>
      </c>
      <c r="J292">
        <v>0.88986909724839103</v>
      </c>
      <c r="K292">
        <v>1393.8719808543699</v>
      </c>
      <c r="M292">
        <v>55.5770140883482</v>
      </c>
      <c r="N292">
        <v>0.93324275379921096</v>
      </c>
      <c r="O292">
        <v>14.6048670801145</v>
      </c>
      <c r="P292">
        <v>12.5428571428571</v>
      </c>
    </row>
    <row r="293" spans="1:17" x14ac:dyDescent="0.3">
      <c r="A293" t="s">
        <v>689</v>
      </c>
      <c r="B293" t="s">
        <v>690</v>
      </c>
      <c r="C293" t="s">
        <v>3151</v>
      </c>
      <c r="D293" t="s">
        <v>411</v>
      </c>
      <c r="E293">
        <v>26053.380153319998</v>
      </c>
      <c r="F293">
        <v>5797.1</v>
      </c>
      <c r="G293">
        <v>-11.667081538475401</v>
      </c>
      <c r="H293">
        <v>-8.2802973917235008</v>
      </c>
      <c r="I293">
        <v>5.8845038997176902</v>
      </c>
      <c r="J293">
        <v>-1.0198693580890601</v>
      </c>
      <c r="K293">
        <v>6290.67738441243</v>
      </c>
      <c r="L293">
        <v>6073.6362779942401</v>
      </c>
      <c r="M293">
        <v>30.473420680311499</v>
      </c>
      <c r="N293">
        <v>0.89459049363786602</v>
      </c>
      <c r="O293">
        <v>24.145693536423298</v>
      </c>
      <c r="P293">
        <v>18.2791969313637</v>
      </c>
      <c r="Q293">
        <v>-8.1778855422259995E-3</v>
      </c>
    </row>
    <row r="294" spans="1:17" x14ac:dyDescent="0.3">
      <c r="A294" t="s">
        <v>691</v>
      </c>
      <c r="B294" t="s">
        <v>692</v>
      </c>
      <c r="C294" t="s">
        <v>3139</v>
      </c>
      <c r="D294" t="s">
        <v>48</v>
      </c>
      <c r="E294">
        <v>25833.599999999999</v>
      </c>
      <c r="F294">
        <v>95.68</v>
      </c>
      <c r="G294">
        <v>85.932845326392993</v>
      </c>
      <c r="H294">
        <v>7.8163873012668903</v>
      </c>
      <c r="I294">
        <v>-6.9087405604892096</v>
      </c>
      <c r="J294">
        <v>2.4380715373381898</v>
      </c>
      <c r="K294">
        <v>101.771640623705</v>
      </c>
      <c r="L294">
        <v>97.292772231658404</v>
      </c>
      <c r="M294">
        <v>58.513886469173599</v>
      </c>
      <c r="N294">
        <v>0.32009446357671101</v>
      </c>
      <c r="O294">
        <v>46.146878483834897</v>
      </c>
      <c r="P294">
        <v>124.95297805642601</v>
      </c>
      <c r="Q294">
        <v>0.121302147045179</v>
      </c>
    </row>
    <row r="295" spans="1:17" x14ac:dyDescent="0.3">
      <c r="A295" t="s">
        <v>693</v>
      </c>
      <c r="B295" t="s">
        <v>694</v>
      </c>
      <c r="C295" t="s">
        <v>3147</v>
      </c>
      <c r="D295" t="s">
        <v>455</v>
      </c>
      <c r="E295">
        <v>25755.635233770001</v>
      </c>
      <c r="F295">
        <v>347.1</v>
      </c>
      <c r="G295">
        <v>-35.214478898025298</v>
      </c>
      <c r="H295">
        <v>-7.4304329607380701</v>
      </c>
      <c r="I295">
        <v>-24.517860358970701</v>
      </c>
      <c r="J295">
        <v>-5.4522885031493802</v>
      </c>
      <c r="K295">
        <v>372.13679224279599</v>
      </c>
      <c r="L295">
        <v>401.45712208865302</v>
      </c>
      <c r="M295">
        <v>52.2910805542841</v>
      </c>
      <c r="N295">
        <v>1.8274273793598801</v>
      </c>
      <c r="O295">
        <v>40.593488908095601</v>
      </c>
      <c r="P295">
        <v>6.6359447004608203</v>
      </c>
      <c r="Q295">
        <v>-8.7108294288223004E-2</v>
      </c>
    </row>
    <row r="296" spans="1:17" x14ac:dyDescent="0.3">
      <c r="A296" t="s">
        <v>695</v>
      </c>
      <c r="B296" t="s">
        <v>696</v>
      </c>
      <c r="C296" t="s">
        <v>3140</v>
      </c>
      <c r="D296" t="s">
        <v>250</v>
      </c>
      <c r="E296">
        <v>25644.400666275</v>
      </c>
      <c r="F296">
        <v>1262.6500000000001</v>
      </c>
      <c r="G296">
        <v>-21.485101498265902</v>
      </c>
      <c r="H296">
        <v>1.5174144418228299</v>
      </c>
      <c r="I296">
        <v>-3.7556056831607201</v>
      </c>
      <c r="J296">
        <v>-2.6393525861086302</v>
      </c>
      <c r="K296">
        <v>1256.21452026767</v>
      </c>
      <c r="L296">
        <v>1229.6457560971201</v>
      </c>
      <c r="M296">
        <v>50.400981276398099</v>
      </c>
      <c r="N296">
        <v>0.87924558455566404</v>
      </c>
      <c r="O296">
        <v>14.433928642141501</v>
      </c>
      <c r="P296">
        <v>16.912037037036999</v>
      </c>
      <c r="Q296">
        <v>9.2667917937409E-2</v>
      </c>
    </row>
    <row r="297" spans="1:17" x14ac:dyDescent="0.3">
      <c r="A297" t="s">
        <v>697</v>
      </c>
      <c r="B297" t="s">
        <v>698</v>
      </c>
      <c r="C297" t="s">
        <v>3136</v>
      </c>
      <c r="D297" t="s">
        <v>217</v>
      </c>
      <c r="E297">
        <v>25477.1776245</v>
      </c>
      <c r="F297">
        <v>883.5</v>
      </c>
      <c r="G297">
        <v>62.486563742479497</v>
      </c>
      <c r="H297">
        <v>13.824183411088301</v>
      </c>
      <c r="I297">
        <v>51.186751759832099</v>
      </c>
      <c r="J297">
        <v>0.59052550475688603</v>
      </c>
      <c r="K297">
        <v>775.80854096699898</v>
      </c>
      <c r="L297">
        <v>659.143549592152</v>
      </c>
      <c r="M297">
        <v>77.080826094050195</v>
      </c>
      <c r="N297">
        <v>0.84323254183366503</v>
      </c>
      <c r="O297">
        <v>0.73571024335030699</v>
      </c>
      <c r="P297">
        <v>98.049764626765295</v>
      </c>
      <c r="Q297">
        <v>3.1310550555059997E-2</v>
      </c>
    </row>
    <row r="298" spans="1:17" x14ac:dyDescent="0.3">
      <c r="A298" t="s">
        <v>699</v>
      </c>
      <c r="B298" t="s">
        <v>700</v>
      </c>
      <c r="C298" t="s">
        <v>3140</v>
      </c>
      <c r="D298" t="s">
        <v>250</v>
      </c>
      <c r="E298">
        <v>25256.563728270001</v>
      </c>
      <c r="F298">
        <v>3031.95</v>
      </c>
      <c r="G298">
        <v>-5.6213766957428302</v>
      </c>
      <c r="H298">
        <v>-1.4715790429976601</v>
      </c>
      <c r="I298">
        <v>9.3264202829886003</v>
      </c>
      <c r="J298">
        <v>-0.94830341770056203</v>
      </c>
      <c r="K298">
        <v>3152.7677330912302</v>
      </c>
      <c r="L298">
        <v>2931.1131825207399</v>
      </c>
      <c r="M298">
        <v>44.645194997100802</v>
      </c>
      <c r="N298">
        <v>0.65624438407994901</v>
      </c>
      <c r="O298">
        <v>20.514850178927698</v>
      </c>
      <c r="P298">
        <v>55.9885784843339</v>
      </c>
      <c r="Q298">
        <v>-5.0388588702190998E-2</v>
      </c>
    </row>
    <row r="299" spans="1:17" x14ac:dyDescent="0.3">
      <c r="A299" t="s">
        <v>701</v>
      </c>
      <c r="B299" t="s">
        <v>702</v>
      </c>
      <c r="C299" t="s">
        <v>3151</v>
      </c>
      <c r="D299" t="s">
        <v>171</v>
      </c>
      <c r="E299">
        <v>25224.9231382</v>
      </c>
      <c r="F299">
        <v>5827.55</v>
      </c>
      <c r="G299">
        <v>72.288742809151003</v>
      </c>
      <c r="H299">
        <v>-19.0370745755001</v>
      </c>
      <c r="I299">
        <v>23.140742642495201</v>
      </c>
      <c r="J299">
        <v>-5.4871970331097701</v>
      </c>
      <c r="K299">
        <v>6999.8592452705498</v>
      </c>
      <c r="L299">
        <v>5725.4058870978397</v>
      </c>
      <c r="M299">
        <v>26.896711166086099</v>
      </c>
      <c r="N299">
        <v>1.29573754151817</v>
      </c>
      <c r="O299">
        <v>50.148861871626998</v>
      </c>
      <c r="P299">
        <v>103.192119944211</v>
      </c>
      <c r="Q299">
        <v>6.8523470815094994E-2</v>
      </c>
    </row>
    <row r="300" spans="1:17" x14ac:dyDescent="0.3">
      <c r="A300" t="s">
        <v>703</v>
      </c>
      <c r="B300" t="s">
        <v>704</v>
      </c>
      <c r="C300" t="s">
        <v>3144</v>
      </c>
      <c r="D300" t="s">
        <v>263</v>
      </c>
      <c r="E300">
        <v>25097.106692770001</v>
      </c>
      <c r="F300">
        <v>3336.55</v>
      </c>
      <c r="G300">
        <v>-8.6421323633523794</v>
      </c>
      <c r="H300">
        <v>-1.6176383705658799</v>
      </c>
      <c r="I300">
        <v>-21.416376515104901</v>
      </c>
      <c r="J300">
        <v>-1.42414257914861</v>
      </c>
      <c r="K300">
        <v>3512.2822101914198</v>
      </c>
      <c r="L300">
        <v>3577.2051190799202</v>
      </c>
      <c r="M300">
        <v>50.170045841587097</v>
      </c>
      <c r="N300">
        <v>1.1218143969905601</v>
      </c>
      <c r="O300">
        <v>44.397656261707397</v>
      </c>
      <c r="P300">
        <v>32.1667656961774</v>
      </c>
      <c r="Q300">
        <v>4.6090502404613001E-2</v>
      </c>
    </row>
    <row r="301" spans="1:17" x14ac:dyDescent="0.3">
      <c r="A301" t="s">
        <v>705</v>
      </c>
      <c r="B301" t="s">
        <v>706</v>
      </c>
      <c r="C301" t="s">
        <v>3147</v>
      </c>
      <c r="D301" t="s">
        <v>707</v>
      </c>
      <c r="E301">
        <v>24951.659377125001</v>
      </c>
      <c r="F301">
        <v>361.95</v>
      </c>
      <c r="G301">
        <v>89.566846528295201</v>
      </c>
      <c r="H301">
        <v>6.4703770565152299</v>
      </c>
      <c r="I301">
        <v>78.551626540992999</v>
      </c>
      <c r="J301">
        <v>1.8571222741789799</v>
      </c>
      <c r="K301">
        <v>335.41110630559501</v>
      </c>
      <c r="L301">
        <v>269.96208694675403</v>
      </c>
      <c r="M301">
        <v>63.485113945311802</v>
      </c>
      <c r="N301">
        <v>0.49235088736358401</v>
      </c>
      <c r="O301">
        <v>7.9845282497582604</v>
      </c>
      <c r="P301">
        <v>115.446428571428</v>
      </c>
      <c r="Q301">
        <v>8.3517058797216007E-2</v>
      </c>
    </row>
    <row r="302" spans="1:17" x14ac:dyDescent="0.3">
      <c r="A302" t="s">
        <v>708</v>
      </c>
      <c r="B302" t="s">
        <v>709</v>
      </c>
      <c r="C302" t="s">
        <v>3144</v>
      </c>
      <c r="D302" t="s">
        <v>263</v>
      </c>
      <c r="E302">
        <v>24642.8470369799</v>
      </c>
      <c r="F302">
        <v>4984.6000000000004</v>
      </c>
      <c r="G302">
        <v>-13.099737780463901</v>
      </c>
      <c r="H302">
        <v>-2.7885607362400902</v>
      </c>
      <c r="I302">
        <v>-24.296276537796299</v>
      </c>
      <c r="J302">
        <v>2.5373998165095601</v>
      </c>
      <c r="K302">
        <v>5110.3222251610696</v>
      </c>
      <c r="L302">
        <v>5216.7037142025101</v>
      </c>
      <c r="M302">
        <v>59.138960395594999</v>
      </c>
      <c r="N302">
        <v>1.31614356103988</v>
      </c>
      <c r="O302">
        <v>47.454158809132103</v>
      </c>
      <c r="P302">
        <v>23.856379674493699</v>
      </c>
      <c r="Q302">
        <v>3.1931112548740002E-3</v>
      </c>
    </row>
    <row r="303" spans="1:17" x14ac:dyDescent="0.3">
      <c r="A303" t="s">
        <v>710</v>
      </c>
      <c r="B303" t="s">
        <v>711</v>
      </c>
      <c r="C303" t="s">
        <v>3144</v>
      </c>
      <c r="D303" t="s">
        <v>163</v>
      </c>
      <c r="E303">
        <v>24397.822270000001</v>
      </c>
      <c r="F303">
        <v>187.13</v>
      </c>
      <c r="G303">
        <v>138.15507260337401</v>
      </c>
      <c r="H303">
        <v>-14.8279769452284</v>
      </c>
      <c r="I303">
        <v>8.1454589272671001</v>
      </c>
      <c r="J303">
        <v>-5.7015175095525299</v>
      </c>
      <c r="K303">
        <v>207.2424257408</v>
      </c>
      <c r="L303">
        <v>174.56765137040799</v>
      </c>
      <c r="M303">
        <v>34.6910249965022</v>
      </c>
      <c r="N303">
        <v>0.6522342104751</v>
      </c>
      <c r="O303">
        <v>39.956180195585901</v>
      </c>
      <c r="P303">
        <v>180.13473053892201</v>
      </c>
      <c r="Q303">
        <v>0.157473646731002</v>
      </c>
    </row>
    <row r="304" spans="1:17" hidden="1" x14ac:dyDescent="0.3">
      <c r="A304" t="s">
        <v>712</v>
      </c>
      <c r="B304" t="s">
        <v>713</v>
      </c>
      <c r="C304" t="s">
        <v>3150</v>
      </c>
      <c r="D304" t="s">
        <v>123</v>
      </c>
      <c r="E304">
        <v>24310.745969520001</v>
      </c>
      <c r="F304">
        <v>1091.4000000000001</v>
      </c>
      <c r="G304">
        <v>-24.619328490097299</v>
      </c>
      <c r="H304">
        <v>0.64863307748825805</v>
      </c>
      <c r="I304">
        <v>1.1394244376746201</v>
      </c>
      <c r="J304">
        <v>-4.5111223843882504</v>
      </c>
      <c r="K304">
        <v>1127.60218767026</v>
      </c>
      <c r="L304">
        <v>1130.6574867562199</v>
      </c>
      <c r="M304">
        <v>52.653044730278303</v>
      </c>
      <c r="N304">
        <v>0.34769299091579198</v>
      </c>
      <c r="O304">
        <v>28.275609309144201</v>
      </c>
      <c r="P304">
        <v>13.693421532371399</v>
      </c>
      <c r="Q304">
        <v>-6.6668687483366004E-2</v>
      </c>
    </row>
    <row r="305" spans="1:17" x14ac:dyDescent="0.3">
      <c r="A305" t="s">
        <v>714</v>
      </c>
      <c r="B305" t="s">
        <v>715</v>
      </c>
      <c r="C305" t="s">
        <v>3140</v>
      </c>
      <c r="D305" t="s">
        <v>51</v>
      </c>
      <c r="E305">
        <v>24303.25388634</v>
      </c>
      <c r="F305">
        <v>5312.45</v>
      </c>
      <c r="G305">
        <v>6.9887736912375802</v>
      </c>
      <c r="H305">
        <v>-1.1414992743095</v>
      </c>
      <c r="I305">
        <v>10.862167959196199</v>
      </c>
      <c r="J305">
        <v>-1.96680466055645</v>
      </c>
      <c r="K305">
        <v>5401.7691466759597</v>
      </c>
      <c r="L305">
        <v>5085.1250931153299</v>
      </c>
      <c r="M305">
        <v>60.323691924603203</v>
      </c>
      <c r="N305">
        <v>0.36458846913222798</v>
      </c>
      <c r="O305">
        <v>21.4345546781616</v>
      </c>
      <c r="P305">
        <v>34.492405063291102</v>
      </c>
      <c r="Q305">
        <v>-4.6286384625240998E-2</v>
      </c>
    </row>
    <row r="306" spans="1:17" x14ac:dyDescent="0.3">
      <c r="A306" t="s">
        <v>716</v>
      </c>
      <c r="B306" t="s">
        <v>717</v>
      </c>
      <c r="C306" t="s">
        <v>3144</v>
      </c>
      <c r="D306" t="s">
        <v>468</v>
      </c>
      <c r="E306">
        <v>24215.384160000001</v>
      </c>
      <c r="F306">
        <v>3454.8</v>
      </c>
      <c r="G306">
        <v>-23.936039406108002</v>
      </c>
      <c r="H306">
        <v>-0.67354458800610495</v>
      </c>
      <c r="I306">
        <v>-1.0152956136446301</v>
      </c>
      <c r="J306">
        <v>-1.5303127573291999</v>
      </c>
      <c r="K306">
        <v>3577.5393324789402</v>
      </c>
      <c r="L306">
        <v>3410.7788067816</v>
      </c>
      <c r="M306">
        <v>41.829687700144298</v>
      </c>
      <c r="N306">
        <v>1.26826311592719</v>
      </c>
      <c r="O306">
        <v>15.1586198911659</v>
      </c>
      <c r="P306">
        <v>33.8291690877397</v>
      </c>
      <c r="Q306">
        <v>0.11031671325746401</v>
      </c>
    </row>
    <row r="307" spans="1:17" x14ac:dyDescent="0.3">
      <c r="A307" t="s">
        <v>718</v>
      </c>
      <c r="B307" t="s">
        <v>719</v>
      </c>
      <c r="C307" t="s">
        <v>3140</v>
      </c>
      <c r="D307" t="s">
        <v>51</v>
      </c>
      <c r="E307">
        <v>24202.22118375</v>
      </c>
      <c r="F307">
        <v>1351.25</v>
      </c>
      <c r="G307">
        <v>51.935495159015197</v>
      </c>
      <c r="H307">
        <v>4.6364217419104401</v>
      </c>
      <c r="I307">
        <v>25.4118540208664</v>
      </c>
      <c r="J307">
        <v>-4.3649880077181198</v>
      </c>
      <c r="K307">
        <v>1391.98416135555</v>
      </c>
      <c r="L307">
        <v>1236.0753334346</v>
      </c>
      <c r="M307">
        <v>38.143835575221402</v>
      </c>
      <c r="N307">
        <v>1.04025776531693</v>
      </c>
      <c r="O307">
        <v>21.295097132284901</v>
      </c>
      <c r="P307">
        <v>79.580038540766793</v>
      </c>
      <c r="Q307">
        <v>3.9161287387813E-2</v>
      </c>
    </row>
    <row r="308" spans="1:17" x14ac:dyDescent="0.3">
      <c r="A308" t="s">
        <v>720</v>
      </c>
      <c r="B308" t="s">
        <v>721</v>
      </c>
      <c r="C308" t="s">
        <v>3141</v>
      </c>
      <c r="D308" t="s">
        <v>214</v>
      </c>
      <c r="E308">
        <v>24171.066401100001</v>
      </c>
      <c r="F308">
        <v>1150.3</v>
      </c>
      <c r="G308">
        <v>-28.531564128488299</v>
      </c>
      <c r="H308">
        <v>-16.8495027030743</v>
      </c>
      <c r="I308">
        <v>-5.97115498849102</v>
      </c>
      <c r="J308">
        <v>-6.6828918327635796</v>
      </c>
      <c r="K308">
        <v>1300.7195406667699</v>
      </c>
      <c r="L308">
        <v>1285.43698915965</v>
      </c>
      <c r="M308">
        <v>25.3623880011347</v>
      </c>
      <c r="N308">
        <v>0.80992764341668699</v>
      </c>
      <c r="O308">
        <v>30.9180213857254</v>
      </c>
      <c r="P308">
        <v>14.680225312795899</v>
      </c>
      <c r="Q308">
        <v>4.944074121859E-3</v>
      </c>
    </row>
    <row r="309" spans="1:17" x14ac:dyDescent="0.3">
      <c r="A309" t="s">
        <v>722</v>
      </c>
      <c r="B309" t="s">
        <v>723</v>
      </c>
      <c r="C309" t="s">
        <v>3136</v>
      </c>
      <c r="D309" t="s">
        <v>418</v>
      </c>
      <c r="E309">
        <v>23902.478619764999</v>
      </c>
      <c r="F309">
        <v>4850.05</v>
      </c>
      <c r="G309">
        <v>49.479319403663197</v>
      </c>
      <c r="H309">
        <v>8.3717350085247997</v>
      </c>
      <c r="I309">
        <v>28.891626564782701</v>
      </c>
      <c r="J309">
        <v>2.7694216066732</v>
      </c>
      <c r="K309">
        <v>4504.8594577998501</v>
      </c>
      <c r="L309">
        <v>3906.0214146144099</v>
      </c>
      <c r="M309">
        <v>70.766816484647507</v>
      </c>
      <c r="N309">
        <v>0.92118109722915398</v>
      </c>
      <c r="O309">
        <v>3.06594777373427</v>
      </c>
      <c r="P309">
        <v>85.254292316800601</v>
      </c>
      <c r="Q309">
        <v>4.5698605587971002E-2</v>
      </c>
    </row>
    <row r="310" spans="1:17" x14ac:dyDescent="0.3">
      <c r="A310" t="s">
        <v>724</v>
      </c>
      <c r="B310" t="s">
        <v>725</v>
      </c>
      <c r="C310" t="s">
        <v>3140</v>
      </c>
      <c r="D310" t="s">
        <v>250</v>
      </c>
      <c r="E310">
        <v>23835.304682599999</v>
      </c>
      <c r="F310">
        <v>478.6</v>
      </c>
      <c r="G310">
        <v>9.5927322858364104</v>
      </c>
      <c r="H310">
        <v>-3.0879682262808701</v>
      </c>
      <c r="I310">
        <v>11.3768783607121</v>
      </c>
      <c r="J310">
        <v>-1.75137028620552</v>
      </c>
      <c r="K310">
        <v>426.74734535587402</v>
      </c>
      <c r="L310">
        <v>397.04179076578998</v>
      </c>
      <c r="M310">
        <v>84.568342567710005</v>
      </c>
      <c r="N310">
        <v>1.2760785169682101</v>
      </c>
      <c r="O310">
        <v>16.590054325114899</v>
      </c>
      <c r="P310">
        <v>53.841208614593299</v>
      </c>
      <c r="Q310">
        <v>0.134201798864126</v>
      </c>
    </row>
    <row r="311" spans="1:17" x14ac:dyDescent="0.3">
      <c r="A311" t="s">
        <v>726</v>
      </c>
      <c r="B311" t="s">
        <v>727</v>
      </c>
      <c r="C311" t="s">
        <v>3136</v>
      </c>
      <c r="D311" t="s">
        <v>418</v>
      </c>
      <c r="E311">
        <v>23704.626693599999</v>
      </c>
      <c r="F311">
        <v>6529</v>
      </c>
      <c r="G311">
        <v>82.265537502731604</v>
      </c>
      <c r="H311">
        <v>-4.3744458413286598</v>
      </c>
      <c r="I311">
        <v>28.479339734918899</v>
      </c>
      <c r="J311">
        <v>-2.3042904268956801</v>
      </c>
      <c r="K311">
        <v>6646.9849816271799</v>
      </c>
      <c r="L311">
        <v>5510.79988317059</v>
      </c>
      <c r="M311">
        <v>47.082129289509503</v>
      </c>
      <c r="N311">
        <v>0.76711117506202797</v>
      </c>
      <c r="O311">
        <v>14.715117169551201</v>
      </c>
      <c r="P311">
        <v>111.98051948051901</v>
      </c>
    </row>
    <row r="312" spans="1:17" x14ac:dyDescent="0.3">
      <c r="A312" t="s">
        <v>728</v>
      </c>
      <c r="B312" t="s">
        <v>729</v>
      </c>
      <c r="C312" t="s">
        <v>3137</v>
      </c>
      <c r="D312" t="s">
        <v>680</v>
      </c>
      <c r="E312">
        <v>23633.054296175</v>
      </c>
      <c r="F312">
        <v>1345.25</v>
      </c>
      <c r="G312">
        <v>45.0095126466952</v>
      </c>
      <c r="H312">
        <v>4.8503160379956602</v>
      </c>
      <c r="I312">
        <v>10.110897228364401</v>
      </c>
      <c r="J312">
        <v>0.84002555150400604</v>
      </c>
      <c r="K312">
        <v>1277.7117134387599</v>
      </c>
      <c r="L312">
        <v>1157.2082244498899</v>
      </c>
      <c r="M312">
        <v>62.9806876320174</v>
      </c>
      <c r="N312">
        <v>0.87602539809999802</v>
      </c>
      <c r="O312">
        <v>11.131759895930101</v>
      </c>
      <c r="P312">
        <v>106.564299424184</v>
      </c>
      <c r="Q312">
        <v>0.109172755733854</v>
      </c>
    </row>
    <row r="313" spans="1:17" x14ac:dyDescent="0.3">
      <c r="A313" t="s">
        <v>730</v>
      </c>
      <c r="B313" t="s">
        <v>731</v>
      </c>
      <c r="C313" t="s">
        <v>3141</v>
      </c>
      <c r="D313" t="s">
        <v>214</v>
      </c>
      <c r="E313">
        <v>23572.818557279999</v>
      </c>
      <c r="F313">
        <v>12427.95</v>
      </c>
      <c r="G313">
        <v>-43.404773558546601</v>
      </c>
      <c r="H313">
        <v>3.3239050366970799</v>
      </c>
      <c r="I313">
        <v>-29.4283253799635</v>
      </c>
      <c r="J313">
        <v>-5.3263509438362302</v>
      </c>
      <c r="K313">
        <v>14846.805768965</v>
      </c>
      <c r="L313">
        <v>15060.080792282501</v>
      </c>
      <c r="M313">
        <v>19.929834891627301</v>
      </c>
      <c r="N313">
        <v>5.3004957011966303</v>
      </c>
      <c r="O313">
        <v>46.846422780909101</v>
      </c>
      <c r="P313">
        <v>1.82587606820099</v>
      </c>
      <c r="Q313">
        <v>3.1606392875052E-2</v>
      </c>
    </row>
    <row r="314" spans="1:17" x14ac:dyDescent="0.3">
      <c r="A314" t="s">
        <v>732</v>
      </c>
      <c r="B314" t="s">
        <v>733</v>
      </c>
      <c r="C314" t="s">
        <v>3140</v>
      </c>
      <c r="D314" t="s">
        <v>250</v>
      </c>
      <c r="E314">
        <v>23548.176324749998</v>
      </c>
      <c r="F314">
        <v>588.5</v>
      </c>
      <c r="G314">
        <v>33.544979596159301</v>
      </c>
      <c r="H314">
        <v>13.1520214024436</v>
      </c>
      <c r="I314">
        <v>55.786366961591298</v>
      </c>
      <c r="J314">
        <v>2.69735927347365</v>
      </c>
      <c r="K314">
        <v>546.63337830281296</v>
      </c>
      <c r="L314">
        <v>473.712950219302</v>
      </c>
      <c r="M314">
        <v>65.283395310249205</v>
      </c>
      <c r="N314">
        <v>1.3386963461674499</v>
      </c>
      <c r="O314">
        <v>4.5029736618521703</v>
      </c>
      <c r="P314">
        <v>68.142857142857096</v>
      </c>
      <c r="Q314">
        <v>9.4579412319733006E-2</v>
      </c>
    </row>
    <row r="315" spans="1:17" x14ac:dyDescent="0.3">
      <c r="A315" t="s">
        <v>734</v>
      </c>
      <c r="B315" t="s">
        <v>735</v>
      </c>
      <c r="C315" t="s">
        <v>3144</v>
      </c>
      <c r="D315" t="s">
        <v>117</v>
      </c>
      <c r="E315">
        <v>23485.917754489899</v>
      </c>
      <c r="F315">
        <v>844.7</v>
      </c>
      <c r="G315">
        <v>66.803762374531004</v>
      </c>
      <c r="H315">
        <v>4.3733482763183904</v>
      </c>
      <c r="I315">
        <v>28.172248213437499</v>
      </c>
      <c r="J315">
        <v>-1.00887443564148</v>
      </c>
      <c r="K315">
        <v>836.30622141359004</v>
      </c>
      <c r="L315">
        <v>731.07381762536204</v>
      </c>
      <c r="M315">
        <v>59.773253367345703</v>
      </c>
      <c r="N315">
        <v>0.43690163446956298</v>
      </c>
      <c r="O315">
        <v>13.282822303776401</v>
      </c>
      <c r="P315">
        <v>90.978973547365996</v>
      </c>
      <c r="Q315">
        <v>0.120700545566821</v>
      </c>
    </row>
    <row r="316" spans="1:17" x14ac:dyDescent="0.3">
      <c r="A316" t="s">
        <v>736</v>
      </c>
      <c r="B316" t="s">
        <v>737</v>
      </c>
      <c r="C316" t="s">
        <v>3141</v>
      </c>
      <c r="D316" t="s">
        <v>543</v>
      </c>
      <c r="E316">
        <v>23243.306101179998</v>
      </c>
      <c r="F316">
        <v>1269.95</v>
      </c>
      <c r="G316">
        <v>53.155391196989697</v>
      </c>
      <c r="H316">
        <v>-3.1720830780415299</v>
      </c>
      <c r="I316">
        <v>-5.0475792889986799</v>
      </c>
      <c r="J316">
        <v>-4.4394698948868898</v>
      </c>
      <c r="K316">
        <v>1330.25723640671</v>
      </c>
      <c r="L316">
        <v>1245.3891520837701</v>
      </c>
      <c r="M316">
        <v>52.254203366997601</v>
      </c>
      <c r="N316">
        <v>0.75344148971555003</v>
      </c>
      <c r="O316">
        <v>39.844088349934999</v>
      </c>
      <c r="P316">
        <v>87.405002582454003</v>
      </c>
      <c r="Q316">
        <v>7.8041289348210002E-2</v>
      </c>
    </row>
    <row r="317" spans="1:17" x14ac:dyDescent="0.3">
      <c r="A317" t="s">
        <v>738</v>
      </c>
      <c r="B317" t="s">
        <v>739</v>
      </c>
      <c r="C317" t="s">
        <v>3144</v>
      </c>
      <c r="D317" t="s">
        <v>263</v>
      </c>
      <c r="E317">
        <v>23188.643199999999</v>
      </c>
      <c r="F317">
        <v>2094.35</v>
      </c>
      <c r="G317">
        <v>-23.404237797454702</v>
      </c>
      <c r="H317">
        <v>-6.7595856812572199</v>
      </c>
      <c r="I317">
        <v>-16.946213825007099</v>
      </c>
      <c r="J317">
        <v>-3.15825268255628</v>
      </c>
      <c r="K317">
        <v>2248.31076903553</v>
      </c>
      <c r="L317">
        <v>2324.7304057108199</v>
      </c>
      <c r="M317">
        <v>45.158692398409499</v>
      </c>
      <c r="N317">
        <v>1.4729163061120101</v>
      </c>
      <c r="O317">
        <v>41.332633036502898</v>
      </c>
      <c r="P317">
        <v>11.6867534129692</v>
      </c>
      <c r="Q317">
        <v>-3.6392043145300001E-4</v>
      </c>
    </row>
    <row r="318" spans="1:17" x14ac:dyDescent="0.3">
      <c r="A318" t="s">
        <v>740</v>
      </c>
      <c r="B318" t="s">
        <v>741</v>
      </c>
      <c r="C318" t="s">
        <v>3148</v>
      </c>
      <c r="D318" t="s">
        <v>222</v>
      </c>
      <c r="E318">
        <v>23132.22109218</v>
      </c>
      <c r="F318">
        <v>369.9</v>
      </c>
      <c r="G318">
        <v>29.144911533629099</v>
      </c>
      <c r="H318">
        <v>-1.06001700298061</v>
      </c>
      <c r="I318">
        <v>-24.144279885992901</v>
      </c>
      <c r="J318">
        <v>-2.52222898278862</v>
      </c>
      <c r="K318">
        <v>375.42901389988702</v>
      </c>
      <c r="L318">
        <v>377.68986218141998</v>
      </c>
      <c r="M318">
        <v>59.420580118564899</v>
      </c>
      <c r="N318">
        <v>1.1386067708193499</v>
      </c>
      <c r="O318">
        <v>35.766423357664202</v>
      </c>
      <c r="P318">
        <v>66.284558327714095</v>
      </c>
      <c r="Q318">
        <v>0.122866220593759</v>
      </c>
    </row>
    <row r="319" spans="1:17" x14ac:dyDescent="0.3">
      <c r="A319" t="s">
        <v>742</v>
      </c>
      <c r="B319" t="s">
        <v>743</v>
      </c>
      <c r="C319" t="s">
        <v>3143</v>
      </c>
      <c r="D319" t="s">
        <v>69</v>
      </c>
      <c r="E319">
        <v>23111.7576878</v>
      </c>
      <c r="F319">
        <v>978.1</v>
      </c>
      <c r="G319">
        <v>-21.959150710866901</v>
      </c>
      <c r="H319">
        <v>11.6316220406878</v>
      </c>
      <c r="I319">
        <v>21.328956104845499</v>
      </c>
      <c r="J319">
        <v>3.58808132973234</v>
      </c>
      <c r="K319">
        <v>879.65389900484797</v>
      </c>
      <c r="L319">
        <v>855.34379682083397</v>
      </c>
      <c r="M319">
        <v>77.347399977160705</v>
      </c>
      <c r="N319">
        <v>1.6369211936183501</v>
      </c>
      <c r="O319">
        <v>8.1893466925672307</v>
      </c>
      <c r="P319">
        <v>39.728571428571399</v>
      </c>
      <c r="Q319">
        <v>-4.1540523904243003E-2</v>
      </c>
    </row>
    <row r="320" spans="1:17" hidden="1" x14ac:dyDescent="0.3">
      <c r="A320" t="s">
        <v>744</v>
      </c>
      <c r="B320" t="s">
        <v>745</v>
      </c>
      <c r="C320" t="s">
        <v>3150</v>
      </c>
      <c r="D320" t="s">
        <v>746</v>
      </c>
      <c r="E320">
        <v>23025.673136879999</v>
      </c>
      <c r="F320">
        <v>92.25</v>
      </c>
      <c r="G320">
        <v>35.678334655770101</v>
      </c>
      <c r="H320">
        <v>1.4641386991349501</v>
      </c>
      <c r="I320">
        <v>-8.0178311775252098</v>
      </c>
      <c r="J320">
        <v>1.37640108378037</v>
      </c>
      <c r="K320">
        <v>93.762541643843306</v>
      </c>
      <c r="L320">
        <v>88.959840695854595</v>
      </c>
      <c r="M320">
        <v>50.681017208567297</v>
      </c>
      <c r="N320">
        <v>0.65977415675234297</v>
      </c>
      <c r="O320">
        <v>15.5555555555555</v>
      </c>
      <c r="P320">
        <v>64.438502673796705</v>
      </c>
      <c r="Q320">
        <v>2.0612820630179999E-2</v>
      </c>
    </row>
    <row r="321" spans="1:17" x14ac:dyDescent="0.3">
      <c r="A321" t="s">
        <v>747</v>
      </c>
      <c r="B321" t="s">
        <v>748</v>
      </c>
      <c r="C321" t="s">
        <v>3142</v>
      </c>
      <c r="D321" t="s">
        <v>60</v>
      </c>
      <c r="E321">
        <v>23023.832798669999</v>
      </c>
      <c r="F321">
        <v>173.69</v>
      </c>
      <c r="G321">
        <v>55.144446633582596</v>
      </c>
      <c r="H321">
        <v>-5.8680768212251504</v>
      </c>
      <c r="I321">
        <v>11.9542873042527</v>
      </c>
      <c r="J321">
        <v>-1.9980428593683299</v>
      </c>
      <c r="K321">
        <v>182.96092102245899</v>
      </c>
      <c r="L321">
        <v>163.09968832038601</v>
      </c>
      <c r="M321">
        <v>41.748976821502197</v>
      </c>
      <c r="N321">
        <v>0.52512814272712605</v>
      </c>
      <c r="O321">
        <v>22.338649317750001</v>
      </c>
      <c r="P321">
        <v>79.989637305699404</v>
      </c>
      <c r="Q321">
        <v>7.5090905898526003E-2</v>
      </c>
    </row>
    <row r="322" spans="1:17" x14ac:dyDescent="0.3">
      <c r="A322" t="s">
        <v>749</v>
      </c>
      <c r="B322" t="s">
        <v>750</v>
      </c>
      <c r="C322" t="s">
        <v>3149</v>
      </c>
      <c r="D322" t="s">
        <v>134</v>
      </c>
      <c r="E322">
        <v>22956.254610184998</v>
      </c>
      <c r="F322">
        <v>671.45</v>
      </c>
      <c r="G322">
        <v>138.375933590675</v>
      </c>
      <c r="H322">
        <v>-0.60768977944649705</v>
      </c>
      <c r="I322">
        <v>67.389558902043902</v>
      </c>
      <c r="J322">
        <v>-2.1398556309496199</v>
      </c>
      <c r="K322">
        <v>684.81917563203899</v>
      </c>
      <c r="L322">
        <v>531.43107355025404</v>
      </c>
      <c r="M322">
        <v>41.394934924261001</v>
      </c>
      <c r="N322">
        <v>0.67034398622092495</v>
      </c>
      <c r="O322">
        <v>18.586640851887701</v>
      </c>
      <c r="P322">
        <v>169.658634538152</v>
      </c>
      <c r="Q322">
        <v>0.24845897753172899</v>
      </c>
    </row>
    <row r="323" spans="1:17" x14ac:dyDescent="0.3">
      <c r="A323" t="s">
        <v>751</v>
      </c>
      <c r="B323" t="s">
        <v>752</v>
      </c>
      <c r="C323" t="s">
        <v>3145</v>
      </c>
      <c r="D323" t="s">
        <v>271</v>
      </c>
      <c r="E323">
        <v>22822.973498700001</v>
      </c>
      <c r="F323">
        <v>1798.9</v>
      </c>
      <c r="G323">
        <v>-6.8851729870031297</v>
      </c>
      <c r="H323">
        <v>-15.9971625038498</v>
      </c>
      <c r="I323">
        <v>11.790434093079201</v>
      </c>
      <c r="J323">
        <v>-4.2946228813612297</v>
      </c>
      <c r="K323">
        <v>2028.8410077487899</v>
      </c>
      <c r="L323">
        <v>1872.6375679594901</v>
      </c>
      <c r="M323">
        <v>36.732197501856099</v>
      </c>
      <c r="N323">
        <v>0.685690264451145</v>
      </c>
      <c r="O323">
        <v>36.177664128078199</v>
      </c>
      <c r="P323">
        <v>51.6651209847399</v>
      </c>
      <c r="Q323">
        <v>-6.6030120843650994E-2</v>
      </c>
    </row>
    <row r="324" spans="1:17" x14ac:dyDescent="0.3">
      <c r="A324" t="s">
        <v>753</v>
      </c>
      <c r="B324" t="s">
        <v>754</v>
      </c>
      <c r="C324" t="s">
        <v>3136</v>
      </c>
      <c r="D324" t="s">
        <v>567</v>
      </c>
      <c r="E324">
        <v>22773.926675895</v>
      </c>
      <c r="F324">
        <v>876.45</v>
      </c>
      <c r="G324">
        <v>-11.7540274196335</v>
      </c>
      <c r="H324">
        <v>-10.0908010565947</v>
      </c>
      <c r="I324">
        <v>3.8600319491661099</v>
      </c>
      <c r="J324">
        <v>-3.69092085519096</v>
      </c>
      <c r="K324">
        <v>926.78869904826104</v>
      </c>
      <c r="L324">
        <v>849.81605597935095</v>
      </c>
      <c r="M324">
        <v>40.8282684402933</v>
      </c>
      <c r="N324">
        <v>1.88352501089522</v>
      </c>
      <c r="O324">
        <v>37.1669804324262</v>
      </c>
      <c r="P324">
        <v>45.107615894039697</v>
      </c>
      <c r="Q324">
        <v>6.2136619794143998E-2</v>
      </c>
    </row>
    <row r="325" spans="1:17" x14ac:dyDescent="0.3">
      <c r="A325" t="s">
        <v>755</v>
      </c>
      <c r="B325" t="s">
        <v>756</v>
      </c>
      <c r="C325" t="s">
        <v>3135</v>
      </c>
      <c r="D325" t="s">
        <v>757</v>
      </c>
      <c r="E325">
        <v>22527.308130000001</v>
      </c>
      <c r="F325">
        <v>1605</v>
      </c>
      <c r="G325">
        <v>20.353500908296802</v>
      </c>
      <c r="H325">
        <v>9.3211931039045908</v>
      </c>
      <c r="I325">
        <v>21.156048166090699</v>
      </c>
      <c r="J325">
        <v>-2.4305858321776599</v>
      </c>
      <c r="K325">
        <v>1553.76546098835</v>
      </c>
      <c r="L325">
        <v>1397.7698816596601</v>
      </c>
      <c r="M325">
        <v>59.774324747175697</v>
      </c>
      <c r="N325">
        <v>1.2126587920044101</v>
      </c>
      <c r="O325">
        <v>6.8535825545171303</v>
      </c>
      <c r="P325">
        <v>60.789420957723898</v>
      </c>
      <c r="Q325">
        <v>3.0378630807324999E-2</v>
      </c>
    </row>
    <row r="326" spans="1:17" x14ac:dyDescent="0.3">
      <c r="A326" t="s">
        <v>758</v>
      </c>
      <c r="B326" t="s">
        <v>759</v>
      </c>
      <c r="C326" t="s">
        <v>3134</v>
      </c>
      <c r="D326" t="s">
        <v>191</v>
      </c>
      <c r="E326">
        <v>22365.025559999998</v>
      </c>
      <c r="F326">
        <v>319.5</v>
      </c>
      <c r="G326">
        <v>-40.497807530232102</v>
      </c>
      <c r="H326">
        <v>-23.336418759559201</v>
      </c>
      <c r="I326">
        <v>-36.570618418337702</v>
      </c>
      <c r="J326">
        <v>-1.9663892623322301</v>
      </c>
      <c r="K326">
        <v>436.484266915104</v>
      </c>
      <c r="L326">
        <v>470.89551785595501</v>
      </c>
      <c r="M326">
        <v>20.232926111400602</v>
      </c>
      <c r="N326">
        <v>2.8506495886277099</v>
      </c>
      <c r="O326">
        <v>78.513302034428804</v>
      </c>
      <c r="P326">
        <v>4.37765436131982</v>
      </c>
      <c r="Q326">
        <v>-8.7252491751042993E-2</v>
      </c>
    </row>
    <row r="327" spans="1:17" x14ac:dyDescent="0.3">
      <c r="A327" t="s">
        <v>760</v>
      </c>
      <c r="B327" t="s">
        <v>761</v>
      </c>
      <c r="C327" t="s">
        <v>3145</v>
      </c>
      <c r="D327" t="s">
        <v>111</v>
      </c>
      <c r="E327">
        <v>22263.501019679999</v>
      </c>
      <c r="F327">
        <v>275.39999999999998</v>
      </c>
      <c r="G327">
        <v>-37.348324948408298</v>
      </c>
      <c r="H327">
        <v>-3.1099997802187</v>
      </c>
      <c r="I327">
        <v>-3.7783203097078801</v>
      </c>
      <c r="J327">
        <v>2.3436244421080201</v>
      </c>
      <c r="K327">
        <v>280.80267350238603</v>
      </c>
      <c r="L327">
        <v>289.743379367209</v>
      </c>
      <c r="M327">
        <v>59.5024361811247</v>
      </c>
      <c r="N327">
        <v>0.75987798684552899</v>
      </c>
      <c r="O327">
        <v>29.738562091503201</v>
      </c>
      <c r="P327">
        <v>9.3508040500297707</v>
      </c>
      <c r="Q327">
        <v>-0.11266492544871</v>
      </c>
    </row>
    <row r="328" spans="1:17" hidden="1" x14ac:dyDescent="0.3">
      <c r="A328" t="s">
        <v>762</v>
      </c>
      <c r="B328" t="s">
        <v>763</v>
      </c>
      <c r="C328" t="s">
        <v>3150</v>
      </c>
      <c r="D328" t="s">
        <v>117</v>
      </c>
      <c r="E328">
        <v>22161.643715639999</v>
      </c>
      <c r="F328">
        <v>364.65</v>
      </c>
      <c r="G328">
        <v>-10.9242169362822</v>
      </c>
      <c r="H328">
        <v>8.5795982763183893</v>
      </c>
      <c r="I328">
        <v>-25.392766825285701</v>
      </c>
      <c r="J328">
        <v>-6.3819787901229699</v>
      </c>
      <c r="K328">
        <v>367.37180135918902</v>
      </c>
      <c r="L328">
        <v>387.90124057444899</v>
      </c>
      <c r="M328">
        <v>54.720134050096</v>
      </c>
      <c r="N328">
        <v>1.1604226426506901</v>
      </c>
      <c r="O328">
        <v>58.329905388728903</v>
      </c>
      <c r="P328">
        <v>20.426023778071301</v>
      </c>
      <c r="Q328">
        <v>4.2547293837889001E-2</v>
      </c>
    </row>
    <row r="329" spans="1:17" x14ac:dyDescent="0.3">
      <c r="A329" t="s">
        <v>764</v>
      </c>
      <c r="B329" t="s">
        <v>765</v>
      </c>
      <c r="C329" t="s">
        <v>3145</v>
      </c>
      <c r="D329" t="s">
        <v>271</v>
      </c>
      <c r="E329">
        <v>21877.92668538</v>
      </c>
      <c r="F329">
        <v>6477.3</v>
      </c>
      <c r="G329">
        <v>83.046764587755305</v>
      </c>
      <c r="H329">
        <v>5.71223349570651</v>
      </c>
      <c r="I329">
        <v>66.804180686777002</v>
      </c>
      <c r="J329">
        <v>-1.29090983259162</v>
      </c>
      <c r="K329">
        <v>5710.8540368827998</v>
      </c>
      <c r="L329">
        <v>4574.6544310058798</v>
      </c>
      <c r="M329">
        <v>63.969394679708699</v>
      </c>
      <c r="N329">
        <v>0.73055624744855296</v>
      </c>
      <c r="O329">
        <v>10.524446914609401</v>
      </c>
      <c r="P329">
        <v>116.45112781954801</v>
      </c>
      <c r="Q329">
        <v>6.7881329403259999E-2</v>
      </c>
    </row>
    <row r="330" spans="1:17" x14ac:dyDescent="0.3">
      <c r="A330" t="s">
        <v>766</v>
      </c>
      <c r="B330" t="s">
        <v>767</v>
      </c>
      <c r="C330" t="s">
        <v>3140</v>
      </c>
      <c r="D330" t="s">
        <v>51</v>
      </c>
      <c r="E330">
        <v>21843.590927955</v>
      </c>
      <c r="F330">
        <v>1344.45</v>
      </c>
      <c r="G330">
        <v>283.72906873490399</v>
      </c>
      <c r="H330">
        <v>22.532144572614602</v>
      </c>
      <c r="I330">
        <v>133.92669947983501</v>
      </c>
      <c r="J330">
        <v>9.2880457793233706</v>
      </c>
      <c r="K330">
        <v>1124.98648948767</v>
      </c>
      <c r="L330">
        <v>839.28538333645099</v>
      </c>
      <c r="M330">
        <v>74.362187686683001</v>
      </c>
      <c r="N330">
        <v>1.2352993058731101</v>
      </c>
      <c r="O330">
        <v>1.0822269329465499</v>
      </c>
      <c r="P330">
        <v>315.59505409582601</v>
      </c>
      <c r="Q330">
        <v>0.11557640108862501</v>
      </c>
    </row>
    <row r="331" spans="1:17" x14ac:dyDescent="0.3">
      <c r="A331" t="s">
        <v>768</v>
      </c>
      <c r="B331" t="s">
        <v>769</v>
      </c>
      <c r="C331" t="s">
        <v>3151</v>
      </c>
      <c r="D331" t="s">
        <v>171</v>
      </c>
      <c r="E331">
        <v>21672.95910815</v>
      </c>
      <c r="F331">
        <v>7361.3</v>
      </c>
      <c r="G331">
        <v>-9.4275477236405703</v>
      </c>
      <c r="H331">
        <v>-1.43000905790799</v>
      </c>
      <c r="I331">
        <v>19.6406277578733</v>
      </c>
      <c r="J331">
        <v>-1.53277788183355</v>
      </c>
      <c r="K331">
        <v>7580.8560671722498</v>
      </c>
      <c r="L331">
        <v>7184.2714200702503</v>
      </c>
      <c r="M331">
        <v>44.567577000221497</v>
      </c>
      <c r="N331">
        <v>0.51978703769323398</v>
      </c>
      <c r="O331">
        <v>11.121676877725401</v>
      </c>
      <c r="P331">
        <v>42.251466226074101</v>
      </c>
      <c r="Q331">
        <v>-8.9198997143680001E-2</v>
      </c>
    </row>
    <row r="332" spans="1:17" x14ac:dyDescent="0.3">
      <c r="A332" t="s">
        <v>770</v>
      </c>
      <c r="B332" t="s">
        <v>771</v>
      </c>
      <c r="C332" t="s">
        <v>3140</v>
      </c>
      <c r="D332" t="s">
        <v>51</v>
      </c>
      <c r="E332">
        <v>21630.969420059999</v>
      </c>
      <c r="F332">
        <v>2067.65</v>
      </c>
      <c r="G332">
        <v>42.772462487597899</v>
      </c>
      <c r="H332">
        <v>16.376100938140201</v>
      </c>
      <c r="I332">
        <v>38.008639703474003</v>
      </c>
      <c r="J332">
        <v>5.5298735489002597</v>
      </c>
      <c r="K332">
        <v>1905.8993793623699</v>
      </c>
      <c r="L332">
        <v>1680.07349008957</v>
      </c>
      <c r="M332">
        <v>80.105030611577106</v>
      </c>
      <c r="N332">
        <v>0.44592515817941802</v>
      </c>
      <c r="O332">
        <v>28.841921988731102</v>
      </c>
      <c r="P332">
        <v>69.340704340704306</v>
      </c>
    </row>
    <row r="333" spans="1:17" x14ac:dyDescent="0.3">
      <c r="A333" t="s">
        <v>772</v>
      </c>
      <c r="B333" t="s">
        <v>773</v>
      </c>
      <c r="C333" t="s">
        <v>3140</v>
      </c>
      <c r="D333" t="s">
        <v>51</v>
      </c>
      <c r="E333">
        <v>21389.016338059999</v>
      </c>
      <c r="F333">
        <v>1088.1500000000001</v>
      </c>
      <c r="G333">
        <v>29.953294784559699</v>
      </c>
      <c r="H333">
        <v>4.74960425717964</v>
      </c>
      <c r="I333">
        <v>10.061033574289899</v>
      </c>
      <c r="J333">
        <v>2.3265558494971001</v>
      </c>
      <c r="K333">
        <v>1101.05268008741</v>
      </c>
      <c r="L333">
        <v>1031.69805929016</v>
      </c>
      <c r="M333">
        <v>59.527342048140703</v>
      </c>
      <c r="N333">
        <v>0.36057776369067202</v>
      </c>
      <c r="O333">
        <v>19.827229701787399</v>
      </c>
      <c r="P333">
        <v>52.242042672262997</v>
      </c>
      <c r="Q333">
        <v>1.2596450331100999E-2</v>
      </c>
    </row>
    <row r="334" spans="1:17" x14ac:dyDescent="0.3">
      <c r="A334" t="s">
        <v>774</v>
      </c>
      <c r="B334" t="s">
        <v>775</v>
      </c>
      <c r="C334" t="s">
        <v>3135</v>
      </c>
      <c r="D334" t="s">
        <v>243</v>
      </c>
      <c r="E334">
        <v>20805.409951109999</v>
      </c>
      <c r="F334">
        <v>1890.05</v>
      </c>
      <c r="G334">
        <v>-23.989961211762701</v>
      </c>
      <c r="H334">
        <v>3.50254783711229</v>
      </c>
      <c r="I334">
        <v>-2.5080630540086202</v>
      </c>
      <c r="J334">
        <v>-0.45849994135462202</v>
      </c>
      <c r="K334">
        <v>1857.03166106698</v>
      </c>
      <c r="L334">
        <v>1858.1747684403399</v>
      </c>
      <c r="M334">
        <v>64.981031362188801</v>
      </c>
      <c r="N334">
        <v>0.79830267876241401</v>
      </c>
      <c r="O334">
        <v>30.099732811301202</v>
      </c>
      <c r="P334">
        <v>14.4444444444444</v>
      </c>
      <c r="Q334">
        <v>6.6957849424623003E-2</v>
      </c>
    </row>
    <row r="335" spans="1:17" x14ac:dyDescent="0.3">
      <c r="A335" t="s">
        <v>776</v>
      </c>
      <c r="B335" t="s">
        <v>777</v>
      </c>
      <c r="C335" t="s">
        <v>3140</v>
      </c>
      <c r="D335" t="s">
        <v>51</v>
      </c>
      <c r="E335">
        <v>20616.22033521</v>
      </c>
      <c r="F335">
        <v>16068.9</v>
      </c>
      <c r="G335">
        <v>163.89104272916001</v>
      </c>
      <c r="H335">
        <v>7.9585942797484197</v>
      </c>
      <c r="I335">
        <v>148.09543281420301</v>
      </c>
      <c r="J335">
        <v>-2.7758731350995598</v>
      </c>
      <c r="K335">
        <v>13763.793315557101</v>
      </c>
      <c r="L335">
        <v>10122.882954893499</v>
      </c>
      <c r="M335">
        <v>69.4032642016533</v>
      </c>
      <c r="N335">
        <v>0.86639889163733197</v>
      </c>
      <c r="O335">
        <v>3.0608815787017201</v>
      </c>
      <c r="P335">
        <v>226.202535500045</v>
      </c>
      <c r="Q335">
        <v>0.190901650301745</v>
      </c>
    </row>
    <row r="336" spans="1:17" x14ac:dyDescent="0.3">
      <c r="A336" t="s">
        <v>778</v>
      </c>
      <c r="B336" t="s">
        <v>779</v>
      </c>
      <c r="C336" t="s">
        <v>3138</v>
      </c>
      <c r="D336" t="s">
        <v>123</v>
      </c>
      <c r="E336">
        <v>20326.025372399999</v>
      </c>
      <c r="F336">
        <v>811.8</v>
      </c>
      <c r="G336">
        <v>21.544782619979198</v>
      </c>
      <c r="H336">
        <v>-10.509841378854</v>
      </c>
      <c r="I336">
        <v>34.645574010637297</v>
      </c>
      <c r="J336">
        <v>2.1182194833074002</v>
      </c>
      <c r="K336">
        <v>833.59468503314304</v>
      </c>
      <c r="L336">
        <v>729.26785512073002</v>
      </c>
      <c r="M336">
        <v>56.004464988084401</v>
      </c>
      <c r="N336">
        <v>0.66715821259923902</v>
      </c>
      <c r="O336">
        <v>24.1623552599162</v>
      </c>
      <c r="P336">
        <v>70.510396975425294</v>
      </c>
      <c r="Q336">
        <v>0.14759330776547999</v>
      </c>
    </row>
    <row r="337" spans="1:17" hidden="1" x14ac:dyDescent="0.3">
      <c r="A337" t="s">
        <v>780</v>
      </c>
      <c r="B337" t="s">
        <v>781</v>
      </c>
      <c r="C337" t="s">
        <v>3150</v>
      </c>
      <c r="D337" t="s">
        <v>134</v>
      </c>
      <c r="E337">
        <v>20173.740000000002</v>
      </c>
      <c r="F337">
        <v>144.47999999999999</v>
      </c>
      <c r="G337">
        <v>-13.4682385865827</v>
      </c>
      <c r="H337">
        <v>-1.05604756417662</v>
      </c>
      <c r="I337">
        <v>9.73006812617054</v>
      </c>
      <c r="J337">
        <v>-0.67538242435516704</v>
      </c>
      <c r="K337">
        <v>142.56709312962201</v>
      </c>
      <c r="L337">
        <v>137.32242792768599</v>
      </c>
      <c r="M337">
        <v>53.328059728626101</v>
      </c>
      <c r="N337">
        <v>0.389887270099675</v>
      </c>
      <c r="O337">
        <v>7.17746400885936</v>
      </c>
      <c r="P337">
        <v>20.1496881496881</v>
      </c>
    </row>
    <row r="338" spans="1:17" hidden="1" x14ac:dyDescent="0.3">
      <c r="A338" t="s">
        <v>782</v>
      </c>
      <c r="B338" t="s">
        <v>783</v>
      </c>
      <c r="C338" t="s">
        <v>3150</v>
      </c>
      <c r="D338" t="s">
        <v>134</v>
      </c>
      <c r="E338">
        <v>20155.501969815999</v>
      </c>
      <c r="F338">
        <v>369.66</v>
      </c>
      <c r="G338">
        <v>-4.93404774004778</v>
      </c>
      <c r="H338">
        <v>1.32341164116289</v>
      </c>
      <c r="I338">
        <v>0.62416243155408702</v>
      </c>
      <c r="J338">
        <v>-5.2742390022159098</v>
      </c>
      <c r="K338">
        <v>367.72919367076599</v>
      </c>
      <c r="L338">
        <v>349.48830715996502</v>
      </c>
      <c r="M338">
        <v>42.778347382377802</v>
      </c>
      <c r="N338">
        <v>0.82842326473227201</v>
      </c>
      <c r="O338">
        <v>4.1470540496672603</v>
      </c>
      <c r="P338">
        <v>19.1490733279613</v>
      </c>
      <c r="Q338">
        <v>-0.10379904096142301</v>
      </c>
    </row>
    <row r="339" spans="1:17" x14ac:dyDescent="0.3">
      <c r="A339" t="s">
        <v>784</v>
      </c>
      <c r="B339" t="s">
        <v>785</v>
      </c>
      <c r="C339" t="s">
        <v>3144</v>
      </c>
      <c r="D339" t="s">
        <v>263</v>
      </c>
      <c r="E339">
        <v>20143.542639859999</v>
      </c>
      <c r="F339">
        <v>636.70000000000005</v>
      </c>
      <c r="G339">
        <v>2.8393629723227098</v>
      </c>
      <c r="H339">
        <v>7.98355821580276</v>
      </c>
      <c r="I339">
        <v>-5.6623316285811303</v>
      </c>
      <c r="J339">
        <v>15.1772154826748</v>
      </c>
      <c r="K339">
        <v>640.565683095807</v>
      </c>
      <c r="L339">
        <v>638.70775791046799</v>
      </c>
      <c r="M339">
        <v>60.130287176923098</v>
      </c>
      <c r="N339">
        <v>3.31898294730629</v>
      </c>
      <c r="O339">
        <v>25.482959007381801</v>
      </c>
      <c r="P339">
        <v>26.555356787914899</v>
      </c>
      <c r="Q339">
        <v>7.5267064199804001E-2</v>
      </c>
    </row>
    <row r="340" spans="1:17" x14ac:dyDescent="0.3">
      <c r="A340" t="s">
        <v>786</v>
      </c>
      <c r="B340" t="s">
        <v>787</v>
      </c>
      <c r="C340" t="s">
        <v>3144</v>
      </c>
      <c r="D340" t="s">
        <v>788</v>
      </c>
      <c r="E340">
        <v>20042.675383534999</v>
      </c>
      <c r="F340">
        <v>472.15</v>
      </c>
      <c r="G340">
        <v>14.337548471535801</v>
      </c>
      <c r="H340">
        <v>-0.36722911050611201</v>
      </c>
      <c r="I340">
        <v>-22.213542148408699</v>
      </c>
      <c r="J340">
        <v>0.68952472894682904</v>
      </c>
      <c r="K340">
        <v>494.29441897830702</v>
      </c>
      <c r="L340">
        <v>486.07893282022002</v>
      </c>
      <c r="M340">
        <v>58.450532626851299</v>
      </c>
      <c r="N340">
        <v>1.0292210201630401</v>
      </c>
      <c r="O340">
        <v>58.445409297892603</v>
      </c>
      <c r="P340">
        <v>57.121464226289497</v>
      </c>
      <c r="Q340">
        <v>0.229293421669958</v>
      </c>
    </row>
    <row r="341" spans="1:17" x14ac:dyDescent="0.3">
      <c r="A341" t="s">
        <v>789</v>
      </c>
      <c r="B341" t="s">
        <v>790</v>
      </c>
      <c r="C341" t="s">
        <v>3148</v>
      </c>
      <c r="D341" t="s">
        <v>501</v>
      </c>
      <c r="E341">
        <v>20024.021874800001</v>
      </c>
      <c r="F341">
        <v>166</v>
      </c>
      <c r="G341">
        <v>-30.0510667827897</v>
      </c>
      <c r="H341">
        <v>1.10265556416382</v>
      </c>
      <c r="I341">
        <v>3.28479264951046</v>
      </c>
      <c r="J341">
        <v>0.21059976844634801</v>
      </c>
      <c r="K341">
        <v>173.225948679813</v>
      </c>
      <c r="L341">
        <v>174.367627063924</v>
      </c>
      <c r="M341">
        <v>46.153024711597702</v>
      </c>
      <c r="N341">
        <v>0.50739642981459099</v>
      </c>
      <c r="O341">
        <v>34.180722891566198</v>
      </c>
      <c r="P341">
        <v>16.695957820738101</v>
      </c>
      <c r="Q341">
        <v>-1.5273072471130999E-2</v>
      </c>
    </row>
    <row r="342" spans="1:17" x14ac:dyDescent="0.3">
      <c r="A342" t="s">
        <v>791</v>
      </c>
      <c r="B342" t="s">
        <v>792</v>
      </c>
      <c r="C342" t="s">
        <v>3140</v>
      </c>
      <c r="D342" t="s">
        <v>51</v>
      </c>
      <c r="E342">
        <v>20002.10719232</v>
      </c>
      <c r="F342">
        <v>1469.6</v>
      </c>
      <c r="G342">
        <v>34.086414078734698</v>
      </c>
      <c r="H342">
        <v>15.5809975300497</v>
      </c>
      <c r="I342">
        <v>61.498559199117302</v>
      </c>
      <c r="J342">
        <v>4.1510812184604999</v>
      </c>
      <c r="K342">
        <v>1337.39329472142</v>
      </c>
      <c r="L342">
        <v>1145.12362834284</v>
      </c>
      <c r="M342">
        <v>79.675399269167499</v>
      </c>
      <c r="N342">
        <v>0.67024471272542596</v>
      </c>
      <c r="O342">
        <v>3.56899836690256</v>
      </c>
      <c r="P342">
        <v>81.622690477661706</v>
      </c>
      <c r="Q342">
        <v>8.8715838470529995E-2</v>
      </c>
    </row>
    <row r="343" spans="1:17" x14ac:dyDescent="0.3">
      <c r="A343" t="s">
        <v>793</v>
      </c>
      <c r="B343" t="s">
        <v>794</v>
      </c>
      <c r="C343" t="s">
        <v>3144</v>
      </c>
      <c r="D343" t="s">
        <v>117</v>
      </c>
      <c r="E343">
        <v>19909.671200370001</v>
      </c>
      <c r="F343">
        <v>759.15</v>
      </c>
      <c r="G343">
        <v>23.5397698474289</v>
      </c>
      <c r="H343">
        <v>8.4261165514354293</v>
      </c>
      <c r="I343">
        <v>19.078183653200899</v>
      </c>
      <c r="J343">
        <v>7.4238202076494204</v>
      </c>
      <c r="K343">
        <v>714.74288960442505</v>
      </c>
      <c r="L343">
        <v>629.65271837489001</v>
      </c>
      <c r="M343">
        <v>66.024589615429207</v>
      </c>
      <c r="N343">
        <v>0.93332431252512904</v>
      </c>
      <c r="O343">
        <v>6.1713758809194497</v>
      </c>
      <c r="P343">
        <v>72.475292513915704</v>
      </c>
      <c r="Q343">
        <v>0.15352300099819099</v>
      </c>
    </row>
    <row r="344" spans="1:17" x14ac:dyDescent="0.3">
      <c r="A344" t="s">
        <v>795</v>
      </c>
      <c r="B344" t="s">
        <v>796</v>
      </c>
      <c r="C344" t="s">
        <v>3139</v>
      </c>
      <c r="D344" t="s">
        <v>48</v>
      </c>
      <c r="E344">
        <v>19858.049334359999</v>
      </c>
      <c r="F344">
        <v>211.14</v>
      </c>
      <c r="G344">
        <v>-5.0552293887652402</v>
      </c>
      <c r="H344">
        <v>1.2047605597262701</v>
      </c>
      <c r="I344">
        <v>-29.4646409910508</v>
      </c>
      <c r="J344">
        <v>2.8040907254529501</v>
      </c>
      <c r="K344">
        <v>214.60470886237101</v>
      </c>
      <c r="L344">
        <v>225.400809298653</v>
      </c>
      <c r="M344">
        <v>66.821522924866002</v>
      </c>
      <c r="N344">
        <v>1.10955029201033</v>
      </c>
      <c r="O344">
        <v>66.524580846831498</v>
      </c>
      <c r="P344">
        <v>34.014598540145897</v>
      </c>
      <c r="Q344">
        <v>0.149958051816726</v>
      </c>
    </row>
    <row r="345" spans="1:17" x14ac:dyDescent="0.3">
      <c r="A345" t="s">
        <v>797</v>
      </c>
      <c r="B345" t="s">
        <v>798</v>
      </c>
      <c r="C345" t="s">
        <v>3144</v>
      </c>
      <c r="D345" t="s">
        <v>163</v>
      </c>
      <c r="E345">
        <v>19845.634904999999</v>
      </c>
      <c r="F345">
        <v>803</v>
      </c>
      <c r="G345">
        <v>117.13973544284499</v>
      </c>
      <c r="H345">
        <v>9.5882501800368001</v>
      </c>
      <c r="I345">
        <v>-8.7970635593313506</v>
      </c>
      <c r="J345">
        <v>6.7838084911877798</v>
      </c>
      <c r="K345">
        <v>783.82369799951096</v>
      </c>
      <c r="L345">
        <v>725.52837305518597</v>
      </c>
      <c r="M345">
        <v>68.263465163476695</v>
      </c>
      <c r="N345">
        <v>1.1092165928378701</v>
      </c>
      <c r="O345">
        <v>22.042341220423399</v>
      </c>
      <c r="P345">
        <v>142.52491694352099</v>
      </c>
      <c r="Q345">
        <v>0.197764704950076</v>
      </c>
    </row>
    <row r="346" spans="1:17" x14ac:dyDescent="0.3">
      <c r="A346" t="s">
        <v>799</v>
      </c>
      <c r="B346" t="s">
        <v>800</v>
      </c>
      <c r="C346" t="s">
        <v>3136</v>
      </c>
      <c r="D346" t="s">
        <v>391</v>
      </c>
      <c r="E346">
        <v>19677.76765378</v>
      </c>
      <c r="F346">
        <v>1145.8</v>
      </c>
      <c r="G346">
        <v>97.705651906652193</v>
      </c>
      <c r="H346">
        <v>20.137959063338499</v>
      </c>
      <c r="I346">
        <v>46.492830524787699</v>
      </c>
      <c r="J346">
        <v>10.6617612470932</v>
      </c>
      <c r="K346">
        <v>1019.99373495901</v>
      </c>
      <c r="L346">
        <v>847.14928018548096</v>
      </c>
      <c r="M346">
        <v>75.663910856145904</v>
      </c>
      <c r="N346">
        <v>0.70164036056268997</v>
      </c>
      <c r="O346">
        <v>3.7702914993890699</v>
      </c>
      <c r="P346">
        <v>151.13424657534199</v>
      </c>
    </row>
    <row r="347" spans="1:17" x14ac:dyDescent="0.3">
      <c r="A347" t="s">
        <v>801</v>
      </c>
      <c r="B347" t="s">
        <v>802</v>
      </c>
      <c r="C347" t="s">
        <v>3134</v>
      </c>
      <c r="D347" t="s">
        <v>278</v>
      </c>
      <c r="E347">
        <v>19633.090200015999</v>
      </c>
      <c r="F347">
        <v>198.49</v>
      </c>
      <c r="G347">
        <v>17.352449161528199</v>
      </c>
      <c r="H347">
        <v>-5.0013313661407901</v>
      </c>
      <c r="I347">
        <v>-2.0637368290218499</v>
      </c>
      <c r="J347">
        <v>5.6821866482815002E-2</v>
      </c>
      <c r="K347">
        <v>215.66307100734301</v>
      </c>
      <c r="L347">
        <v>214.26570161618</v>
      </c>
      <c r="M347">
        <v>50.516618799699899</v>
      </c>
      <c r="N347">
        <v>0.88929713958412104</v>
      </c>
      <c r="O347">
        <v>43.281777419517297</v>
      </c>
      <c r="P347">
        <v>44.094373865698699</v>
      </c>
      <c r="Q347">
        <v>3.6055207197901E-2</v>
      </c>
    </row>
    <row r="348" spans="1:17" x14ac:dyDescent="0.3">
      <c r="A348" t="s">
        <v>803</v>
      </c>
      <c r="B348" t="s">
        <v>804</v>
      </c>
      <c r="C348" t="s">
        <v>3151</v>
      </c>
      <c r="D348" t="s">
        <v>411</v>
      </c>
      <c r="E348">
        <v>19597.907107755</v>
      </c>
      <c r="F348">
        <v>489.15</v>
      </c>
      <c r="G348">
        <v>29.926287297776199</v>
      </c>
      <c r="H348">
        <v>5.2936676595782997</v>
      </c>
      <c r="I348">
        <v>11.413573930887599</v>
      </c>
      <c r="J348">
        <v>0.53556543788472699</v>
      </c>
      <c r="K348">
        <v>485.36052128174202</v>
      </c>
      <c r="L348">
        <v>451.023319615334</v>
      </c>
      <c r="M348">
        <v>61.314789962983198</v>
      </c>
      <c r="N348">
        <v>0.59553288754864997</v>
      </c>
      <c r="O348">
        <v>17.417969947868698</v>
      </c>
      <c r="P348">
        <v>58.480479507532799</v>
      </c>
      <c r="Q348">
        <v>1.5983738104350001E-3</v>
      </c>
    </row>
    <row r="349" spans="1:17" x14ac:dyDescent="0.3">
      <c r="A349" t="s">
        <v>805</v>
      </c>
      <c r="B349" t="s">
        <v>806</v>
      </c>
      <c r="C349" t="s">
        <v>3144</v>
      </c>
      <c r="D349" t="s">
        <v>468</v>
      </c>
      <c r="E349">
        <v>19517.662190039999</v>
      </c>
      <c r="F349">
        <v>306.60000000000002</v>
      </c>
      <c r="G349">
        <v>10.714504400725399</v>
      </c>
      <c r="H349">
        <v>0.43321669737102297</v>
      </c>
      <c r="I349">
        <v>2.5331649003641101</v>
      </c>
      <c r="J349">
        <v>-0.53612450713717497</v>
      </c>
      <c r="K349">
        <v>322.176131925547</v>
      </c>
      <c r="L349">
        <v>292.24174907730799</v>
      </c>
      <c r="M349">
        <v>50.622286384686497</v>
      </c>
      <c r="N349">
        <v>0.55166850704602</v>
      </c>
      <c r="O349">
        <v>25.195694716242599</v>
      </c>
      <c r="P349">
        <v>61.389656533754398</v>
      </c>
      <c r="Q349">
        <v>0.176005225771142</v>
      </c>
    </row>
    <row r="350" spans="1:17" x14ac:dyDescent="0.3">
      <c r="A350" t="s">
        <v>807</v>
      </c>
      <c r="B350" t="s">
        <v>808</v>
      </c>
      <c r="C350" t="s">
        <v>3145</v>
      </c>
      <c r="D350" t="s">
        <v>809</v>
      </c>
      <c r="E350">
        <v>19509.262802099998</v>
      </c>
      <c r="F350">
        <v>1224.9000000000001</v>
      </c>
      <c r="G350">
        <v>-29.359001613046502</v>
      </c>
      <c r="H350">
        <v>-0.38506157684533998</v>
      </c>
      <c r="I350">
        <v>-11.743064062373801</v>
      </c>
      <c r="J350">
        <v>1.19959257044982</v>
      </c>
      <c r="K350">
        <v>1281.22634661031</v>
      </c>
      <c r="L350">
        <v>1322.82106783171</v>
      </c>
      <c r="M350">
        <v>59.2603686134998</v>
      </c>
      <c r="N350">
        <v>0.59141420982058801</v>
      </c>
      <c r="O350">
        <v>28.8839905298391</v>
      </c>
      <c r="P350">
        <v>10.316566848291</v>
      </c>
      <c r="Q350">
        <v>-2.0768364877297999E-2</v>
      </c>
    </row>
    <row r="351" spans="1:17" x14ac:dyDescent="0.3">
      <c r="A351" t="s">
        <v>810</v>
      </c>
      <c r="B351" t="s">
        <v>811</v>
      </c>
      <c r="C351" t="s">
        <v>3134</v>
      </c>
      <c r="D351" t="s">
        <v>191</v>
      </c>
      <c r="E351">
        <v>19304.4922298399</v>
      </c>
      <c r="F351">
        <v>342.15</v>
      </c>
      <c r="G351">
        <v>-0.34822325597443499</v>
      </c>
      <c r="H351">
        <v>-11.543096724966601</v>
      </c>
      <c r="I351">
        <v>13.2297746366769</v>
      </c>
      <c r="J351">
        <v>3.0876215293181599</v>
      </c>
      <c r="K351">
        <v>374.988982594699</v>
      </c>
      <c r="L351">
        <v>353.13703054925202</v>
      </c>
      <c r="M351">
        <v>37.896433660234599</v>
      </c>
      <c r="N351">
        <v>0.32278614705846398</v>
      </c>
      <c r="O351">
        <v>37.278971211456899</v>
      </c>
      <c r="P351">
        <v>31.570851759277001</v>
      </c>
      <c r="Q351">
        <v>-8.4638048130590005E-3</v>
      </c>
    </row>
    <row r="352" spans="1:17" x14ac:dyDescent="0.3">
      <c r="A352" t="s">
        <v>812</v>
      </c>
      <c r="B352" t="s">
        <v>813</v>
      </c>
      <c r="C352" t="s">
        <v>3151</v>
      </c>
      <c r="D352" t="s">
        <v>504</v>
      </c>
      <c r="E352">
        <v>19303.577334720001</v>
      </c>
      <c r="F352">
        <v>1862.1</v>
      </c>
      <c r="G352">
        <v>-14.988159597529201</v>
      </c>
      <c r="H352">
        <v>-3.6540867886166599</v>
      </c>
      <c r="I352">
        <v>-0.43911684934531697</v>
      </c>
      <c r="J352">
        <v>1.8149712425344</v>
      </c>
      <c r="K352">
        <v>1909.96946592215</v>
      </c>
      <c r="L352">
        <v>1875.9807880226299</v>
      </c>
      <c r="M352">
        <v>52.472136736403101</v>
      </c>
      <c r="N352">
        <v>0.75154077579156398</v>
      </c>
      <c r="O352">
        <v>25.1275441705601</v>
      </c>
      <c r="P352">
        <v>27.349199835863701</v>
      </c>
      <c r="Q352">
        <v>-4.5990550902130001E-2</v>
      </c>
    </row>
    <row r="353" spans="1:17" x14ac:dyDescent="0.3">
      <c r="A353" t="s">
        <v>814</v>
      </c>
      <c r="B353" t="s">
        <v>815</v>
      </c>
      <c r="C353" t="s">
        <v>3137</v>
      </c>
      <c r="D353" t="s">
        <v>680</v>
      </c>
      <c r="E353">
        <v>19255.958037447999</v>
      </c>
      <c r="F353">
        <v>133.54</v>
      </c>
      <c r="G353">
        <v>77.576563908278501</v>
      </c>
      <c r="H353">
        <v>11.8864808829202</v>
      </c>
      <c r="I353">
        <v>20.067803156816399</v>
      </c>
      <c r="J353">
        <v>-3.0521546395730499</v>
      </c>
      <c r="K353">
        <v>130.69963229089799</v>
      </c>
      <c r="L353">
        <v>119.069282838801</v>
      </c>
      <c r="M353">
        <v>68.205425046937606</v>
      </c>
      <c r="N353">
        <v>0.64827928279962699</v>
      </c>
      <c r="O353">
        <v>28.0515201437771</v>
      </c>
      <c r="P353">
        <v>102.486732373009</v>
      </c>
      <c r="Q353">
        <v>6.3790810892077998E-2</v>
      </c>
    </row>
    <row r="354" spans="1:17" x14ac:dyDescent="0.3">
      <c r="A354" t="s">
        <v>816</v>
      </c>
      <c r="B354" t="s">
        <v>817</v>
      </c>
      <c r="C354" t="s">
        <v>3152</v>
      </c>
      <c r="D354" t="s">
        <v>572</v>
      </c>
      <c r="E354">
        <v>19196.099698639999</v>
      </c>
      <c r="F354">
        <v>612.4</v>
      </c>
      <c r="G354">
        <v>19.306638724850998</v>
      </c>
      <c r="H354">
        <v>30.239952279707499</v>
      </c>
      <c r="I354">
        <v>-9.8363715100790401</v>
      </c>
      <c r="J354">
        <v>12.704861122766699</v>
      </c>
      <c r="K354">
        <v>556.52299465374097</v>
      </c>
      <c r="L354">
        <v>574.13820909864296</v>
      </c>
      <c r="M354">
        <v>75.149838171568405</v>
      </c>
      <c r="N354">
        <v>2.3888782521988801</v>
      </c>
      <c r="O354">
        <v>27.735140431090699</v>
      </c>
      <c r="P354">
        <v>48.280871670702098</v>
      </c>
      <c r="Q354">
        <v>0.143588947315129</v>
      </c>
    </row>
    <row r="355" spans="1:17" x14ac:dyDescent="0.3">
      <c r="A355" t="s">
        <v>818</v>
      </c>
      <c r="B355" t="s">
        <v>819</v>
      </c>
      <c r="C355" t="s">
        <v>3148</v>
      </c>
      <c r="D355" t="s">
        <v>222</v>
      </c>
      <c r="E355">
        <v>19193.248413509998</v>
      </c>
      <c r="F355">
        <v>878.7</v>
      </c>
      <c r="G355">
        <v>28.985603163614801</v>
      </c>
      <c r="H355">
        <v>5.7946359206464297</v>
      </c>
      <c r="I355">
        <v>8.8570563599518106</v>
      </c>
      <c r="J355">
        <v>2.7216981651976302</v>
      </c>
      <c r="K355">
        <v>860.96046237037103</v>
      </c>
      <c r="L355">
        <v>806.39920017532597</v>
      </c>
      <c r="M355">
        <v>56.871858299596902</v>
      </c>
      <c r="N355">
        <v>1.2845611641655199</v>
      </c>
      <c r="O355">
        <v>9.0246955730055802</v>
      </c>
      <c r="P355">
        <v>56.617057303270599</v>
      </c>
      <c r="Q355">
        <v>0.1762566587944</v>
      </c>
    </row>
    <row r="356" spans="1:17" x14ac:dyDescent="0.3">
      <c r="A356" t="s">
        <v>820</v>
      </c>
      <c r="B356" t="s">
        <v>821</v>
      </c>
      <c r="C356" t="s">
        <v>3144</v>
      </c>
      <c r="D356" t="s">
        <v>298</v>
      </c>
      <c r="E356">
        <v>19091.809079999999</v>
      </c>
      <c r="F356">
        <v>1666.65</v>
      </c>
      <c r="G356">
        <v>63.007756323403797</v>
      </c>
      <c r="H356">
        <v>1.2612311651485999</v>
      </c>
      <c r="I356">
        <v>2.4644529877652901</v>
      </c>
      <c r="J356">
        <v>7.0451761961645003</v>
      </c>
      <c r="K356">
        <v>1611.0860447871</v>
      </c>
      <c r="L356">
        <v>1509.58225890483</v>
      </c>
      <c r="M356">
        <v>74.043341748135902</v>
      </c>
      <c r="N356">
        <v>0.734786486430136</v>
      </c>
      <c r="O356">
        <v>70.029700297002904</v>
      </c>
      <c r="P356">
        <v>147.479397134159</v>
      </c>
      <c r="Q356">
        <v>0.16754193561863701</v>
      </c>
    </row>
    <row r="357" spans="1:17" x14ac:dyDescent="0.3">
      <c r="A357" t="s">
        <v>822</v>
      </c>
      <c r="B357" t="s">
        <v>823</v>
      </c>
      <c r="C357" t="s">
        <v>3139</v>
      </c>
      <c r="D357" t="s">
        <v>48</v>
      </c>
      <c r="E357">
        <v>18888.764599979899</v>
      </c>
      <c r="F357">
        <v>300.85000000000002</v>
      </c>
      <c r="G357">
        <v>56.701010762007499</v>
      </c>
      <c r="H357">
        <v>6.1732359066671796</v>
      </c>
      <c r="I357">
        <v>-0.34805777247926101</v>
      </c>
      <c r="J357">
        <v>3.0214854942349301</v>
      </c>
      <c r="K357">
        <v>299.42246511109602</v>
      </c>
      <c r="L357">
        <v>279.38856134205298</v>
      </c>
      <c r="M357">
        <v>59.692615856927901</v>
      </c>
      <c r="N357">
        <v>0.94511118819032003</v>
      </c>
      <c r="O357">
        <v>21.1567226192454</v>
      </c>
      <c r="P357">
        <v>94.536049143226606</v>
      </c>
      <c r="Q357">
        <v>0.162835788096555</v>
      </c>
    </row>
    <row r="358" spans="1:17" x14ac:dyDescent="0.3">
      <c r="A358" t="s">
        <v>824</v>
      </c>
      <c r="B358" t="s">
        <v>825</v>
      </c>
      <c r="C358" t="s">
        <v>3136</v>
      </c>
      <c r="D358" t="s">
        <v>54</v>
      </c>
      <c r="E358">
        <v>18849.499360950002</v>
      </c>
      <c r="F358">
        <v>644.45000000000005</v>
      </c>
      <c r="G358">
        <v>-38.418993707555003</v>
      </c>
      <c r="H358">
        <v>-26.658531010177999</v>
      </c>
      <c r="I358">
        <v>-15.001009496157399</v>
      </c>
      <c r="J358">
        <v>-2.42041464149422</v>
      </c>
      <c r="K358">
        <v>728.45945627473304</v>
      </c>
      <c r="L358">
        <v>741.99824239106499</v>
      </c>
      <c r="M358">
        <v>38.5870748970421</v>
      </c>
      <c r="N358">
        <v>0.39807238161431602</v>
      </c>
      <c r="O358">
        <v>46.442703080145797</v>
      </c>
      <c r="P358">
        <v>7.3993833847179502</v>
      </c>
      <c r="Q358">
        <v>1.8698532803583998E-2</v>
      </c>
    </row>
    <row r="359" spans="1:17" x14ac:dyDescent="0.3">
      <c r="A359" t="s">
        <v>826</v>
      </c>
      <c r="B359" t="s">
        <v>827</v>
      </c>
      <c r="C359" t="s">
        <v>3139</v>
      </c>
      <c r="D359" t="s">
        <v>325</v>
      </c>
      <c r="E359">
        <v>18724.35571028</v>
      </c>
      <c r="F359">
        <v>1152.6500000000001</v>
      </c>
      <c r="G359">
        <v>56.652213785860901</v>
      </c>
      <c r="H359">
        <v>-3.9188136416063299</v>
      </c>
      <c r="I359">
        <v>-10.656541718560099</v>
      </c>
      <c r="J359">
        <v>-8.3633733117892994</v>
      </c>
      <c r="K359">
        <v>1246.1776394721401</v>
      </c>
      <c r="L359">
        <v>1163.4760565801801</v>
      </c>
      <c r="M359">
        <v>38.066777196804097</v>
      </c>
      <c r="N359">
        <v>0.93137773558103498</v>
      </c>
      <c r="O359">
        <v>25.710319698087002</v>
      </c>
      <c r="P359">
        <v>83.997126666134506</v>
      </c>
      <c r="Q359">
        <v>0.14485808612988399</v>
      </c>
    </row>
    <row r="360" spans="1:17" x14ac:dyDescent="0.3">
      <c r="A360" t="s">
        <v>828</v>
      </c>
      <c r="B360" t="s">
        <v>829</v>
      </c>
      <c r="C360" t="s">
        <v>3144</v>
      </c>
      <c r="D360" t="s">
        <v>263</v>
      </c>
      <c r="E360">
        <v>18688.096644839999</v>
      </c>
      <c r="F360">
        <v>2353.4</v>
      </c>
      <c r="G360">
        <v>111.58991880325</v>
      </c>
      <c r="H360">
        <v>37.592272424925198</v>
      </c>
      <c r="I360">
        <v>40.270063034742101</v>
      </c>
      <c r="J360">
        <v>-0.73746076611274203</v>
      </c>
      <c r="K360">
        <v>1949.8954088498101</v>
      </c>
      <c r="L360">
        <v>1676.0897706037699</v>
      </c>
      <c r="M360">
        <v>80.249981278426105</v>
      </c>
      <c r="N360">
        <v>1.72243712356804</v>
      </c>
      <c r="O360">
        <v>14.047760686666001</v>
      </c>
      <c r="P360">
        <v>181.17084826762201</v>
      </c>
      <c r="Q360">
        <v>0.172703719534581</v>
      </c>
    </row>
    <row r="361" spans="1:17" x14ac:dyDescent="0.3">
      <c r="A361" t="s">
        <v>830</v>
      </c>
      <c r="B361" t="s">
        <v>831</v>
      </c>
      <c r="C361" t="s">
        <v>3145</v>
      </c>
      <c r="D361" t="s">
        <v>120</v>
      </c>
      <c r="E361">
        <v>18604.7464596299</v>
      </c>
      <c r="F361">
        <v>712.45</v>
      </c>
      <c r="G361">
        <v>160.38198394493301</v>
      </c>
      <c r="H361">
        <v>18.676071408084901</v>
      </c>
      <c r="I361">
        <v>170.503709708792</v>
      </c>
      <c r="J361">
        <v>-3.3122033256512098</v>
      </c>
      <c r="K361">
        <v>617.22792956460296</v>
      </c>
      <c r="L361">
        <v>442.64294091569599</v>
      </c>
      <c r="M361">
        <v>73.418645391745997</v>
      </c>
      <c r="N361">
        <v>0.95057317435481503</v>
      </c>
      <c r="O361">
        <v>0.91936276229909097</v>
      </c>
      <c r="P361">
        <v>385.63443645410803</v>
      </c>
      <c r="Q361">
        <v>0.25661997731575198</v>
      </c>
    </row>
    <row r="362" spans="1:17" x14ac:dyDescent="0.3">
      <c r="A362" t="s">
        <v>832</v>
      </c>
      <c r="B362" t="s">
        <v>833</v>
      </c>
      <c r="C362" t="s">
        <v>3149</v>
      </c>
      <c r="D362" t="s">
        <v>134</v>
      </c>
      <c r="E362">
        <v>18573.405689834999</v>
      </c>
      <c r="F362">
        <v>1321.85</v>
      </c>
      <c r="G362">
        <v>53.613335522471402</v>
      </c>
      <c r="H362">
        <v>-4.3784940114398401</v>
      </c>
      <c r="I362">
        <v>-3.2178576444638201</v>
      </c>
      <c r="J362">
        <v>-2.3147722529625798</v>
      </c>
      <c r="K362">
        <v>1393.4541320528499</v>
      </c>
      <c r="L362">
        <v>1296.6258879828199</v>
      </c>
      <c r="M362">
        <v>51.070389949257603</v>
      </c>
      <c r="N362">
        <v>0.72905460699491098</v>
      </c>
      <c r="O362">
        <v>24.5981011461209</v>
      </c>
      <c r="P362">
        <v>77.751630471323793</v>
      </c>
    </row>
    <row r="363" spans="1:17" x14ac:dyDescent="0.3">
      <c r="A363" t="s">
        <v>834</v>
      </c>
      <c r="B363" t="s">
        <v>835</v>
      </c>
      <c r="C363" t="s">
        <v>3149</v>
      </c>
      <c r="D363" t="s">
        <v>134</v>
      </c>
      <c r="E363">
        <v>18524.868173570001</v>
      </c>
      <c r="F363">
        <v>1652.9</v>
      </c>
      <c r="G363">
        <v>66.959417414937803</v>
      </c>
      <c r="H363">
        <v>4.9230540106431704</v>
      </c>
      <c r="I363">
        <v>-20.9065931291866</v>
      </c>
      <c r="J363">
        <v>2.5700376571749302</v>
      </c>
      <c r="K363">
        <v>1667.34443401985</v>
      </c>
      <c r="L363">
        <v>1604.8019779132401</v>
      </c>
      <c r="M363">
        <v>63.0080344334622</v>
      </c>
      <c r="N363">
        <v>1.3021000802338001</v>
      </c>
      <c r="O363">
        <v>30.7280182389737</v>
      </c>
      <c r="P363">
        <v>94.055793491504204</v>
      </c>
      <c r="Q363">
        <v>7.5474984865648007E-2</v>
      </c>
    </row>
    <row r="364" spans="1:17" x14ac:dyDescent="0.3">
      <c r="A364" t="s">
        <v>836</v>
      </c>
      <c r="B364" t="s">
        <v>837</v>
      </c>
      <c r="C364" t="s">
        <v>3136</v>
      </c>
      <c r="D364" t="s">
        <v>24</v>
      </c>
      <c r="E364">
        <v>18514.8620152</v>
      </c>
      <c r="F364">
        <v>230.05</v>
      </c>
      <c r="G364">
        <v>29.408968921898602</v>
      </c>
      <c r="H364">
        <v>6.1108482763183796</v>
      </c>
      <c r="I364">
        <v>10.833869292794899</v>
      </c>
      <c r="J364">
        <v>3.2838084911877701</v>
      </c>
      <c r="K364">
        <v>218.04660612959199</v>
      </c>
      <c r="L364">
        <v>201.15696360051101</v>
      </c>
      <c r="M364">
        <v>67.052356810703998</v>
      </c>
      <c r="N364">
        <v>0.74962198360532994</v>
      </c>
      <c r="O364">
        <v>4.2382090849815102</v>
      </c>
      <c r="P364">
        <v>52.553050397877897</v>
      </c>
      <c r="Q364">
        <v>0.19338515853209101</v>
      </c>
    </row>
    <row r="365" spans="1:17" x14ac:dyDescent="0.3">
      <c r="A365" t="s">
        <v>838</v>
      </c>
      <c r="B365" t="s">
        <v>839</v>
      </c>
      <c r="C365" t="s">
        <v>3141</v>
      </c>
      <c r="D365" t="s">
        <v>214</v>
      </c>
      <c r="E365">
        <v>18328.893244755</v>
      </c>
      <c r="F365">
        <v>483.15</v>
      </c>
      <c r="G365">
        <v>-21.303402428374302</v>
      </c>
      <c r="H365">
        <v>-4.0995955615139801</v>
      </c>
      <c r="I365">
        <v>-17.570654157848701</v>
      </c>
      <c r="J365">
        <v>-1.24617009553598</v>
      </c>
      <c r="K365">
        <v>508.41219925259202</v>
      </c>
      <c r="L365">
        <v>520.13790196017897</v>
      </c>
      <c r="M365">
        <v>57.598382821980998</v>
      </c>
      <c r="N365">
        <v>1.72187021559372</v>
      </c>
      <c r="O365">
        <v>28.821277036117099</v>
      </c>
      <c r="P365">
        <v>18.768436578170999</v>
      </c>
      <c r="Q365">
        <v>7.0372031779031993E-2</v>
      </c>
    </row>
    <row r="366" spans="1:17" x14ac:dyDescent="0.3">
      <c r="A366" t="s">
        <v>840</v>
      </c>
      <c r="B366" t="s">
        <v>841</v>
      </c>
      <c r="C366" t="s">
        <v>3145</v>
      </c>
      <c r="D366" t="s">
        <v>234</v>
      </c>
      <c r="E366">
        <v>18274.084673314999</v>
      </c>
      <c r="F366">
        <v>420.05</v>
      </c>
      <c r="G366">
        <v>17.1271080506143</v>
      </c>
      <c r="H366">
        <v>0.46036283942518802</v>
      </c>
      <c r="I366">
        <v>6.69965869423058</v>
      </c>
      <c r="J366">
        <v>-5.2209084899442901</v>
      </c>
      <c r="K366">
        <v>431.56589880974798</v>
      </c>
      <c r="L366">
        <v>405.067274231346</v>
      </c>
      <c r="M366">
        <v>51.527036653729802</v>
      </c>
      <c r="N366">
        <v>0.66598456344777301</v>
      </c>
      <c r="O366">
        <v>37.471729556005201</v>
      </c>
      <c r="P366">
        <v>48.244220928180603</v>
      </c>
      <c r="Q366">
        <v>6.2042634820831999E-2</v>
      </c>
    </row>
    <row r="367" spans="1:17" hidden="1" x14ac:dyDescent="0.3">
      <c r="A367" t="s">
        <v>842</v>
      </c>
      <c r="B367" t="s">
        <v>843</v>
      </c>
      <c r="C367" t="s">
        <v>3136</v>
      </c>
      <c r="D367" t="s">
        <v>54</v>
      </c>
      <c r="E367">
        <v>18232.829953019998</v>
      </c>
      <c r="F367">
        <v>423.9</v>
      </c>
      <c r="G367">
        <v>0.663071951874041</v>
      </c>
      <c r="H367">
        <v>-3.5134064339129498</v>
      </c>
      <c r="I367">
        <v>13.493798403825799</v>
      </c>
      <c r="J367">
        <v>-7.3464723679106303</v>
      </c>
      <c r="K367">
        <v>433.69408335350897</v>
      </c>
      <c r="M367">
        <v>49.184818072382399</v>
      </c>
      <c r="N367">
        <v>1.08070082522706</v>
      </c>
      <c r="O367">
        <v>21.915546119367701</v>
      </c>
      <c r="P367">
        <v>45.171232876712303</v>
      </c>
    </row>
    <row r="368" spans="1:17" hidden="1" x14ac:dyDescent="0.3">
      <c r="A368" t="s">
        <v>844</v>
      </c>
      <c r="B368" t="s">
        <v>845</v>
      </c>
      <c r="C368" t="s">
        <v>3150</v>
      </c>
      <c r="D368" t="s">
        <v>48</v>
      </c>
      <c r="E368">
        <v>18220.050619739999</v>
      </c>
      <c r="F368">
        <v>495.4</v>
      </c>
      <c r="G368">
        <v>-11.730758390082901</v>
      </c>
      <c r="H368">
        <v>23.352024746906601</v>
      </c>
      <c r="I368">
        <v>5.0486408802827398</v>
      </c>
      <c r="J368">
        <v>5.3623157689827501</v>
      </c>
      <c r="M368">
        <v>51.681053132446003</v>
      </c>
      <c r="O368">
        <v>11.5260395639887</v>
      </c>
      <c r="P368">
        <v>17.882212968471102</v>
      </c>
    </row>
    <row r="369" spans="1:17" x14ac:dyDescent="0.3">
      <c r="A369" t="s">
        <v>846</v>
      </c>
      <c r="B369" t="s">
        <v>847</v>
      </c>
      <c r="C369" t="s">
        <v>3141</v>
      </c>
      <c r="D369" t="s">
        <v>214</v>
      </c>
      <c r="E369">
        <v>18171.036774439999</v>
      </c>
      <c r="F369">
        <v>1536.7</v>
      </c>
      <c r="G369">
        <v>-4.8915870271297104</v>
      </c>
      <c r="H369">
        <v>-5.0090216496739899</v>
      </c>
      <c r="I369">
        <v>-33.272220179138301</v>
      </c>
      <c r="J369">
        <v>1.60758230196909</v>
      </c>
      <c r="K369">
        <v>1648.4514553752199</v>
      </c>
      <c r="L369">
        <v>1757.29078708625</v>
      </c>
      <c r="M369">
        <v>58.156306415579401</v>
      </c>
      <c r="N369">
        <v>0.53005970902529798</v>
      </c>
      <c r="O369">
        <v>58.023687121754399</v>
      </c>
      <c r="P369">
        <v>24.732142857142801</v>
      </c>
      <c r="Q369">
        <v>0.13047008395940801</v>
      </c>
    </row>
    <row r="370" spans="1:17" x14ac:dyDescent="0.3">
      <c r="A370" t="s">
        <v>848</v>
      </c>
      <c r="B370" t="s">
        <v>849</v>
      </c>
      <c r="C370" t="s">
        <v>3140</v>
      </c>
      <c r="D370" t="s">
        <v>51</v>
      </c>
      <c r="E370">
        <v>18003.372218140001</v>
      </c>
      <c r="F370">
        <v>1136.5999999999999</v>
      </c>
      <c r="G370">
        <v>143.21271601253099</v>
      </c>
      <c r="H370">
        <v>9.2386067244381191</v>
      </c>
      <c r="I370">
        <v>58.7395081377555</v>
      </c>
      <c r="J370">
        <v>-1.59473705975328</v>
      </c>
      <c r="K370">
        <v>1128.0183671331299</v>
      </c>
      <c r="L370">
        <v>880.17444100755995</v>
      </c>
      <c r="M370">
        <v>43.0935914806388</v>
      </c>
      <c r="N370">
        <v>0.35264326334908902</v>
      </c>
      <c r="O370">
        <v>15.2472285764561</v>
      </c>
      <c r="P370">
        <v>177.62579384464999</v>
      </c>
      <c r="Q370">
        <v>6.3952324741763003E-2</v>
      </c>
    </row>
    <row r="371" spans="1:17" x14ac:dyDescent="0.3">
      <c r="A371" t="s">
        <v>850</v>
      </c>
      <c r="B371" t="s">
        <v>851</v>
      </c>
      <c r="C371" t="s">
        <v>3136</v>
      </c>
      <c r="D371" t="s">
        <v>489</v>
      </c>
      <c r="E371">
        <v>17837.734822999999</v>
      </c>
      <c r="F371">
        <v>420.25</v>
      </c>
      <c r="G371">
        <v>-51.784387713725202</v>
      </c>
      <c r="H371">
        <v>1.05333378981856</v>
      </c>
      <c r="I371">
        <v>-0.42242158782844702</v>
      </c>
      <c r="J371">
        <v>-4.0478173976877203</v>
      </c>
      <c r="K371">
        <v>440.723212395747</v>
      </c>
      <c r="L371">
        <v>463.887758548276</v>
      </c>
      <c r="M371">
        <v>47.477266001840299</v>
      </c>
      <c r="N371">
        <v>0.25090247035922297</v>
      </c>
      <c r="O371">
        <v>55.947204008589402</v>
      </c>
      <c r="P371">
        <v>38.112922308400101</v>
      </c>
      <c r="Q371">
        <v>2.7993998130365998E-2</v>
      </c>
    </row>
    <row r="372" spans="1:17" x14ac:dyDescent="0.3">
      <c r="A372" t="s">
        <v>852</v>
      </c>
      <c r="B372" t="s">
        <v>853</v>
      </c>
      <c r="C372" t="s">
        <v>3138</v>
      </c>
      <c r="D372" t="s">
        <v>854</v>
      </c>
      <c r="E372">
        <v>17821.413723760001</v>
      </c>
      <c r="F372">
        <v>2936.6</v>
      </c>
      <c r="G372">
        <v>101.404224000784</v>
      </c>
      <c r="H372">
        <v>16.573446701515198</v>
      </c>
      <c r="I372">
        <v>54.758599888077804</v>
      </c>
      <c r="J372">
        <v>6.7949175450666903</v>
      </c>
      <c r="K372">
        <v>2719.6877505109001</v>
      </c>
      <c r="L372">
        <v>2161.88383141132</v>
      </c>
      <c r="M372">
        <v>60.596140302244201</v>
      </c>
      <c r="N372">
        <v>1.00194657657355</v>
      </c>
      <c r="O372">
        <v>5.4416672342164398</v>
      </c>
      <c r="P372">
        <v>139.60509138381201</v>
      </c>
    </row>
    <row r="373" spans="1:17" x14ac:dyDescent="0.3">
      <c r="A373" t="s">
        <v>855</v>
      </c>
      <c r="B373" t="s">
        <v>856</v>
      </c>
      <c r="C373" t="s">
        <v>3147</v>
      </c>
      <c r="D373" t="s">
        <v>455</v>
      </c>
      <c r="E373">
        <v>17664.141826629999</v>
      </c>
      <c r="F373">
        <v>7444.45</v>
      </c>
      <c r="G373">
        <v>-14.6722933995103</v>
      </c>
      <c r="H373">
        <v>-3.07382880261786</v>
      </c>
      <c r="I373">
        <v>-3.1585824309916699</v>
      </c>
      <c r="J373">
        <v>-4.7839230999628897E-2</v>
      </c>
      <c r="K373">
        <v>7901.6957001076098</v>
      </c>
      <c r="L373">
        <v>7621.7200429863396</v>
      </c>
      <c r="M373">
        <v>37.973965260142798</v>
      </c>
      <c r="N373">
        <v>0.26292939453190101</v>
      </c>
      <c r="O373">
        <v>27.460054134287901</v>
      </c>
      <c r="P373">
        <v>35.684212444865601</v>
      </c>
      <c r="Q373">
        <v>-2.0519738356780001E-2</v>
      </c>
    </row>
    <row r="374" spans="1:17" x14ac:dyDescent="0.3">
      <c r="A374" t="s">
        <v>857</v>
      </c>
      <c r="B374" t="s">
        <v>858</v>
      </c>
      <c r="C374" t="s">
        <v>3152</v>
      </c>
      <c r="D374" t="s">
        <v>171</v>
      </c>
      <c r="E374">
        <v>17652.003422459999</v>
      </c>
      <c r="F374">
        <v>1140.1500000000001</v>
      </c>
      <c r="G374">
        <v>-0.41930511542653098</v>
      </c>
      <c r="H374">
        <v>15.1237964834897</v>
      </c>
      <c r="I374">
        <v>10.985681263385899</v>
      </c>
      <c r="J374">
        <v>-13.8189819196655</v>
      </c>
      <c r="K374">
        <v>1133.7682166659299</v>
      </c>
      <c r="L374">
        <v>1052.21709891399</v>
      </c>
      <c r="M374">
        <v>36.576546154886998</v>
      </c>
      <c r="N374">
        <v>2.0000549696686698</v>
      </c>
      <c r="O374">
        <v>20.256106652633399</v>
      </c>
      <c r="P374">
        <v>36.971407976934103</v>
      </c>
      <c r="Q374">
        <v>-1.133009148107E-2</v>
      </c>
    </row>
    <row r="375" spans="1:17" x14ac:dyDescent="0.3">
      <c r="A375" t="s">
        <v>859</v>
      </c>
      <c r="B375" t="s">
        <v>860</v>
      </c>
      <c r="C375" t="s">
        <v>3141</v>
      </c>
      <c r="D375" t="s">
        <v>788</v>
      </c>
      <c r="E375">
        <v>17629.893961365</v>
      </c>
      <c r="F375">
        <v>975.35</v>
      </c>
      <c r="G375">
        <v>4.3488326365625403</v>
      </c>
      <c r="H375">
        <v>5.8034962240078096</v>
      </c>
      <c r="I375">
        <v>33.851002595840399</v>
      </c>
      <c r="J375">
        <v>-0.66379034139380899</v>
      </c>
      <c r="K375">
        <v>953.09035511366994</v>
      </c>
      <c r="L375">
        <v>857.41732469052897</v>
      </c>
      <c r="M375">
        <v>64.392885079710098</v>
      </c>
      <c r="N375">
        <v>0.50411294418925301</v>
      </c>
      <c r="O375">
        <v>9.0941713231147592</v>
      </c>
      <c r="P375">
        <v>62.004816875674699</v>
      </c>
      <c r="Q375">
        <v>0.19155781356573601</v>
      </c>
    </row>
    <row r="376" spans="1:17" x14ac:dyDescent="0.3">
      <c r="A376" t="s">
        <v>861</v>
      </c>
      <c r="B376" t="s">
        <v>862</v>
      </c>
      <c r="C376" t="s">
        <v>3145</v>
      </c>
      <c r="D376" t="s">
        <v>585</v>
      </c>
      <c r="E376">
        <v>17612.128806199999</v>
      </c>
      <c r="F376">
        <v>1370.3</v>
      </c>
      <c r="G376">
        <v>-38.1642197719856</v>
      </c>
      <c r="H376">
        <v>-0.68841087480747198</v>
      </c>
      <c r="I376">
        <v>-5.0904323164378704</v>
      </c>
      <c r="J376">
        <v>2.9636056072824601</v>
      </c>
      <c r="K376">
        <v>1373.2323445229899</v>
      </c>
      <c r="L376">
        <v>1438.2871000733301</v>
      </c>
      <c r="M376">
        <v>69.218564067606707</v>
      </c>
      <c r="N376">
        <v>0.871894485323365</v>
      </c>
      <c r="O376">
        <v>25.830110194847801</v>
      </c>
      <c r="P376">
        <v>7.9826635145784097</v>
      </c>
      <c r="Q376">
        <v>-0.137434686278398</v>
      </c>
    </row>
    <row r="377" spans="1:17" x14ac:dyDescent="0.3">
      <c r="A377" t="s">
        <v>863</v>
      </c>
      <c r="B377" t="s">
        <v>864</v>
      </c>
      <c r="C377" t="s">
        <v>3136</v>
      </c>
      <c r="D377" t="s">
        <v>54</v>
      </c>
      <c r="E377">
        <v>17589.3700829839</v>
      </c>
      <c r="F377">
        <v>213.22</v>
      </c>
      <c r="G377">
        <v>-9.9387442875469301</v>
      </c>
      <c r="H377">
        <v>14.12776302598</v>
      </c>
      <c r="I377">
        <v>-10.444687228958999</v>
      </c>
      <c r="J377">
        <v>7.6463111111835804</v>
      </c>
      <c r="K377">
        <v>200.98467086818701</v>
      </c>
      <c r="L377">
        <v>207.32261902623401</v>
      </c>
      <c r="M377">
        <v>72.575840305319005</v>
      </c>
      <c r="N377">
        <v>1.08227924681921</v>
      </c>
      <c r="O377">
        <v>35.658005815589497</v>
      </c>
      <c r="P377">
        <v>19.793246811618602</v>
      </c>
      <c r="Q377">
        <v>5.1419858039330003E-2</v>
      </c>
    </row>
    <row r="378" spans="1:17" x14ac:dyDescent="0.3">
      <c r="A378" t="s">
        <v>865</v>
      </c>
      <c r="B378" t="s">
        <v>866</v>
      </c>
      <c r="C378" t="s">
        <v>3144</v>
      </c>
      <c r="D378" t="s">
        <v>117</v>
      </c>
      <c r="E378">
        <v>17510.6757645</v>
      </c>
      <c r="F378">
        <v>11948.65</v>
      </c>
      <c r="G378">
        <v>92.516165133027897</v>
      </c>
      <c r="H378">
        <v>-3.2774362338234</v>
      </c>
      <c r="I378">
        <v>45.5327749982565</v>
      </c>
      <c r="J378">
        <v>-2.37498216798229</v>
      </c>
      <c r="K378">
        <v>12452.439499563199</v>
      </c>
      <c r="L378">
        <v>11209.051863360801</v>
      </c>
      <c r="M378">
        <v>33.952541590448199</v>
      </c>
      <c r="N378">
        <v>1.5474530489409799</v>
      </c>
      <c r="O378">
        <v>31.4131721993698</v>
      </c>
      <c r="P378">
        <v>124.38779342722999</v>
      </c>
    </row>
    <row r="379" spans="1:17" x14ac:dyDescent="0.3">
      <c r="A379" t="s">
        <v>867</v>
      </c>
      <c r="B379" t="s">
        <v>868</v>
      </c>
      <c r="C379" t="s">
        <v>3135</v>
      </c>
      <c r="D379" t="s">
        <v>21</v>
      </c>
      <c r="E379">
        <v>17473.865696624998</v>
      </c>
      <c r="F379">
        <v>770.25</v>
      </c>
      <c r="G379">
        <v>21.960248731907701</v>
      </c>
      <c r="H379">
        <v>8.5633541038242207</v>
      </c>
      <c r="I379">
        <v>17.6726497956437</v>
      </c>
      <c r="J379">
        <v>3.2544804729645498</v>
      </c>
      <c r="K379">
        <v>718.25760392114603</v>
      </c>
      <c r="L379">
        <v>672.63260993882602</v>
      </c>
      <c r="M379">
        <v>75.423890210909207</v>
      </c>
      <c r="N379">
        <v>0.67774260142178</v>
      </c>
      <c r="O379">
        <v>8.9905874716001293</v>
      </c>
      <c r="P379">
        <v>49.8540856031128</v>
      </c>
      <c r="Q379">
        <v>5.5287397544531998E-2</v>
      </c>
    </row>
    <row r="380" spans="1:17" x14ac:dyDescent="0.3">
      <c r="A380" t="s">
        <v>869</v>
      </c>
      <c r="B380" t="s">
        <v>870</v>
      </c>
      <c r="C380" t="s">
        <v>3144</v>
      </c>
      <c r="D380" t="s">
        <v>788</v>
      </c>
      <c r="E380">
        <v>17444.048159999998</v>
      </c>
      <c r="F380">
        <v>4188.8</v>
      </c>
      <c r="G380">
        <v>42.223377674986899</v>
      </c>
      <c r="H380">
        <v>7.1156341502926104</v>
      </c>
      <c r="I380">
        <v>-18.5431116598605</v>
      </c>
      <c r="J380">
        <v>5.5156650769763296</v>
      </c>
      <c r="K380">
        <v>3918.2783389523402</v>
      </c>
      <c r="L380">
        <v>3712.8979796852</v>
      </c>
      <c r="M380">
        <v>71.046534559780696</v>
      </c>
      <c r="N380">
        <v>1.008928222093</v>
      </c>
      <c r="O380">
        <v>31.016042780748599</v>
      </c>
      <c r="P380">
        <v>75.841151900593999</v>
      </c>
      <c r="Q380">
        <v>0.10328855739783099</v>
      </c>
    </row>
    <row r="381" spans="1:17" x14ac:dyDescent="0.3">
      <c r="A381" t="s">
        <v>871</v>
      </c>
      <c r="B381" t="s">
        <v>872</v>
      </c>
      <c r="C381" t="s">
        <v>3135</v>
      </c>
      <c r="D381" t="s">
        <v>21</v>
      </c>
      <c r="E381">
        <v>17439.615742319998</v>
      </c>
      <c r="F381">
        <v>628.20000000000005</v>
      </c>
      <c r="G381">
        <v>-27.2398800214735</v>
      </c>
      <c r="H381">
        <v>2.2543981861973799</v>
      </c>
      <c r="I381">
        <v>8.6661665675159298</v>
      </c>
      <c r="J381">
        <v>6.03833069107817</v>
      </c>
      <c r="K381">
        <v>602.76562966863605</v>
      </c>
      <c r="L381">
        <v>624.91570792150196</v>
      </c>
      <c r="M381">
        <v>71.354046298426496</v>
      </c>
      <c r="N381">
        <v>1.2109275171498699</v>
      </c>
      <c r="O381">
        <v>38.490926456542397</v>
      </c>
      <c r="P381">
        <v>33.773424190800696</v>
      </c>
      <c r="Q381">
        <v>7.5492535653905998E-2</v>
      </c>
    </row>
    <row r="382" spans="1:17" x14ac:dyDescent="0.3">
      <c r="A382" t="s">
        <v>873</v>
      </c>
      <c r="B382" t="s">
        <v>874</v>
      </c>
      <c r="C382" t="s">
        <v>3144</v>
      </c>
      <c r="D382" t="s">
        <v>530</v>
      </c>
      <c r="E382">
        <v>17438.908813624999</v>
      </c>
      <c r="F382">
        <v>1140.25</v>
      </c>
      <c r="G382">
        <v>-4.33929727807711</v>
      </c>
      <c r="H382">
        <v>-6.5606998408364197</v>
      </c>
      <c r="I382">
        <v>-28.842358674200302</v>
      </c>
      <c r="J382">
        <v>-3.4475391085808602</v>
      </c>
      <c r="K382">
        <v>1255.2661133249901</v>
      </c>
      <c r="L382">
        <v>1263.77757949237</v>
      </c>
      <c r="M382">
        <v>44.917489614432597</v>
      </c>
      <c r="N382">
        <v>0.48499918959473698</v>
      </c>
      <c r="O382">
        <v>49.090111817583796</v>
      </c>
      <c r="P382">
        <v>37.172932330827003</v>
      </c>
      <c r="Q382">
        <v>7.3760757274624E-2</v>
      </c>
    </row>
    <row r="383" spans="1:17" x14ac:dyDescent="0.3">
      <c r="A383" t="s">
        <v>875</v>
      </c>
      <c r="B383" t="s">
        <v>876</v>
      </c>
      <c r="C383" t="s">
        <v>3138</v>
      </c>
      <c r="D383" t="s">
        <v>268</v>
      </c>
      <c r="E383">
        <v>17435.997810000001</v>
      </c>
      <c r="F383">
        <v>2499</v>
      </c>
      <c r="G383">
        <v>56.856592165952797</v>
      </c>
      <c r="H383">
        <v>-3.8056584415318899</v>
      </c>
      <c r="I383">
        <v>58.209841723379597</v>
      </c>
      <c r="J383">
        <v>-5.1857615542038902</v>
      </c>
      <c r="K383">
        <v>2608.4839036897201</v>
      </c>
      <c r="L383">
        <v>2178.5950591138599</v>
      </c>
      <c r="M383">
        <v>35.292396597376403</v>
      </c>
      <c r="N383">
        <v>0.38017887883271001</v>
      </c>
      <c r="O383">
        <v>19.047619047619001</v>
      </c>
      <c r="P383">
        <v>98.443579766536899</v>
      </c>
      <c r="Q383">
        <v>9.4525042821136995E-2</v>
      </c>
    </row>
    <row r="384" spans="1:17" x14ac:dyDescent="0.3">
      <c r="A384" t="s">
        <v>877</v>
      </c>
      <c r="B384" t="s">
        <v>878</v>
      </c>
      <c r="C384" t="s">
        <v>3151</v>
      </c>
      <c r="D384" t="s">
        <v>504</v>
      </c>
      <c r="E384">
        <v>17348.893572000001</v>
      </c>
      <c r="F384">
        <v>3498.5</v>
      </c>
      <c r="G384">
        <v>-29.1543049573941</v>
      </c>
      <c r="H384">
        <v>4.0666908012453797</v>
      </c>
      <c r="I384">
        <v>-1.9437487649888301</v>
      </c>
      <c r="J384">
        <v>0.71443910825614798</v>
      </c>
      <c r="K384">
        <v>3376.3241926299102</v>
      </c>
      <c r="L384">
        <v>3452.6640651327998</v>
      </c>
      <c r="M384">
        <v>64.350625427388493</v>
      </c>
      <c r="N384">
        <v>0.55156376266736495</v>
      </c>
      <c r="O384">
        <v>13.74732028012</v>
      </c>
      <c r="P384">
        <v>21.646760200976999</v>
      </c>
      <c r="Q384">
        <v>-6.0759706927489998E-2</v>
      </c>
    </row>
    <row r="385" spans="1:17" x14ac:dyDescent="0.3">
      <c r="A385" t="s">
        <v>879</v>
      </c>
      <c r="B385" t="s">
        <v>880</v>
      </c>
      <c r="C385" t="s">
        <v>3139</v>
      </c>
      <c r="D385" t="s">
        <v>48</v>
      </c>
      <c r="E385">
        <v>17229.781888099998</v>
      </c>
      <c r="F385">
        <v>1481.5</v>
      </c>
      <c r="G385">
        <v>87.177935243933305</v>
      </c>
      <c r="H385">
        <v>-0.90831286856856197</v>
      </c>
      <c r="I385">
        <v>35.194290147401503</v>
      </c>
      <c r="J385">
        <v>-5.1653583157470804</v>
      </c>
      <c r="K385">
        <v>1555.4407675377599</v>
      </c>
      <c r="L385">
        <v>1333.1083975112001</v>
      </c>
      <c r="M385">
        <v>44.593271145340502</v>
      </c>
      <c r="N385">
        <v>1.1410498243935301</v>
      </c>
      <c r="O385">
        <v>22.9834627067161</v>
      </c>
      <c r="P385">
        <v>143.98880105401801</v>
      </c>
      <c r="Q385">
        <v>0.198776030829347</v>
      </c>
    </row>
    <row r="386" spans="1:17" x14ac:dyDescent="0.3">
      <c r="A386" t="s">
        <v>881</v>
      </c>
      <c r="B386" t="s">
        <v>882</v>
      </c>
      <c r="C386" t="s">
        <v>3144</v>
      </c>
      <c r="D386" t="s">
        <v>120</v>
      </c>
      <c r="E386">
        <v>17140.503804079999</v>
      </c>
      <c r="F386">
        <v>1907.3</v>
      </c>
      <c r="G386">
        <v>133.51762238790201</v>
      </c>
      <c r="H386">
        <v>7.5321099862674101</v>
      </c>
      <c r="I386">
        <v>93.165215619257594</v>
      </c>
      <c r="J386">
        <v>-0.95201936430972001</v>
      </c>
      <c r="K386">
        <v>1767.60713455933</v>
      </c>
      <c r="L386">
        <v>1405.2493253674299</v>
      </c>
      <c r="M386">
        <v>70.006457898016706</v>
      </c>
      <c r="N386">
        <v>0.79648430249522995</v>
      </c>
      <c r="O386">
        <v>4.7396843705762102</v>
      </c>
      <c r="P386">
        <v>177.20369159218001</v>
      </c>
      <c r="Q386">
        <v>0.211502999814626</v>
      </c>
    </row>
    <row r="387" spans="1:17" x14ac:dyDescent="0.3">
      <c r="A387" t="s">
        <v>883</v>
      </c>
      <c r="B387" t="s">
        <v>884</v>
      </c>
      <c r="C387" t="s">
        <v>3141</v>
      </c>
      <c r="D387" t="s">
        <v>543</v>
      </c>
      <c r="E387">
        <v>17086.29647144</v>
      </c>
      <c r="F387">
        <v>616.4</v>
      </c>
      <c r="G387">
        <v>44.862690843364497</v>
      </c>
      <c r="H387">
        <v>9.6146483903218307</v>
      </c>
      <c r="I387">
        <v>3.6712289282893602</v>
      </c>
      <c r="J387">
        <v>3.4437200608267</v>
      </c>
      <c r="K387">
        <v>575.98902906172304</v>
      </c>
      <c r="L387">
        <v>532.17460348854604</v>
      </c>
      <c r="M387">
        <v>74.086244521005497</v>
      </c>
      <c r="N387">
        <v>1.19800517676275</v>
      </c>
      <c r="O387">
        <v>17.456197274497001</v>
      </c>
      <c r="P387">
        <v>86.731293547409805</v>
      </c>
      <c r="Q387">
        <v>0.21665562520892601</v>
      </c>
    </row>
    <row r="388" spans="1:17" x14ac:dyDescent="0.3">
      <c r="A388" t="s">
        <v>885</v>
      </c>
      <c r="B388" t="s">
        <v>886</v>
      </c>
      <c r="C388" t="s">
        <v>3144</v>
      </c>
      <c r="D388" t="s">
        <v>263</v>
      </c>
      <c r="E388">
        <v>17057.706344999999</v>
      </c>
      <c r="F388">
        <v>15967.15</v>
      </c>
      <c r="G388">
        <v>-4.7739156165661303</v>
      </c>
      <c r="H388">
        <v>-0.16351881228920401</v>
      </c>
      <c r="I388">
        <v>-8.7511164842085805</v>
      </c>
      <c r="J388">
        <v>9.90914792810762E-2</v>
      </c>
      <c r="K388">
        <v>16077.038168470801</v>
      </c>
      <c r="L388">
        <v>15641.955838433099</v>
      </c>
      <c r="M388">
        <v>60.252095291699497</v>
      </c>
      <c r="N388">
        <v>0.98558660733679804</v>
      </c>
      <c r="O388">
        <v>20.246568736436998</v>
      </c>
      <c r="P388">
        <v>22.973691101492498</v>
      </c>
      <c r="Q388">
        <v>6.3092109567457005E-2</v>
      </c>
    </row>
    <row r="389" spans="1:17" hidden="1" x14ac:dyDescent="0.3">
      <c r="A389" t="s">
        <v>887</v>
      </c>
      <c r="B389" t="s">
        <v>888</v>
      </c>
      <c r="C389" t="s">
        <v>3150</v>
      </c>
      <c r="D389" t="s">
        <v>504</v>
      </c>
      <c r="E389">
        <v>16997.466797360001</v>
      </c>
      <c r="F389">
        <v>3605.6</v>
      </c>
      <c r="G389">
        <v>24.069954381183699</v>
      </c>
      <c r="H389">
        <v>-5.2294789868117197</v>
      </c>
      <c r="I389">
        <v>34.696090540266098</v>
      </c>
      <c r="J389">
        <v>-4.6419313762170402</v>
      </c>
      <c r="K389">
        <v>3780.82829053365</v>
      </c>
      <c r="L389">
        <v>3240.3392331827299</v>
      </c>
      <c r="M389">
        <v>47.0688388325459</v>
      </c>
      <c r="N389">
        <v>0.598019378475386</v>
      </c>
      <c r="O389">
        <v>29.631684047037901</v>
      </c>
      <c r="P389">
        <v>59.047198941332098</v>
      </c>
      <c r="Q389">
        <v>5.7953640369876998E-2</v>
      </c>
    </row>
    <row r="390" spans="1:17" x14ac:dyDescent="0.3">
      <c r="A390" t="s">
        <v>889</v>
      </c>
      <c r="B390" t="s">
        <v>890</v>
      </c>
      <c r="C390" t="s">
        <v>3146</v>
      </c>
      <c r="D390" t="s">
        <v>117</v>
      </c>
      <c r="E390">
        <v>16976.08686087</v>
      </c>
      <c r="F390">
        <v>930.45</v>
      </c>
      <c r="G390">
        <v>26.549457381488601</v>
      </c>
      <c r="H390">
        <v>-10.2177807559396</v>
      </c>
      <c r="I390">
        <v>-4.8662507537339303</v>
      </c>
      <c r="J390">
        <v>-5.4779922081129202</v>
      </c>
      <c r="K390">
        <v>1010.5535024204401</v>
      </c>
      <c r="L390">
        <v>929.43137394018299</v>
      </c>
      <c r="M390">
        <v>40.0996964880175</v>
      </c>
      <c r="N390">
        <v>0.604275906297285</v>
      </c>
      <c r="O390">
        <v>41.221989359986999</v>
      </c>
      <c r="P390">
        <v>61.817391304347801</v>
      </c>
      <c r="Q390">
        <v>0.22679161740982701</v>
      </c>
    </row>
    <row r="391" spans="1:17" x14ac:dyDescent="0.3">
      <c r="A391" t="s">
        <v>891</v>
      </c>
      <c r="B391" t="s">
        <v>892</v>
      </c>
      <c r="C391" t="s">
        <v>3145</v>
      </c>
      <c r="D391" t="s">
        <v>40</v>
      </c>
      <c r="E391">
        <v>16968.38831188</v>
      </c>
      <c r="F391">
        <v>768.2</v>
      </c>
      <c r="G391">
        <v>-30.597016252652299</v>
      </c>
      <c r="H391">
        <v>-8.9655952535206094</v>
      </c>
      <c r="I391">
        <v>-19.371623388772701</v>
      </c>
      <c r="J391">
        <v>-6.3830611799449803</v>
      </c>
      <c r="K391">
        <v>842.14833858668396</v>
      </c>
      <c r="L391">
        <v>857.10834647833599</v>
      </c>
      <c r="M391">
        <v>35.671686417902102</v>
      </c>
      <c r="N391">
        <v>2.0134622968386102</v>
      </c>
      <c r="O391">
        <v>33.4287945847435</v>
      </c>
      <c r="P391">
        <v>8.0146231721034802</v>
      </c>
    </row>
    <row r="392" spans="1:17" x14ac:dyDescent="0.3">
      <c r="A392" t="s">
        <v>893</v>
      </c>
      <c r="B392" t="s">
        <v>894</v>
      </c>
      <c r="C392" t="s">
        <v>3136</v>
      </c>
      <c r="D392" t="s">
        <v>217</v>
      </c>
      <c r="E392">
        <v>16901.755772889999</v>
      </c>
      <c r="F392">
        <v>4071.7</v>
      </c>
      <c r="G392">
        <v>39.805192231735603</v>
      </c>
      <c r="H392">
        <v>2.4378050155031898</v>
      </c>
      <c r="I392">
        <v>-4.9719613628017401</v>
      </c>
      <c r="J392">
        <v>-0.68664480757050095</v>
      </c>
      <c r="K392">
        <v>3976.4575462279599</v>
      </c>
      <c r="L392">
        <v>3635.2811078985601</v>
      </c>
      <c r="M392">
        <v>57.300742694455899</v>
      </c>
      <c r="N392">
        <v>0.70448872379354699</v>
      </c>
      <c r="O392">
        <v>7.6208954490753298</v>
      </c>
      <c r="P392">
        <v>70.364016736401595</v>
      </c>
      <c r="Q392">
        <v>0.26284783109570797</v>
      </c>
    </row>
    <row r="393" spans="1:17" x14ac:dyDescent="0.3">
      <c r="A393" t="s">
        <v>895</v>
      </c>
      <c r="B393" t="s">
        <v>896</v>
      </c>
      <c r="C393" t="s">
        <v>3151</v>
      </c>
      <c r="D393" t="s">
        <v>411</v>
      </c>
      <c r="E393">
        <v>16898.826443624999</v>
      </c>
      <c r="F393">
        <v>1338.65</v>
      </c>
      <c r="G393">
        <v>94.913304432087301</v>
      </c>
      <c r="H393">
        <v>12.687638164639701</v>
      </c>
      <c r="I393">
        <v>129.764359819144</v>
      </c>
      <c r="J393">
        <v>-1.57027711192505</v>
      </c>
      <c r="K393">
        <v>1170.75090784751</v>
      </c>
      <c r="L393">
        <v>902.91071688357295</v>
      </c>
      <c r="M393">
        <v>68.174488806806394</v>
      </c>
      <c r="N393">
        <v>0.861008021026478</v>
      </c>
      <c r="O393">
        <v>4.8780487804878003</v>
      </c>
      <c r="P393">
        <v>197.47777777777699</v>
      </c>
      <c r="Q393">
        <v>0.12689507898677199</v>
      </c>
    </row>
    <row r="394" spans="1:17" x14ac:dyDescent="0.3">
      <c r="A394" t="s">
        <v>897</v>
      </c>
      <c r="B394" t="s">
        <v>898</v>
      </c>
      <c r="C394" t="s">
        <v>3144</v>
      </c>
      <c r="D394" t="s">
        <v>468</v>
      </c>
      <c r="E394">
        <v>16753.215255974999</v>
      </c>
      <c r="F394">
        <v>270.95</v>
      </c>
      <c r="G394">
        <v>7.8445099055696303</v>
      </c>
      <c r="H394">
        <v>-6.96599980026377</v>
      </c>
      <c r="I394">
        <v>-21.290388869978301</v>
      </c>
      <c r="J394">
        <v>-2.2583371026819399</v>
      </c>
      <c r="K394">
        <v>287.57108379711298</v>
      </c>
      <c r="L394">
        <v>280.08427677937402</v>
      </c>
      <c r="M394">
        <v>48.378144698041197</v>
      </c>
      <c r="N394">
        <v>0.365439899019879</v>
      </c>
      <c r="O394">
        <v>31.352648090053499</v>
      </c>
      <c r="P394">
        <v>36.0190763052208</v>
      </c>
      <c r="Q394">
        <v>2.3976340098945999E-2</v>
      </c>
    </row>
    <row r="395" spans="1:17" x14ac:dyDescent="0.3">
      <c r="A395" t="s">
        <v>899</v>
      </c>
      <c r="B395" t="s">
        <v>900</v>
      </c>
      <c r="C395" t="s">
        <v>3136</v>
      </c>
      <c r="D395" t="s">
        <v>139</v>
      </c>
      <c r="E395">
        <v>16632.893448563998</v>
      </c>
      <c r="F395">
        <v>63.64</v>
      </c>
      <c r="G395">
        <v>134.57879006792601</v>
      </c>
      <c r="H395">
        <v>23.656054823473401</v>
      </c>
      <c r="I395">
        <v>2.3773606431773602</v>
      </c>
      <c r="J395">
        <v>3.9194530553075899</v>
      </c>
      <c r="K395">
        <v>62.198513718147801</v>
      </c>
      <c r="L395">
        <v>57.274315702178399</v>
      </c>
      <c r="M395">
        <v>59.236965730367601</v>
      </c>
      <c r="N395">
        <v>1.20622904996243</v>
      </c>
      <c r="O395">
        <v>43.620364550597102</v>
      </c>
      <c r="P395">
        <v>163.51966873705999</v>
      </c>
      <c r="Q395">
        <v>0.13480836225457299</v>
      </c>
    </row>
    <row r="396" spans="1:17" x14ac:dyDescent="0.3">
      <c r="A396" t="s">
        <v>901</v>
      </c>
      <c r="B396" t="s">
        <v>902</v>
      </c>
      <c r="C396" t="s">
        <v>3135</v>
      </c>
      <c r="D396" t="s">
        <v>21</v>
      </c>
      <c r="E396">
        <v>16614.023568229899</v>
      </c>
      <c r="F396">
        <v>600.65</v>
      </c>
      <c r="G396">
        <v>-25.788472553382601</v>
      </c>
      <c r="H396">
        <v>2.8613929386277501</v>
      </c>
      <c r="I396">
        <v>-12.584625410789201</v>
      </c>
      <c r="J396">
        <v>4.3169361005542699</v>
      </c>
      <c r="K396">
        <v>586.43569251301301</v>
      </c>
      <c r="L396">
        <v>622.09989812378296</v>
      </c>
      <c r="M396">
        <v>70.772171510521304</v>
      </c>
      <c r="N396">
        <v>0.62635413575451704</v>
      </c>
      <c r="O396">
        <v>43.486223258137002</v>
      </c>
      <c r="P396">
        <v>11.9988812231959</v>
      </c>
      <c r="Q396">
        <v>9.6792088105379995E-3</v>
      </c>
    </row>
    <row r="397" spans="1:17" x14ac:dyDescent="0.3">
      <c r="A397" t="s">
        <v>903</v>
      </c>
      <c r="B397" t="s">
        <v>904</v>
      </c>
      <c r="C397" t="s">
        <v>3136</v>
      </c>
      <c r="D397" t="s">
        <v>217</v>
      </c>
      <c r="E397">
        <v>16595.926673689999</v>
      </c>
      <c r="F397">
        <v>1300.1500000000001</v>
      </c>
      <c r="G397">
        <v>41.589227905949997</v>
      </c>
      <c r="H397">
        <v>6.7119587380366799</v>
      </c>
      <c r="I397">
        <v>35.859513000550599</v>
      </c>
      <c r="J397">
        <v>-2.4146512942823302</v>
      </c>
      <c r="K397">
        <v>1258.2929700376101</v>
      </c>
      <c r="L397">
        <v>1088.2463336210401</v>
      </c>
      <c r="M397">
        <v>51.935517620314599</v>
      </c>
      <c r="N397">
        <v>0.45309804672420601</v>
      </c>
      <c r="O397">
        <v>7.6798830904126296</v>
      </c>
      <c r="P397">
        <v>64.972719198071303</v>
      </c>
      <c r="Q397">
        <v>1.042321958818E-2</v>
      </c>
    </row>
    <row r="398" spans="1:17" hidden="1" x14ac:dyDescent="0.3">
      <c r="A398" t="s">
        <v>905</v>
      </c>
      <c r="B398" t="s">
        <v>906</v>
      </c>
      <c r="C398" t="s">
        <v>3148</v>
      </c>
      <c r="D398" t="s">
        <v>907</v>
      </c>
      <c r="E398">
        <v>16580.37348405</v>
      </c>
      <c r="F398">
        <v>1561.5</v>
      </c>
      <c r="G398">
        <v>-11.597279092712499</v>
      </c>
      <c r="H398">
        <v>-4.74764228971934</v>
      </c>
      <c r="I398">
        <v>2.8856224437193001</v>
      </c>
      <c r="J398">
        <v>-2.6640706373208198</v>
      </c>
      <c r="K398">
        <v>1640.35215853051</v>
      </c>
      <c r="M398">
        <v>47.080272062708197</v>
      </c>
      <c r="N398">
        <v>0.99866797583584299</v>
      </c>
      <c r="O398">
        <v>28.1460134486071</v>
      </c>
      <c r="P398">
        <v>26.781147241505199</v>
      </c>
    </row>
    <row r="399" spans="1:17" x14ac:dyDescent="0.3">
      <c r="A399" t="s">
        <v>908</v>
      </c>
      <c r="B399" t="s">
        <v>909</v>
      </c>
      <c r="C399" t="s">
        <v>3144</v>
      </c>
      <c r="D399" t="s">
        <v>530</v>
      </c>
      <c r="E399">
        <v>16548.133438814999</v>
      </c>
      <c r="F399">
        <v>1463.55</v>
      </c>
      <c r="G399">
        <v>-34.576687576855598</v>
      </c>
      <c r="H399">
        <v>-3.1636028214860001</v>
      </c>
      <c r="I399">
        <v>-24.856090266656899</v>
      </c>
      <c r="J399">
        <v>-8.8139175335546192</v>
      </c>
      <c r="K399">
        <v>1582.89109938046</v>
      </c>
      <c r="L399">
        <v>1603.4452952696099</v>
      </c>
      <c r="M399">
        <v>27.8709436803797</v>
      </c>
      <c r="N399">
        <v>0.49630857829308</v>
      </c>
      <c r="O399">
        <v>29.954562536298699</v>
      </c>
      <c r="P399">
        <v>11.6957948561398</v>
      </c>
    </row>
    <row r="400" spans="1:17" x14ac:dyDescent="0.3">
      <c r="A400" t="s">
        <v>910</v>
      </c>
      <c r="B400" t="s">
        <v>911</v>
      </c>
      <c r="C400" t="s">
        <v>3141</v>
      </c>
      <c r="D400" t="s">
        <v>214</v>
      </c>
      <c r="E400">
        <v>16476.635523179899</v>
      </c>
      <c r="F400">
        <v>677.8</v>
      </c>
      <c r="G400">
        <v>-3.7422526776957099</v>
      </c>
      <c r="H400">
        <v>-2.02691665624423</v>
      </c>
      <c r="I400">
        <v>6.1072659330031103</v>
      </c>
      <c r="J400">
        <v>-1.9496926913864201</v>
      </c>
      <c r="K400">
        <v>693.08553583941602</v>
      </c>
      <c r="L400">
        <v>650.05277136370501</v>
      </c>
      <c r="M400">
        <v>53.1374192691502</v>
      </c>
      <c r="N400">
        <v>0.218252331717257</v>
      </c>
      <c r="O400">
        <v>23.037769253467101</v>
      </c>
      <c r="P400">
        <v>35.141062705612498</v>
      </c>
      <c r="Q400">
        <v>2.9477813196112E-2</v>
      </c>
    </row>
    <row r="401" spans="1:17" x14ac:dyDescent="0.3">
      <c r="A401" t="s">
        <v>912</v>
      </c>
      <c r="B401" t="s">
        <v>913</v>
      </c>
      <c r="C401" t="s">
        <v>572</v>
      </c>
      <c r="D401" t="s">
        <v>572</v>
      </c>
      <c r="E401">
        <v>16430.03122995</v>
      </c>
      <c r="F401">
        <v>32.65</v>
      </c>
      <c r="G401">
        <v>-33.4256808709711</v>
      </c>
      <c r="H401">
        <v>-1.3801706149792199</v>
      </c>
      <c r="I401">
        <v>-19.134144357229101</v>
      </c>
      <c r="J401">
        <v>-2.49155382765279</v>
      </c>
      <c r="K401">
        <v>34.010582665784803</v>
      </c>
      <c r="L401">
        <v>36.558278276095699</v>
      </c>
      <c r="M401">
        <v>54.981271959824902</v>
      </c>
      <c r="N401">
        <v>0.75395598619172</v>
      </c>
      <c r="O401">
        <v>62.021439509954</v>
      </c>
      <c r="P401">
        <v>5.0852912777598904</v>
      </c>
      <c r="Q401">
        <v>-5.9636066151199998E-2</v>
      </c>
    </row>
    <row r="402" spans="1:17" hidden="1" x14ac:dyDescent="0.3">
      <c r="A402" t="s">
        <v>914</v>
      </c>
      <c r="B402" t="s">
        <v>915</v>
      </c>
      <c r="C402" t="s">
        <v>3150</v>
      </c>
      <c r="D402" t="s">
        <v>916</v>
      </c>
      <c r="E402">
        <v>16423.294524000001</v>
      </c>
      <c r="F402">
        <v>1621.9</v>
      </c>
      <c r="G402">
        <v>5226.05087938212</v>
      </c>
      <c r="H402">
        <v>116.700300879789</v>
      </c>
      <c r="I402">
        <v>633.76780621570799</v>
      </c>
      <c r="J402">
        <v>12.543700577518701</v>
      </c>
      <c r="K402">
        <v>898.68667608978296</v>
      </c>
      <c r="L402">
        <v>446.80574519738099</v>
      </c>
      <c r="M402">
        <v>96.697706195596496</v>
      </c>
      <c r="N402">
        <v>4.4798112508286403</v>
      </c>
      <c r="O402">
        <v>0</v>
      </c>
      <c r="P402">
        <v>5515.9972299168903</v>
      </c>
    </row>
    <row r="403" spans="1:17" x14ac:dyDescent="0.3">
      <c r="A403" t="s">
        <v>917</v>
      </c>
      <c r="B403" t="s">
        <v>918</v>
      </c>
      <c r="C403" t="s">
        <v>3151</v>
      </c>
      <c r="D403" t="s">
        <v>504</v>
      </c>
      <c r="E403">
        <v>16413.05904375</v>
      </c>
      <c r="F403">
        <v>452.75</v>
      </c>
      <c r="G403">
        <v>-37.480987025715699</v>
      </c>
      <c r="H403">
        <v>-8.2769068257224099</v>
      </c>
      <c r="I403">
        <v>-32.648190247035103</v>
      </c>
      <c r="J403">
        <v>1.7489247702575501</v>
      </c>
      <c r="K403">
        <v>510.70286496038102</v>
      </c>
      <c r="L403">
        <v>591.02859704362902</v>
      </c>
      <c r="M403">
        <v>48.811956518689001</v>
      </c>
      <c r="N403">
        <v>0.705263231778129</v>
      </c>
      <c r="O403">
        <v>69.906129210380996</v>
      </c>
      <c r="P403">
        <v>7.1344060577377997</v>
      </c>
      <c r="Q403">
        <v>-0.12923527718275801</v>
      </c>
    </row>
    <row r="404" spans="1:17" x14ac:dyDescent="0.3">
      <c r="A404" t="s">
        <v>919</v>
      </c>
      <c r="B404" t="s">
        <v>920</v>
      </c>
      <c r="C404" t="s">
        <v>3144</v>
      </c>
      <c r="D404" t="s">
        <v>263</v>
      </c>
      <c r="E404">
        <v>16309.189267010001</v>
      </c>
      <c r="F404">
        <v>1123.9000000000001</v>
      </c>
      <c r="G404">
        <v>74.987837779539603</v>
      </c>
      <c r="H404">
        <v>8.3412404331811292</v>
      </c>
      <c r="I404">
        <v>-17.704912265986302</v>
      </c>
      <c r="J404">
        <v>-3.5352639517386901</v>
      </c>
      <c r="K404">
        <v>1158.9411775293599</v>
      </c>
      <c r="L404">
        <v>1087.7169180390599</v>
      </c>
      <c r="M404">
        <v>51.755720618267603</v>
      </c>
      <c r="N404">
        <v>1.2431426005716699</v>
      </c>
      <c r="O404">
        <v>29.0150369249933</v>
      </c>
      <c r="P404">
        <v>108.264615954785</v>
      </c>
      <c r="Q404">
        <v>0.17916166931312899</v>
      </c>
    </row>
    <row r="405" spans="1:17" x14ac:dyDescent="0.3">
      <c r="A405" t="s">
        <v>921</v>
      </c>
      <c r="B405" t="s">
        <v>922</v>
      </c>
      <c r="C405" t="s">
        <v>3147</v>
      </c>
      <c r="D405" t="s">
        <v>707</v>
      </c>
      <c r="E405">
        <v>16266.927985464999</v>
      </c>
      <c r="F405">
        <v>3462.85</v>
      </c>
      <c r="G405">
        <v>12.9922082869683</v>
      </c>
      <c r="H405">
        <v>20.847436355408298</v>
      </c>
      <c r="I405">
        <v>49.066280892127899</v>
      </c>
      <c r="J405">
        <v>2.1922917135018598</v>
      </c>
      <c r="K405">
        <v>3046.1292965478101</v>
      </c>
      <c r="L405">
        <v>2656.9414933152402</v>
      </c>
      <c r="M405">
        <v>69.842020224213798</v>
      </c>
      <c r="N405">
        <v>0.77385308612268</v>
      </c>
      <c r="O405">
        <v>1.53053120984161</v>
      </c>
      <c r="P405">
        <v>63.805581835383101</v>
      </c>
      <c r="Q405">
        <v>0.102342250547239</v>
      </c>
    </row>
    <row r="406" spans="1:17" x14ac:dyDescent="0.3">
      <c r="A406" t="s">
        <v>923</v>
      </c>
      <c r="B406" t="s">
        <v>924</v>
      </c>
      <c r="C406" t="s">
        <v>3148</v>
      </c>
      <c r="D406" t="s">
        <v>707</v>
      </c>
      <c r="E406">
        <v>16266.1246321</v>
      </c>
      <c r="F406">
        <v>395.35</v>
      </c>
      <c r="G406">
        <v>28.5062972794784</v>
      </c>
      <c r="H406">
        <v>4.2660206901114899</v>
      </c>
      <c r="I406">
        <v>18.8852397986334</v>
      </c>
      <c r="J406">
        <v>-0.56236036532321299</v>
      </c>
      <c r="K406">
        <v>389.48089218578798</v>
      </c>
      <c r="L406">
        <v>361.58890982789802</v>
      </c>
      <c r="M406">
        <v>54.563793452339503</v>
      </c>
      <c r="N406">
        <v>0.35752414048547099</v>
      </c>
      <c r="O406">
        <v>19.994941191349401</v>
      </c>
      <c r="P406">
        <v>53.414823438106303</v>
      </c>
      <c r="Q406">
        <v>0.21855561451384101</v>
      </c>
    </row>
    <row r="407" spans="1:17" x14ac:dyDescent="0.3">
      <c r="A407" t="s">
        <v>925</v>
      </c>
      <c r="B407" t="s">
        <v>926</v>
      </c>
      <c r="C407" t="s">
        <v>3145</v>
      </c>
      <c r="D407" t="s">
        <v>927</v>
      </c>
      <c r="E407">
        <v>16261.952003050001</v>
      </c>
      <c r="F407">
        <v>731.95</v>
      </c>
      <c r="G407">
        <v>-8.2812606041227301</v>
      </c>
      <c r="H407">
        <v>-14.6352256403187</v>
      </c>
      <c r="I407">
        <v>4.9309052858075004</v>
      </c>
      <c r="J407">
        <v>1.4307825545883499</v>
      </c>
      <c r="K407">
        <v>809.03906766569003</v>
      </c>
      <c r="L407">
        <v>755.61694620135097</v>
      </c>
      <c r="M407">
        <v>36.730910273781397</v>
      </c>
      <c r="N407">
        <v>1.0453346273692601</v>
      </c>
      <c r="O407">
        <v>27.740965912972101</v>
      </c>
      <c r="P407">
        <v>17.6579328082301</v>
      </c>
      <c r="Q407">
        <v>-9.7793418616399994E-3</v>
      </c>
    </row>
    <row r="408" spans="1:17" x14ac:dyDescent="0.3">
      <c r="A408" t="s">
        <v>928</v>
      </c>
      <c r="B408" t="s">
        <v>929</v>
      </c>
      <c r="C408" t="s">
        <v>3151</v>
      </c>
      <c r="D408" t="s">
        <v>278</v>
      </c>
      <c r="E408">
        <v>16259.2016673</v>
      </c>
      <c r="F408">
        <v>430.75</v>
      </c>
      <c r="G408">
        <v>46.786531196021102</v>
      </c>
      <c r="H408">
        <v>-3.6350649307849698</v>
      </c>
      <c r="I408">
        <v>68.715470355147204</v>
      </c>
      <c r="J408">
        <v>1.7334194109479599</v>
      </c>
      <c r="K408">
        <v>436.10434020370798</v>
      </c>
      <c r="L408">
        <v>365.53823716102102</v>
      </c>
      <c r="M408">
        <v>64.747231425036702</v>
      </c>
      <c r="N408">
        <v>0.59363891354022802</v>
      </c>
      <c r="O408">
        <v>35.670342426001099</v>
      </c>
      <c r="P408">
        <v>106.100478468899</v>
      </c>
      <c r="Q408">
        <v>0.139743011059455</v>
      </c>
    </row>
    <row r="409" spans="1:17" hidden="1" x14ac:dyDescent="0.3">
      <c r="A409" t="s">
        <v>930</v>
      </c>
      <c r="B409" t="s">
        <v>931</v>
      </c>
      <c r="C409" t="s">
        <v>3150</v>
      </c>
      <c r="D409" t="s">
        <v>585</v>
      </c>
      <c r="E409">
        <v>16244.487429429901</v>
      </c>
      <c r="F409">
        <v>652.54999999999995</v>
      </c>
      <c r="G409">
        <v>-51.561232215189897</v>
      </c>
      <c r="H409">
        <v>-13.525917124126901</v>
      </c>
      <c r="I409">
        <v>-25.8992666774807</v>
      </c>
      <c r="J409">
        <v>-5.4711455745627102</v>
      </c>
      <c r="K409">
        <v>744.12449394255202</v>
      </c>
      <c r="L409">
        <v>808.17946764969702</v>
      </c>
      <c r="M409">
        <v>32.725546155792301</v>
      </c>
      <c r="N409">
        <v>1.29601333234009</v>
      </c>
      <c r="O409">
        <v>45.429469006206403</v>
      </c>
      <c r="P409">
        <v>4.4079999999999897</v>
      </c>
      <c r="Q409">
        <v>-0.208489131782053</v>
      </c>
    </row>
    <row r="410" spans="1:17" x14ac:dyDescent="0.3">
      <c r="A410" t="s">
        <v>932</v>
      </c>
      <c r="B410" t="s">
        <v>933</v>
      </c>
      <c r="C410" t="s">
        <v>3140</v>
      </c>
      <c r="D410" t="s">
        <v>51</v>
      </c>
      <c r="E410">
        <v>16226.375</v>
      </c>
      <c r="F410">
        <v>6490.55</v>
      </c>
      <c r="G410">
        <v>13.496163439120499</v>
      </c>
      <c r="H410">
        <v>-9.9576320238692198</v>
      </c>
      <c r="I410">
        <v>-5.4497532890763001</v>
      </c>
      <c r="J410">
        <v>-4.6055469089771002</v>
      </c>
      <c r="K410">
        <v>7050.0778729018502</v>
      </c>
      <c r="L410">
        <v>6426.3942748161799</v>
      </c>
      <c r="M410">
        <v>34.265359232342398</v>
      </c>
      <c r="N410">
        <v>0.27622158119467499</v>
      </c>
      <c r="O410">
        <v>25.3976935698823</v>
      </c>
      <c r="P410">
        <v>41.0774447366705</v>
      </c>
      <c r="Q410">
        <v>8.2727937088549003E-2</v>
      </c>
    </row>
    <row r="411" spans="1:17" x14ac:dyDescent="0.3">
      <c r="A411" t="s">
        <v>934</v>
      </c>
      <c r="B411" t="s">
        <v>935</v>
      </c>
      <c r="C411" t="s">
        <v>3135</v>
      </c>
      <c r="D411" t="s">
        <v>21</v>
      </c>
      <c r="E411">
        <v>16219.547850999999</v>
      </c>
      <c r="F411">
        <v>2877.5</v>
      </c>
      <c r="G411">
        <v>199.95464998037099</v>
      </c>
      <c r="H411">
        <v>11.833949542141101</v>
      </c>
      <c r="I411">
        <v>27.753348620204001</v>
      </c>
      <c r="J411">
        <v>-3.4465373792910201</v>
      </c>
      <c r="K411">
        <v>2669.85725920807</v>
      </c>
      <c r="L411">
        <v>2209.5671344790899</v>
      </c>
      <c r="M411">
        <v>64.061733029696697</v>
      </c>
      <c r="N411">
        <v>1.34719354259429</v>
      </c>
      <c r="O411">
        <v>6.34231103388358</v>
      </c>
      <c r="P411">
        <v>234.20441347270599</v>
      </c>
    </row>
    <row r="412" spans="1:17" x14ac:dyDescent="0.3">
      <c r="A412" t="s">
        <v>936</v>
      </c>
      <c r="B412" t="s">
        <v>937</v>
      </c>
      <c r="C412" t="s">
        <v>3144</v>
      </c>
      <c r="D412" t="s">
        <v>788</v>
      </c>
      <c r="E412">
        <v>16186.440175919999</v>
      </c>
      <c r="F412">
        <v>1201.9000000000001</v>
      </c>
      <c r="G412">
        <v>2.59719763934222</v>
      </c>
      <c r="H412">
        <v>-2.0015016379183099</v>
      </c>
      <c r="I412">
        <v>-9.8018260638717898</v>
      </c>
      <c r="J412">
        <v>0.46207329010328502</v>
      </c>
      <c r="K412">
        <v>1198.7337004368901</v>
      </c>
      <c r="L412">
        <v>1199.96620162473</v>
      </c>
      <c r="M412">
        <v>61.758403311161999</v>
      </c>
      <c r="N412">
        <v>0.72081395752504795</v>
      </c>
      <c r="O412">
        <v>57.829270321990101</v>
      </c>
      <c r="P412">
        <v>53.912152644384598</v>
      </c>
      <c r="Q412">
        <v>0.235681114457063</v>
      </c>
    </row>
    <row r="413" spans="1:17" x14ac:dyDescent="0.3">
      <c r="A413" t="s">
        <v>938</v>
      </c>
      <c r="B413" t="s">
        <v>939</v>
      </c>
      <c r="C413" t="s">
        <v>3137</v>
      </c>
      <c r="D413" t="s">
        <v>27</v>
      </c>
      <c r="E413">
        <v>16157.477663655</v>
      </c>
      <c r="F413">
        <v>82.65</v>
      </c>
      <c r="G413">
        <v>-31.261449058027299</v>
      </c>
      <c r="H413">
        <v>15.584369646299599</v>
      </c>
      <c r="I413">
        <v>2.75316405258318</v>
      </c>
      <c r="J413">
        <v>13.0920780827594</v>
      </c>
      <c r="K413">
        <v>76.729207825146403</v>
      </c>
      <c r="L413">
        <v>82.586527687986205</v>
      </c>
      <c r="M413">
        <v>80.805823013502703</v>
      </c>
      <c r="N413">
        <v>1.99724013635847</v>
      </c>
      <c r="O413">
        <v>34.785238959467598</v>
      </c>
      <c r="P413">
        <v>27.056110684089099</v>
      </c>
      <c r="Q413">
        <v>-8.0022606293970004E-3</v>
      </c>
    </row>
    <row r="414" spans="1:17" hidden="1" x14ac:dyDescent="0.3">
      <c r="A414" t="s">
        <v>940</v>
      </c>
      <c r="B414" t="s">
        <v>941</v>
      </c>
      <c r="C414" t="s">
        <v>3140</v>
      </c>
      <c r="D414" t="s">
        <v>391</v>
      </c>
      <c r="E414">
        <v>16153.044046589999</v>
      </c>
      <c r="F414">
        <v>675.1</v>
      </c>
      <c r="G414">
        <v>-5.8878415663356396</v>
      </c>
      <c r="H414">
        <v>-1.52391401693978</v>
      </c>
      <c r="I414">
        <v>22.687576123124</v>
      </c>
      <c r="J414">
        <v>1.2181550909997401</v>
      </c>
      <c r="K414">
        <v>656.20391140324</v>
      </c>
      <c r="M414">
        <v>59.677363353837102</v>
      </c>
      <c r="N414">
        <v>0.80623982156367102</v>
      </c>
      <c r="O414">
        <v>9.0653236557546908</v>
      </c>
      <c r="P414">
        <v>43.607743033397099</v>
      </c>
    </row>
    <row r="415" spans="1:17" hidden="1" x14ac:dyDescent="0.3">
      <c r="A415" t="s">
        <v>942</v>
      </c>
      <c r="B415" t="s">
        <v>943</v>
      </c>
      <c r="C415" t="s">
        <v>3150</v>
      </c>
      <c r="D415" t="s">
        <v>139</v>
      </c>
      <c r="E415">
        <v>16145.901696437</v>
      </c>
      <c r="F415">
        <v>34.49</v>
      </c>
      <c r="G415">
        <v>-15.0617076789837</v>
      </c>
      <c r="H415">
        <v>1.1562442840453699</v>
      </c>
      <c r="I415">
        <v>11.779083132991801</v>
      </c>
      <c r="J415">
        <v>5.4674749281278201</v>
      </c>
      <c r="O415">
        <v>0.57987822557261604</v>
      </c>
      <c r="P415">
        <v>27.646188008882302</v>
      </c>
    </row>
    <row r="416" spans="1:17" x14ac:dyDescent="0.3">
      <c r="A416" t="s">
        <v>944</v>
      </c>
      <c r="B416" t="s">
        <v>945</v>
      </c>
      <c r="C416" t="s">
        <v>3140</v>
      </c>
      <c r="D416" t="s">
        <v>250</v>
      </c>
      <c r="E416">
        <v>16135.59728</v>
      </c>
      <c r="F416">
        <v>1588.9</v>
      </c>
      <c r="G416">
        <v>28.1229944883681</v>
      </c>
      <c r="H416">
        <v>13.488484092252699</v>
      </c>
      <c r="I416">
        <v>20.953729738301401</v>
      </c>
      <c r="J416">
        <v>2.1938915013477098</v>
      </c>
      <c r="K416">
        <v>1485.7878474034101</v>
      </c>
      <c r="L416">
        <v>1320.5506931714799</v>
      </c>
      <c r="M416">
        <v>49.851904463212897</v>
      </c>
      <c r="N416">
        <v>0.91045926713575398</v>
      </c>
      <c r="O416">
        <v>7.59645037447289</v>
      </c>
      <c r="P416">
        <v>48.634237605238503</v>
      </c>
      <c r="Q416">
        <v>0.15097366007763399</v>
      </c>
    </row>
    <row r="417" spans="1:17" x14ac:dyDescent="0.3">
      <c r="A417" t="s">
        <v>946</v>
      </c>
      <c r="B417" t="s">
        <v>947</v>
      </c>
      <c r="C417" t="s">
        <v>3135</v>
      </c>
      <c r="D417" t="s">
        <v>243</v>
      </c>
      <c r="E417">
        <v>15981.8020281399</v>
      </c>
      <c r="F417">
        <v>1142.5999999999999</v>
      </c>
      <c r="G417">
        <v>47.341015437207901</v>
      </c>
      <c r="H417">
        <v>-7.0871109073550702</v>
      </c>
      <c r="I417">
        <v>23.260707371325601</v>
      </c>
      <c r="J417">
        <v>0.56570261631264296</v>
      </c>
      <c r="K417">
        <v>1204.3878190375899</v>
      </c>
      <c r="L417">
        <v>1018.0057469809</v>
      </c>
      <c r="M417">
        <v>44.6096911328696</v>
      </c>
      <c r="N417">
        <v>1.1083929667978401</v>
      </c>
      <c r="O417">
        <v>35.480483108699403</v>
      </c>
      <c r="P417">
        <v>73.383915022761698</v>
      </c>
      <c r="Q417">
        <v>0.146324037509386</v>
      </c>
    </row>
    <row r="418" spans="1:17" hidden="1" x14ac:dyDescent="0.3">
      <c r="A418" t="s">
        <v>948</v>
      </c>
      <c r="B418" t="s">
        <v>949</v>
      </c>
      <c r="C418" t="s">
        <v>3150</v>
      </c>
      <c r="D418" t="s">
        <v>217</v>
      </c>
      <c r="E418">
        <v>15870.3719701399</v>
      </c>
      <c r="F418">
        <v>14300.2</v>
      </c>
      <c r="G418">
        <v>164.46162970703901</v>
      </c>
      <c r="H418">
        <v>56.345257365570703</v>
      </c>
      <c r="I418">
        <v>111.77365622226</v>
      </c>
      <c r="J418">
        <v>-13.8426760693822</v>
      </c>
      <c r="K418">
        <v>11802.621643036</v>
      </c>
      <c r="L418">
        <v>8354.1287184887697</v>
      </c>
      <c r="M418">
        <v>40.3724578984394</v>
      </c>
      <c r="N418">
        <v>1.1772624458690399</v>
      </c>
      <c r="O418">
        <v>42.593809876784903</v>
      </c>
      <c r="P418">
        <v>191.28796366080701</v>
      </c>
      <c r="Q418">
        <v>0.11183806773678499</v>
      </c>
    </row>
    <row r="419" spans="1:17" x14ac:dyDescent="0.3">
      <c r="A419" t="s">
        <v>950</v>
      </c>
      <c r="B419" t="s">
        <v>951</v>
      </c>
      <c r="C419" t="s">
        <v>3140</v>
      </c>
      <c r="D419" t="s">
        <v>51</v>
      </c>
      <c r="E419">
        <v>15830.195808959999</v>
      </c>
      <c r="F419">
        <v>2082.6</v>
      </c>
      <c r="G419">
        <v>46.252983467932303</v>
      </c>
      <c r="H419">
        <v>17.442012402178801</v>
      </c>
      <c r="I419">
        <v>57.498977484025403</v>
      </c>
      <c r="J419">
        <v>5.07487964532947</v>
      </c>
      <c r="K419">
        <v>1935.71387915427</v>
      </c>
      <c r="L419">
        <v>1642.95569649156</v>
      </c>
      <c r="M419">
        <v>64.212615395137803</v>
      </c>
      <c r="N419">
        <v>0.45572742449357401</v>
      </c>
      <c r="O419">
        <v>4.52079131854412</v>
      </c>
      <c r="P419">
        <v>76.7911714770797</v>
      </c>
      <c r="Q419">
        <v>0.111402669721343</v>
      </c>
    </row>
    <row r="420" spans="1:17" x14ac:dyDescent="0.3">
      <c r="A420" t="s">
        <v>952</v>
      </c>
      <c r="B420" t="s">
        <v>953</v>
      </c>
      <c r="C420" t="s">
        <v>3151</v>
      </c>
      <c r="D420" t="s">
        <v>504</v>
      </c>
      <c r="E420">
        <v>15826.0664116799</v>
      </c>
      <c r="F420">
        <v>5161.8</v>
      </c>
      <c r="G420">
        <v>-2.081655993254</v>
      </c>
      <c r="H420">
        <v>9.8701737053693304</v>
      </c>
      <c r="I420">
        <v>9.0498166310564692</v>
      </c>
      <c r="J420">
        <v>4.7815600846928596</v>
      </c>
      <c r="K420">
        <v>5022.7003477039398</v>
      </c>
      <c r="L420">
        <v>4924.6873433751598</v>
      </c>
      <c r="M420">
        <v>63.097583365857098</v>
      </c>
      <c r="N420">
        <v>0.94523556258226005</v>
      </c>
      <c r="O420">
        <v>15.441318919756601</v>
      </c>
      <c r="P420">
        <v>28.3710519771201</v>
      </c>
      <c r="Q420">
        <v>1.7674723262634001E-2</v>
      </c>
    </row>
    <row r="421" spans="1:17" x14ac:dyDescent="0.3">
      <c r="A421" t="s">
        <v>954</v>
      </c>
      <c r="B421" t="s">
        <v>955</v>
      </c>
      <c r="C421" t="s">
        <v>3136</v>
      </c>
      <c r="D421" t="s">
        <v>567</v>
      </c>
      <c r="E421">
        <v>15809.3754993</v>
      </c>
      <c r="F421">
        <v>316.35000000000002</v>
      </c>
      <c r="G421">
        <v>-13.572810384166999</v>
      </c>
      <c r="H421">
        <v>-9.9851849743743397</v>
      </c>
      <c r="I421">
        <v>-5.6113704249290501</v>
      </c>
      <c r="J421">
        <v>-4.8505932860258101</v>
      </c>
      <c r="K421">
        <v>337.01977283564401</v>
      </c>
      <c r="L421">
        <v>329.40671599371598</v>
      </c>
      <c r="M421">
        <v>38.004346485315303</v>
      </c>
      <c r="N421">
        <v>0.77073969981983803</v>
      </c>
      <c r="O421">
        <v>26.963805911174301</v>
      </c>
      <c r="P421">
        <v>11.8042056900512</v>
      </c>
      <c r="Q421">
        <v>-2.7037222122808999E-2</v>
      </c>
    </row>
    <row r="422" spans="1:17" x14ac:dyDescent="0.3">
      <c r="A422" t="s">
        <v>956</v>
      </c>
      <c r="B422" t="s">
        <v>957</v>
      </c>
      <c r="C422" t="s">
        <v>3147</v>
      </c>
      <c r="D422" t="s">
        <v>458</v>
      </c>
      <c r="E422">
        <v>15805.038558504901</v>
      </c>
      <c r="F422">
        <v>1107.05</v>
      </c>
      <c r="G422">
        <v>13.592159051883201</v>
      </c>
      <c r="H422">
        <v>-10.6788781380145</v>
      </c>
      <c r="I422">
        <v>4.9901624573267496</v>
      </c>
      <c r="J422">
        <v>1.4739572951056501</v>
      </c>
      <c r="K422">
        <v>1206.6856443653501</v>
      </c>
      <c r="L422">
        <v>1152.1354710702001</v>
      </c>
      <c r="M422">
        <v>40.151087873392598</v>
      </c>
      <c r="N422">
        <v>0.70842798945118601</v>
      </c>
      <c r="O422">
        <v>39.442662933020102</v>
      </c>
      <c r="P422">
        <v>37.8642590286425</v>
      </c>
      <c r="Q422">
        <v>0.16455126492101399</v>
      </c>
    </row>
    <row r="423" spans="1:17" hidden="1" x14ac:dyDescent="0.3">
      <c r="A423" t="s">
        <v>958</v>
      </c>
      <c r="B423" t="s">
        <v>959</v>
      </c>
      <c r="C423" t="s">
        <v>3150</v>
      </c>
      <c r="D423" t="s">
        <v>166</v>
      </c>
      <c r="E423">
        <v>15699.002478045</v>
      </c>
      <c r="F423">
        <v>259.45</v>
      </c>
      <c r="G423">
        <v>-22.692584551265998</v>
      </c>
      <c r="H423">
        <v>0.40766102532237602</v>
      </c>
      <c r="I423">
        <v>-5.9131852809003496</v>
      </c>
      <c r="J423">
        <v>-8.4596372016961094</v>
      </c>
      <c r="O423">
        <v>6.7064945076122697</v>
      </c>
      <c r="P423">
        <v>13.868773315777901</v>
      </c>
    </row>
    <row r="424" spans="1:17" x14ac:dyDescent="0.3">
      <c r="A424" t="s">
        <v>960</v>
      </c>
      <c r="B424" t="s">
        <v>961</v>
      </c>
      <c r="C424" t="s">
        <v>3136</v>
      </c>
      <c r="D424" t="s">
        <v>54</v>
      </c>
      <c r="E424">
        <v>15685.24459251</v>
      </c>
      <c r="F424">
        <v>983.1</v>
      </c>
      <c r="G424">
        <v>-64.9001797441002</v>
      </c>
      <c r="H424">
        <v>2.3559256135933699</v>
      </c>
      <c r="I424">
        <v>-35.205269490439797</v>
      </c>
      <c r="J424">
        <v>5.6433643947618002</v>
      </c>
      <c r="K424">
        <v>1025.4844579157</v>
      </c>
      <c r="L424">
        <v>1232.62369558142</v>
      </c>
      <c r="M424">
        <v>68.976418510648699</v>
      </c>
      <c r="N424">
        <v>1.05424896409541</v>
      </c>
      <c r="O424">
        <v>82.687417353270206</v>
      </c>
      <c r="P424">
        <v>14.3139534883721</v>
      </c>
      <c r="Q424">
        <v>6.1322869553046999E-2</v>
      </c>
    </row>
    <row r="425" spans="1:17" x14ac:dyDescent="0.3">
      <c r="A425" t="s">
        <v>962</v>
      </c>
      <c r="B425" t="s">
        <v>963</v>
      </c>
      <c r="C425" t="s">
        <v>3140</v>
      </c>
      <c r="D425" t="s">
        <v>51</v>
      </c>
      <c r="E425">
        <v>15659.07324303</v>
      </c>
      <c r="F425">
        <v>345.55</v>
      </c>
      <c r="G425">
        <v>113.876830033099</v>
      </c>
      <c r="H425">
        <v>28.035505810564899</v>
      </c>
      <c r="I425">
        <v>103.88810151008499</v>
      </c>
      <c r="J425">
        <v>8.1699471050491592</v>
      </c>
      <c r="K425">
        <v>288.13696918002199</v>
      </c>
      <c r="L425">
        <v>221.97645417885801</v>
      </c>
      <c r="M425">
        <v>85.871783892617103</v>
      </c>
      <c r="N425">
        <v>1.25410593555269</v>
      </c>
      <c r="O425">
        <v>1.72189263492981</v>
      </c>
      <c r="P425">
        <v>165.80769230769201</v>
      </c>
      <c r="Q425">
        <v>0.21291332802076299</v>
      </c>
    </row>
    <row r="426" spans="1:17" x14ac:dyDescent="0.3">
      <c r="A426" t="s">
        <v>964</v>
      </c>
      <c r="B426" t="s">
        <v>965</v>
      </c>
      <c r="C426" t="s">
        <v>3139</v>
      </c>
      <c r="D426" t="s">
        <v>48</v>
      </c>
      <c r="E426">
        <v>15544.103104529901</v>
      </c>
      <c r="F426">
        <v>1607.1</v>
      </c>
      <c r="G426">
        <v>27.268012461930901</v>
      </c>
      <c r="H426">
        <v>5.04652881030378</v>
      </c>
      <c r="I426">
        <v>-3.9960502419581401</v>
      </c>
      <c r="J426">
        <v>0.347586485345528</v>
      </c>
      <c r="K426">
        <v>1600.2236323099901</v>
      </c>
      <c r="L426">
        <v>1526.5428334288099</v>
      </c>
      <c r="M426">
        <v>59.641616957971699</v>
      </c>
      <c r="N426">
        <v>0.57321719566179796</v>
      </c>
      <c r="O426">
        <v>15.736419637857001</v>
      </c>
      <c r="P426">
        <v>56.797892580125797</v>
      </c>
      <c r="Q426">
        <v>-4.4211843327312997E-2</v>
      </c>
    </row>
    <row r="427" spans="1:17" hidden="1" x14ac:dyDescent="0.3">
      <c r="A427" t="s">
        <v>966</v>
      </c>
      <c r="B427" t="s">
        <v>967</v>
      </c>
      <c r="C427" t="s">
        <v>3150</v>
      </c>
      <c r="D427" t="s">
        <v>746</v>
      </c>
      <c r="E427">
        <v>15502.9956089399</v>
      </c>
      <c r="F427">
        <v>874.03</v>
      </c>
      <c r="G427">
        <v>0.213712105061937</v>
      </c>
      <c r="H427">
        <v>-0.60387705897464505</v>
      </c>
      <c r="I427">
        <v>1.6396113557856</v>
      </c>
      <c r="J427">
        <v>-0.71079499796611401</v>
      </c>
      <c r="K427">
        <v>872.19101126372198</v>
      </c>
      <c r="L427">
        <v>839.83302583401201</v>
      </c>
      <c r="M427">
        <v>63.673105172010501</v>
      </c>
      <c r="N427">
        <v>0.93555066031825196</v>
      </c>
      <c r="O427">
        <v>7.4219420386027997</v>
      </c>
      <c r="P427">
        <v>23.487192528857399</v>
      </c>
      <c r="Q427">
        <v>-2.790653939747E-3</v>
      </c>
    </row>
    <row r="428" spans="1:17" x14ac:dyDescent="0.3">
      <c r="A428" t="s">
        <v>968</v>
      </c>
      <c r="B428" t="s">
        <v>969</v>
      </c>
      <c r="C428" t="s">
        <v>3147</v>
      </c>
      <c r="D428" t="s">
        <v>970</v>
      </c>
      <c r="E428">
        <v>15472.879538351999</v>
      </c>
      <c r="F428">
        <v>197.92</v>
      </c>
      <c r="G428">
        <v>1.98738021872583</v>
      </c>
      <c r="H428">
        <v>21.620093268614198</v>
      </c>
      <c r="I428">
        <v>-9.5893404341407305</v>
      </c>
      <c r="J428">
        <v>-0.67812044282236705</v>
      </c>
      <c r="K428">
        <v>189.31076595695001</v>
      </c>
      <c r="L428">
        <v>193.27151447018699</v>
      </c>
      <c r="M428">
        <v>62.603316039026701</v>
      </c>
      <c r="N428">
        <v>1.1192485251814701</v>
      </c>
      <c r="O428">
        <v>20.023241713823701</v>
      </c>
      <c r="P428">
        <v>25.663492063492001</v>
      </c>
      <c r="Q428">
        <v>1.2635005460135001E-2</v>
      </c>
    </row>
    <row r="429" spans="1:17" x14ac:dyDescent="0.3">
      <c r="A429" t="s">
        <v>971</v>
      </c>
      <c r="B429" t="s">
        <v>972</v>
      </c>
      <c r="C429" t="s">
        <v>3144</v>
      </c>
      <c r="D429" t="s">
        <v>973</v>
      </c>
      <c r="E429">
        <v>15378.9819615</v>
      </c>
      <c r="F429">
        <v>1292.25</v>
      </c>
      <c r="G429">
        <v>31.977337157460202</v>
      </c>
      <c r="H429">
        <v>5.0463125904046002</v>
      </c>
      <c r="I429">
        <v>-17.583839462740102</v>
      </c>
      <c r="J429">
        <v>-1.0362004232739099</v>
      </c>
      <c r="K429">
        <v>1301.0483187259999</v>
      </c>
      <c r="L429">
        <v>1260.86618654939</v>
      </c>
      <c r="M429">
        <v>56.9742665554014</v>
      </c>
      <c r="N429">
        <v>0.59657104991707</v>
      </c>
      <c r="O429">
        <v>31.166569936157799</v>
      </c>
      <c r="P429">
        <v>65.673076923076906</v>
      </c>
      <c r="Q429">
        <v>0.19301427110776501</v>
      </c>
    </row>
    <row r="430" spans="1:17" hidden="1" x14ac:dyDescent="0.3">
      <c r="A430" t="s">
        <v>974</v>
      </c>
      <c r="B430" t="s">
        <v>975</v>
      </c>
      <c r="C430" t="s">
        <v>3150</v>
      </c>
      <c r="D430" t="s">
        <v>60</v>
      </c>
      <c r="E430">
        <v>15312.693322392</v>
      </c>
      <c r="F430">
        <v>38.119999999999997</v>
      </c>
      <c r="G430">
        <v>59.759013353412499</v>
      </c>
      <c r="H430">
        <v>-15.1744133993445</v>
      </c>
      <c r="I430">
        <v>44.8180048850638</v>
      </c>
      <c r="J430">
        <v>-6.2782417903128801E-2</v>
      </c>
      <c r="K430">
        <v>38.737569524330297</v>
      </c>
      <c r="L430">
        <v>32.449846844382499</v>
      </c>
      <c r="M430">
        <v>54.168257185008599</v>
      </c>
      <c r="N430">
        <v>0.36824174067897403</v>
      </c>
      <c r="O430">
        <v>40.713536201468997</v>
      </c>
      <c r="P430">
        <v>96.494845360824698</v>
      </c>
      <c r="Q430">
        <v>0.100699001837951</v>
      </c>
    </row>
    <row r="431" spans="1:17" x14ac:dyDescent="0.3">
      <c r="A431" t="s">
        <v>976</v>
      </c>
      <c r="B431" t="s">
        <v>977</v>
      </c>
      <c r="C431" t="s">
        <v>3136</v>
      </c>
      <c r="D431" t="s">
        <v>978</v>
      </c>
      <c r="E431">
        <v>15269.130166675001</v>
      </c>
      <c r="F431">
        <v>171.71</v>
      </c>
      <c r="G431">
        <v>-3.7617492819590801</v>
      </c>
      <c r="H431">
        <v>-8.3248679885749208</v>
      </c>
      <c r="I431">
        <v>0.93089399681731799</v>
      </c>
      <c r="J431">
        <v>-0.52735481700853704</v>
      </c>
      <c r="K431">
        <v>181.47693846031001</v>
      </c>
      <c r="L431">
        <v>175.534583124102</v>
      </c>
      <c r="M431">
        <v>60.9185929951961</v>
      </c>
      <c r="N431">
        <v>0.26561061226136501</v>
      </c>
      <c r="O431">
        <v>42.3330033195504</v>
      </c>
      <c r="P431">
        <v>31.881720430107499</v>
      </c>
      <c r="Q431">
        <v>-7.4466315018948001E-2</v>
      </c>
    </row>
    <row r="432" spans="1:17" x14ac:dyDescent="0.3">
      <c r="A432" t="s">
        <v>979</v>
      </c>
      <c r="B432" t="s">
        <v>980</v>
      </c>
      <c r="C432" t="s">
        <v>3146</v>
      </c>
      <c r="D432" t="s">
        <v>117</v>
      </c>
      <c r="E432">
        <v>15244.0137402</v>
      </c>
      <c r="F432">
        <v>432.6</v>
      </c>
      <c r="G432">
        <v>59.4756985337673</v>
      </c>
      <c r="H432">
        <v>-6.5644072140055796</v>
      </c>
      <c r="I432">
        <v>73.462130302336305</v>
      </c>
      <c r="J432">
        <v>2.0533864370282302</v>
      </c>
      <c r="K432">
        <v>431.625341510645</v>
      </c>
      <c r="L432">
        <v>334.03365339313501</v>
      </c>
      <c r="M432">
        <v>48.158903030011999</v>
      </c>
      <c r="N432">
        <v>0.49588723499482701</v>
      </c>
      <c r="O432">
        <v>21.3592233009708</v>
      </c>
      <c r="P432">
        <v>140</v>
      </c>
      <c r="Q432">
        <v>0.178289247593925</v>
      </c>
    </row>
    <row r="433" spans="1:17" x14ac:dyDescent="0.3">
      <c r="A433" t="s">
        <v>981</v>
      </c>
      <c r="B433" t="s">
        <v>982</v>
      </c>
      <c r="C433" t="s">
        <v>3151</v>
      </c>
      <c r="D433" t="s">
        <v>983</v>
      </c>
      <c r="E433">
        <v>15135.702764489901</v>
      </c>
      <c r="F433">
        <v>852.3</v>
      </c>
      <c r="G433">
        <v>37.828307954954397</v>
      </c>
      <c r="H433">
        <v>12.3776440995271</v>
      </c>
      <c r="I433">
        <v>30.186315313621002</v>
      </c>
      <c r="J433">
        <v>3.4359824042312499</v>
      </c>
      <c r="K433">
        <v>810.50041267810298</v>
      </c>
      <c r="L433">
        <v>733.37953095205796</v>
      </c>
      <c r="M433">
        <v>62.377545513538898</v>
      </c>
      <c r="N433">
        <v>1.2437003767583801</v>
      </c>
      <c r="O433">
        <v>2.9919042590637002</v>
      </c>
      <c r="P433">
        <v>65.174418604651095</v>
      </c>
      <c r="Q433">
        <v>5.8481220371214997E-2</v>
      </c>
    </row>
    <row r="434" spans="1:17" x14ac:dyDescent="0.3">
      <c r="A434" t="s">
        <v>984</v>
      </c>
      <c r="B434" t="s">
        <v>985</v>
      </c>
      <c r="C434" t="s">
        <v>3138</v>
      </c>
      <c r="D434" t="s">
        <v>40</v>
      </c>
      <c r="E434">
        <v>14969.260372659999</v>
      </c>
      <c r="F434">
        <v>407.65</v>
      </c>
      <c r="G434">
        <v>-30.404995518335401</v>
      </c>
      <c r="H434">
        <v>-17.174755198704801</v>
      </c>
      <c r="I434">
        <v>-9.0479475470662099</v>
      </c>
      <c r="J434">
        <v>-3.8705932868094899</v>
      </c>
      <c r="K434">
        <v>486.22126896122398</v>
      </c>
      <c r="L434">
        <v>475.45735861059399</v>
      </c>
      <c r="M434">
        <v>26.739656057328801</v>
      </c>
      <c r="N434">
        <v>1.00195999827642</v>
      </c>
      <c r="O434">
        <v>46.167055071752699</v>
      </c>
      <c r="P434">
        <v>11.1368593238822</v>
      </c>
      <c r="Q434">
        <v>0.111281687439843</v>
      </c>
    </row>
    <row r="435" spans="1:17" x14ac:dyDescent="0.3">
      <c r="A435" t="s">
        <v>986</v>
      </c>
      <c r="B435" t="s">
        <v>987</v>
      </c>
      <c r="C435" t="s">
        <v>3146</v>
      </c>
      <c r="D435" t="s">
        <v>988</v>
      </c>
      <c r="E435">
        <v>14920.034161060001</v>
      </c>
      <c r="F435">
        <v>2192.9</v>
      </c>
      <c r="G435">
        <v>68.352934912073906</v>
      </c>
      <c r="H435">
        <v>8.2251751556470403</v>
      </c>
      <c r="I435">
        <v>82.7764456503145</v>
      </c>
      <c r="J435">
        <v>-0.48841891085385403</v>
      </c>
      <c r="K435">
        <v>2184.3648189334799</v>
      </c>
      <c r="L435">
        <v>1717.5919318051399</v>
      </c>
      <c r="M435">
        <v>56.851463731784797</v>
      </c>
      <c r="N435">
        <v>0.61946025995460696</v>
      </c>
      <c r="O435">
        <v>23.124629486068599</v>
      </c>
      <c r="P435">
        <v>200.39726027397199</v>
      </c>
      <c r="Q435">
        <v>0.23508954188761799</v>
      </c>
    </row>
    <row r="436" spans="1:17" x14ac:dyDescent="0.3">
      <c r="A436" t="s">
        <v>989</v>
      </c>
      <c r="B436" t="s">
        <v>990</v>
      </c>
      <c r="C436" t="s">
        <v>3142</v>
      </c>
      <c r="D436" t="s">
        <v>117</v>
      </c>
      <c r="E436">
        <v>14909.090554500001</v>
      </c>
      <c r="F436">
        <v>1027.5</v>
      </c>
      <c r="G436">
        <v>147.33513969132699</v>
      </c>
      <c r="H436">
        <v>14.665996364331299</v>
      </c>
      <c r="I436">
        <v>97.772703084553399</v>
      </c>
      <c r="J436">
        <v>6.3429064279580496</v>
      </c>
      <c r="K436">
        <v>977.12500428121598</v>
      </c>
      <c r="L436">
        <v>797.42602540468704</v>
      </c>
      <c r="M436">
        <v>70.495676936503799</v>
      </c>
      <c r="N436">
        <v>0.70043586674823699</v>
      </c>
      <c r="O436">
        <v>31.1727493917274</v>
      </c>
      <c r="P436">
        <v>174.36582109479301</v>
      </c>
      <c r="Q436">
        <v>0.203317897685411</v>
      </c>
    </row>
    <row r="437" spans="1:17" x14ac:dyDescent="0.3">
      <c r="A437" t="s">
        <v>991</v>
      </c>
      <c r="B437" t="s">
        <v>992</v>
      </c>
      <c r="C437" t="s">
        <v>3154</v>
      </c>
      <c r="D437" t="s">
        <v>993</v>
      </c>
      <c r="E437">
        <v>14868.42888032</v>
      </c>
      <c r="F437">
        <v>1514.2</v>
      </c>
      <c r="G437">
        <v>-33.831794806200797</v>
      </c>
      <c r="H437">
        <v>-1.83118722506368</v>
      </c>
      <c r="I437">
        <v>7.1840286352967597</v>
      </c>
      <c r="J437">
        <v>-2.5152251279765001</v>
      </c>
      <c r="K437">
        <v>1525.8028605328</v>
      </c>
      <c r="L437">
        <v>1509.6677525324401</v>
      </c>
      <c r="M437">
        <v>60.155264140584798</v>
      </c>
      <c r="N437">
        <v>1.0281451670858901</v>
      </c>
      <c r="O437">
        <v>20.8823140932505</v>
      </c>
      <c r="P437">
        <v>25.743232021258901</v>
      </c>
      <c r="Q437">
        <v>-3.0050664184290001E-2</v>
      </c>
    </row>
    <row r="438" spans="1:17" hidden="1" x14ac:dyDescent="0.3">
      <c r="A438" t="s">
        <v>994</v>
      </c>
      <c r="B438" t="s">
        <v>995</v>
      </c>
      <c r="C438" t="s">
        <v>3150</v>
      </c>
      <c r="D438" t="s">
        <v>48</v>
      </c>
      <c r="E438">
        <v>14837.41416577</v>
      </c>
      <c r="F438">
        <v>1423.3</v>
      </c>
      <c r="G438">
        <v>395.23164837599199</v>
      </c>
      <c r="H438">
        <v>-5.39686622022686</v>
      </c>
      <c r="I438">
        <v>-34.1261434025499</v>
      </c>
      <c r="J438">
        <v>-4.26091547806449</v>
      </c>
      <c r="K438">
        <v>1577.03792894046</v>
      </c>
      <c r="L438">
        <v>1518.2256359814201</v>
      </c>
      <c r="M438">
        <v>39.751106241267799</v>
      </c>
      <c r="N438">
        <v>0.66572125872106802</v>
      </c>
      <c r="O438">
        <v>113.43005690999701</v>
      </c>
      <c r="P438">
        <v>430.88399850801898</v>
      </c>
      <c r="Q438">
        <v>0.25838527381033799</v>
      </c>
    </row>
    <row r="439" spans="1:17" x14ac:dyDescent="0.3">
      <c r="A439" t="s">
        <v>996</v>
      </c>
      <c r="B439" t="s">
        <v>997</v>
      </c>
      <c r="C439" t="s">
        <v>3144</v>
      </c>
      <c r="D439" t="s">
        <v>48</v>
      </c>
      <c r="E439">
        <v>14706.885170879999</v>
      </c>
      <c r="F439">
        <v>800.1</v>
      </c>
      <c r="G439">
        <v>6.0828850720210497</v>
      </c>
      <c r="H439">
        <v>15.2286478154889</v>
      </c>
      <c r="I439">
        <v>49.144130892540097</v>
      </c>
      <c r="J439">
        <v>12.509934617313901</v>
      </c>
      <c r="K439">
        <v>736.78607346002298</v>
      </c>
      <c r="L439">
        <v>663.82437044561402</v>
      </c>
      <c r="M439">
        <v>72.871291005177298</v>
      </c>
      <c r="N439">
        <v>1.65129057475833</v>
      </c>
      <c r="O439">
        <v>3.5308086489188799</v>
      </c>
      <c r="P439">
        <v>78.59375</v>
      </c>
      <c r="Q439">
        <v>0.102690056055271</v>
      </c>
    </row>
    <row r="440" spans="1:17" x14ac:dyDescent="0.3">
      <c r="A440" t="s">
        <v>998</v>
      </c>
      <c r="B440" t="s">
        <v>999</v>
      </c>
      <c r="C440" t="s">
        <v>3144</v>
      </c>
      <c r="D440" t="s">
        <v>263</v>
      </c>
      <c r="E440">
        <v>14610.592519</v>
      </c>
      <c r="F440">
        <v>839.5</v>
      </c>
      <c r="G440">
        <v>1.8576607267008201</v>
      </c>
      <c r="H440">
        <v>-0.45504366090456999</v>
      </c>
      <c r="I440">
        <v>-12.1252148240231</v>
      </c>
      <c r="J440">
        <v>-1.22939605704549</v>
      </c>
      <c r="K440">
        <v>848.82574676622198</v>
      </c>
      <c r="L440">
        <v>839.99096693795195</v>
      </c>
      <c r="M440">
        <v>61.595222899890103</v>
      </c>
      <c r="N440">
        <v>0.55352908294881198</v>
      </c>
      <c r="O440">
        <v>26.265634306134601</v>
      </c>
      <c r="P440">
        <v>32.329760403530798</v>
      </c>
      <c r="Q440">
        <v>0.14516536833767901</v>
      </c>
    </row>
    <row r="441" spans="1:17" x14ac:dyDescent="0.3">
      <c r="A441" t="s">
        <v>1000</v>
      </c>
      <c r="B441" t="s">
        <v>1001</v>
      </c>
      <c r="C441" t="s">
        <v>572</v>
      </c>
      <c r="D441" t="s">
        <v>572</v>
      </c>
      <c r="E441">
        <v>14510.384261232</v>
      </c>
      <c r="F441">
        <v>152.84</v>
      </c>
      <c r="G441">
        <v>-25.622858278438201</v>
      </c>
      <c r="H441">
        <v>-0.67188481018447899</v>
      </c>
      <c r="I441">
        <v>0.39563364580907301</v>
      </c>
      <c r="J441">
        <v>-3.20268803166686</v>
      </c>
      <c r="K441">
        <v>159.429459912082</v>
      </c>
      <c r="L441">
        <v>157.43592121742401</v>
      </c>
      <c r="M441">
        <v>53.797649410269301</v>
      </c>
      <c r="N441">
        <v>0.29852212177620902</v>
      </c>
      <c r="O441">
        <v>39.328709761842397</v>
      </c>
      <c r="P441">
        <v>24.6147574398695</v>
      </c>
      <c r="Q441">
        <v>-6.9561732112909998E-3</v>
      </c>
    </row>
    <row r="442" spans="1:17" x14ac:dyDescent="0.3">
      <c r="A442" t="s">
        <v>1002</v>
      </c>
      <c r="B442" t="s">
        <v>1003</v>
      </c>
      <c r="C442" t="s">
        <v>3144</v>
      </c>
      <c r="D442" t="s">
        <v>263</v>
      </c>
      <c r="E442">
        <v>14494.131520000001</v>
      </c>
      <c r="F442">
        <v>4591.3999999999996</v>
      </c>
      <c r="G442">
        <v>33.572442382157398</v>
      </c>
      <c r="H442">
        <v>7.2100965732411</v>
      </c>
      <c r="I442">
        <v>-4.9651064637502298</v>
      </c>
      <c r="J442">
        <v>6.8933049995592803</v>
      </c>
      <c r="K442">
        <v>4285.6623530774305</v>
      </c>
      <c r="L442">
        <v>4046.4866092286602</v>
      </c>
      <c r="M442">
        <v>69.787178508767397</v>
      </c>
      <c r="N442">
        <v>2.33379636418382</v>
      </c>
      <c r="O442">
        <v>8.8992464172147994</v>
      </c>
      <c r="P442">
        <v>59.340621204233798</v>
      </c>
      <c r="Q442">
        <v>0.17492052052606499</v>
      </c>
    </row>
    <row r="443" spans="1:17" hidden="1" x14ac:dyDescent="0.3">
      <c r="A443" t="s">
        <v>1004</v>
      </c>
      <c r="B443" t="s">
        <v>1005</v>
      </c>
      <c r="C443" t="s">
        <v>3150</v>
      </c>
      <c r="D443" t="s">
        <v>163</v>
      </c>
      <c r="E443">
        <v>14353.93018188</v>
      </c>
      <c r="F443">
        <v>956.4</v>
      </c>
      <c r="G443">
        <v>380.32220727780401</v>
      </c>
      <c r="H443">
        <v>17.502414541378599</v>
      </c>
      <c r="I443">
        <v>41.386465324230699</v>
      </c>
      <c r="J443">
        <v>3.1482848214231098</v>
      </c>
      <c r="K443">
        <v>850.20710307791296</v>
      </c>
      <c r="L443">
        <v>655.86747354756699</v>
      </c>
      <c r="M443">
        <v>56.308356260130203</v>
      </c>
      <c r="N443">
        <v>0.62481330652085298</v>
      </c>
      <c r="O443">
        <v>9.2639063153492298</v>
      </c>
      <c r="P443">
        <v>438.51351351351298</v>
      </c>
      <c r="Q443">
        <v>0.27986614135760401</v>
      </c>
    </row>
    <row r="444" spans="1:17" x14ac:dyDescent="0.3">
      <c r="A444" t="s">
        <v>1006</v>
      </c>
      <c r="B444" t="s">
        <v>1007</v>
      </c>
      <c r="C444" t="s">
        <v>3140</v>
      </c>
      <c r="D444" t="s">
        <v>51</v>
      </c>
      <c r="E444">
        <v>14273.112831389901</v>
      </c>
      <c r="F444">
        <v>6197.45</v>
      </c>
      <c r="G444">
        <v>0.85020812610460705</v>
      </c>
      <c r="H444">
        <v>-2.85042620261869</v>
      </c>
      <c r="I444">
        <v>8.3837351291008506</v>
      </c>
      <c r="J444">
        <v>-2.3164716026110699</v>
      </c>
      <c r="K444">
        <v>6548.6897112339302</v>
      </c>
      <c r="L444">
        <v>6175.5474597253897</v>
      </c>
      <c r="M444">
        <v>40.500960684962998</v>
      </c>
      <c r="N444">
        <v>0.89298535980262705</v>
      </c>
      <c r="O444">
        <v>22.631082138621501</v>
      </c>
      <c r="P444">
        <v>32.027843326671103</v>
      </c>
      <c r="Q444">
        <v>1.3071483602573999E-2</v>
      </c>
    </row>
    <row r="445" spans="1:17" x14ac:dyDescent="0.3">
      <c r="A445" t="s">
        <v>1008</v>
      </c>
      <c r="B445" t="s">
        <v>1009</v>
      </c>
      <c r="C445" t="s">
        <v>3138</v>
      </c>
      <c r="D445" t="s">
        <v>1010</v>
      </c>
      <c r="E445">
        <v>14226.382662975</v>
      </c>
      <c r="F445">
        <v>739.95</v>
      </c>
      <c r="G445">
        <v>25.068048028301298</v>
      </c>
      <c r="H445">
        <v>1.8381430124323801</v>
      </c>
      <c r="I445">
        <v>30.007439701827799</v>
      </c>
      <c r="J445">
        <v>0.133458840838137</v>
      </c>
      <c r="K445">
        <v>744.264702269037</v>
      </c>
      <c r="L445">
        <v>685.80514426561194</v>
      </c>
      <c r="M445">
        <v>58.239845197969103</v>
      </c>
      <c r="N445">
        <v>0.33062250458403297</v>
      </c>
      <c r="O445">
        <v>18.480978444489399</v>
      </c>
      <c r="P445">
        <v>55.435353429261603</v>
      </c>
      <c r="Q445">
        <v>1.5726452781228001E-2</v>
      </c>
    </row>
    <row r="446" spans="1:17" x14ac:dyDescent="0.3">
      <c r="A446" t="s">
        <v>1011</v>
      </c>
      <c r="B446" t="s">
        <v>1012</v>
      </c>
      <c r="C446" t="s">
        <v>3148</v>
      </c>
      <c r="D446" t="s">
        <v>105</v>
      </c>
      <c r="E446">
        <v>14192.25824046</v>
      </c>
      <c r="F446">
        <v>2367.15</v>
      </c>
      <c r="G446">
        <v>-32.520407681208901</v>
      </c>
      <c r="H446">
        <v>-4.8799246685647804</v>
      </c>
      <c r="I446">
        <v>-12.9789931783905</v>
      </c>
      <c r="J446">
        <v>1.68197027930054E-2</v>
      </c>
      <c r="K446">
        <v>2582.4374527056998</v>
      </c>
      <c r="L446">
        <v>2709.80401714253</v>
      </c>
      <c r="M446">
        <v>54.034773781783898</v>
      </c>
      <c r="N446">
        <v>0.79224661606978297</v>
      </c>
      <c r="O446">
        <v>35.116067845299099</v>
      </c>
      <c r="P446">
        <v>6.1502242152466398</v>
      </c>
      <c r="Q446">
        <v>-9.2377243630150999E-2</v>
      </c>
    </row>
    <row r="447" spans="1:17" x14ac:dyDescent="0.3">
      <c r="A447" t="s">
        <v>1013</v>
      </c>
      <c r="B447" t="s">
        <v>1014</v>
      </c>
      <c r="C447" t="s">
        <v>3140</v>
      </c>
      <c r="D447" t="s">
        <v>51</v>
      </c>
      <c r="E447">
        <v>14128.884299220001</v>
      </c>
      <c r="F447">
        <v>582.95000000000005</v>
      </c>
      <c r="G447">
        <v>34.874275682104503</v>
      </c>
      <c r="H447">
        <v>9.0812418033503892</v>
      </c>
      <c r="I447">
        <v>29.857911281305601</v>
      </c>
      <c r="J447">
        <v>6.2340750843115096</v>
      </c>
      <c r="K447">
        <v>572.28547972451895</v>
      </c>
      <c r="L447">
        <v>522.93642548435298</v>
      </c>
      <c r="M447">
        <v>60.122900593777402</v>
      </c>
      <c r="N447">
        <v>0.61321626824346798</v>
      </c>
      <c r="O447">
        <v>23.6812762672613</v>
      </c>
      <c r="P447">
        <v>59.5156656177315</v>
      </c>
      <c r="Q447">
        <v>7.064527930924E-2</v>
      </c>
    </row>
    <row r="448" spans="1:17" x14ac:dyDescent="0.3">
      <c r="A448" t="s">
        <v>1015</v>
      </c>
      <c r="B448" t="s">
        <v>1016</v>
      </c>
      <c r="C448" t="s">
        <v>3140</v>
      </c>
      <c r="D448" t="s">
        <v>51</v>
      </c>
      <c r="E448">
        <v>14059.9511295299</v>
      </c>
      <c r="F448">
        <v>1528.95</v>
      </c>
      <c r="G448">
        <v>185.74706417649799</v>
      </c>
      <c r="H448">
        <v>-6.5194577453992801</v>
      </c>
      <c r="I448">
        <v>74.223802064101207</v>
      </c>
      <c r="J448">
        <v>-1.9668569923969601</v>
      </c>
      <c r="K448">
        <v>1447.85705876718</v>
      </c>
      <c r="L448">
        <v>1132.7385127684499</v>
      </c>
      <c r="M448">
        <v>59.280293263789197</v>
      </c>
      <c r="N448">
        <v>1.05522259903268</v>
      </c>
      <c r="O448">
        <v>9.5523071388861496</v>
      </c>
      <c r="P448">
        <v>217.209543568464</v>
      </c>
      <c r="Q448">
        <v>0.136153046945687</v>
      </c>
    </row>
    <row r="449" spans="1:17" x14ac:dyDescent="0.3">
      <c r="A449" t="s">
        <v>1017</v>
      </c>
      <c r="B449" t="s">
        <v>1018</v>
      </c>
      <c r="C449" t="s">
        <v>3139</v>
      </c>
      <c r="D449" t="s">
        <v>391</v>
      </c>
      <c r="E449">
        <v>13975.95774792</v>
      </c>
      <c r="F449">
        <v>290.8</v>
      </c>
      <c r="G449">
        <v>0.398989268131693</v>
      </c>
      <c r="H449">
        <v>2.7988886221397</v>
      </c>
      <c r="I449">
        <v>-26.568266275029</v>
      </c>
      <c r="J449">
        <v>1.1752079080974001</v>
      </c>
      <c r="K449">
        <v>301.565179325332</v>
      </c>
      <c r="L449">
        <v>315.111658539041</v>
      </c>
      <c r="M449">
        <v>59.393994405607501</v>
      </c>
      <c r="N449">
        <v>0.87507970172024796</v>
      </c>
      <c r="O449">
        <v>42.0134112792297</v>
      </c>
      <c r="P449">
        <v>25.969244097899001</v>
      </c>
      <c r="Q449">
        <v>7.8482697245272001E-2</v>
      </c>
    </row>
    <row r="450" spans="1:17" x14ac:dyDescent="0.3">
      <c r="A450" t="s">
        <v>1019</v>
      </c>
      <c r="B450" t="s">
        <v>1020</v>
      </c>
      <c r="C450" t="s">
        <v>3151</v>
      </c>
      <c r="D450" t="s">
        <v>504</v>
      </c>
      <c r="E450">
        <v>13802.132500905</v>
      </c>
      <c r="F450">
        <v>1298.8499999999999</v>
      </c>
      <c r="G450">
        <v>-26.480486704711499</v>
      </c>
      <c r="H450">
        <v>-13.375683710213501</v>
      </c>
      <c r="I450">
        <v>-11.7767567737202</v>
      </c>
      <c r="J450">
        <v>-3.2200608788787601</v>
      </c>
      <c r="K450">
        <v>1451.24079444315</v>
      </c>
      <c r="L450">
        <v>1460.8719380858099</v>
      </c>
      <c r="M450">
        <v>30.753002692456299</v>
      </c>
      <c r="N450">
        <v>0.71515134607978204</v>
      </c>
      <c r="O450">
        <v>30.115101820841499</v>
      </c>
      <c r="P450">
        <v>4.4931617055510698</v>
      </c>
      <c r="Q450">
        <v>-0.149940911276019</v>
      </c>
    </row>
    <row r="451" spans="1:17" hidden="1" x14ac:dyDescent="0.3">
      <c r="A451" t="s">
        <v>1021</v>
      </c>
      <c r="B451" t="s">
        <v>1022</v>
      </c>
      <c r="C451" t="s">
        <v>3150</v>
      </c>
      <c r="D451" t="s">
        <v>43</v>
      </c>
      <c r="E451">
        <v>13730.10338097</v>
      </c>
      <c r="F451">
        <v>75.150000000000006</v>
      </c>
      <c r="G451">
        <v>-20.633871538683099</v>
      </c>
      <c r="H451">
        <v>-3.7677030418285198</v>
      </c>
      <c r="I451">
        <v>-4.3273174452966003</v>
      </c>
      <c r="J451">
        <v>-0.57888862681113296</v>
      </c>
      <c r="O451">
        <v>7.7844311377245301</v>
      </c>
      <c r="P451">
        <v>8.5825747724317392</v>
      </c>
    </row>
    <row r="452" spans="1:17" x14ac:dyDescent="0.3">
      <c r="A452" t="s">
        <v>1023</v>
      </c>
      <c r="B452" t="s">
        <v>1024</v>
      </c>
      <c r="C452" t="s">
        <v>572</v>
      </c>
      <c r="D452" t="s">
        <v>572</v>
      </c>
      <c r="E452">
        <v>13696.764402000001</v>
      </c>
      <c r="F452">
        <v>473.65</v>
      </c>
      <c r="G452">
        <v>-8.8572081559655302</v>
      </c>
      <c r="H452">
        <v>8.2869111228988004</v>
      </c>
      <c r="I452">
        <v>-2.8081361596991199</v>
      </c>
      <c r="J452">
        <v>2.4210909167913801</v>
      </c>
      <c r="K452">
        <v>467.52182950060899</v>
      </c>
      <c r="L452">
        <v>460.66044659180801</v>
      </c>
      <c r="M452">
        <v>62.839881823961001</v>
      </c>
      <c r="N452">
        <v>0.70640783850031097</v>
      </c>
      <c r="O452">
        <v>24.986804602554599</v>
      </c>
      <c r="P452">
        <v>26.3403574286476</v>
      </c>
      <c r="Q452">
        <v>9.4254651409110008E-3</v>
      </c>
    </row>
    <row r="453" spans="1:17" hidden="1" x14ac:dyDescent="0.3">
      <c r="A453" t="s">
        <v>1025</v>
      </c>
      <c r="B453" t="s">
        <v>1026</v>
      </c>
      <c r="C453" t="s">
        <v>3150</v>
      </c>
      <c r="D453" t="s">
        <v>120</v>
      </c>
      <c r="E453">
        <v>13597.567903499999</v>
      </c>
      <c r="F453">
        <v>447.5</v>
      </c>
      <c r="G453">
        <v>64.078619609360302</v>
      </c>
      <c r="H453">
        <v>11.590479084720601</v>
      </c>
      <c r="I453">
        <v>27.884854807027999</v>
      </c>
      <c r="J453">
        <v>2.3653713287823002</v>
      </c>
      <c r="K453">
        <v>410.38436166588701</v>
      </c>
      <c r="L453">
        <v>351.58514530591202</v>
      </c>
      <c r="M453">
        <v>75.529959867737105</v>
      </c>
      <c r="N453">
        <v>0.70031952718745605</v>
      </c>
      <c r="O453">
        <v>6.4916201117318497</v>
      </c>
      <c r="P453">
        <v>118.82640586797</v>
      </c>
      <c r="Q453">
        <v>0.18906037036689799</v>
      </c>
    </row>
    <row r="454" spans="1:17" x14ac:dyDescent="0.3">
      <c r="A454" t="s">
        <v>1027</v>
      </c>
      <c r="B454" t="s">
        <v>1028</v>
      </c>
      <c r="C454" t="s">
        <v>3144</v>
      </c>
      <c r="D454" t="s">
        <v>80</v>
      </c>
      <c r="E454">
        <v>13552.879135364999</v>
      </c>
      <c r="F454">
        <v>2420.85</v>
      </c>
      <c r="G454">
        <v>-1.0730949947713599</v>
      </c>
      <c r="H454">
        <v>7.3129953754504102</v>
      </c>
      <c r="I454">
        <v>-25.089312641874301</v>
      </c>
      <c r="J454">
        <v>0.187317263117602</v>
      </c>
      <c r="K454">
        <v>2414.0203109742502</v>
      </c>
      <c r="L454">
        <v>2532.5318870056099</v>
      </c>
      <c r="M454">
        <v>66.786422626688704</v>
      </c>
      <c r="N454">
        <v>0.79719791655097105</v>
      </c>
      <c r="O454">
        <v>50.980027676229398</v>
      </c>
      <c r="P454">
        <v>38.255282695602503</v>
      </c>
      <c r="Q454">
        <v>0.11935299198690701</v>
      </c>
    </row>
    <row r="455" spans="1:17" x14ac:dyDescent="0.3">
      <c r="A455" t="s">
        <v>1029</v>
      </c>
      <c r="B455" t="s">
        <v>1030</v>
      </c>
      <c r="C455" t="s">
        <v>3146</v>
      </c>
      <c r="D455" t="s">
        <v>117</v>
      </c>
      <c r="E455">
        <v>13466.13388075</v>
      </c>
      <c r="F455">
        <v>44.87</v>
      </c>
      <c r="G455">
        <v>-19.9559856064377</v>
      </c>
      <c r="H455">
        <v>2.3587301173992099</v>
      </c>
      <c r="I455">
        <v>-35.359037922533297</v>
      </c>
      <c r="J455">
        <v>-1.28525102721295</v>
      </c>
      <c r="K455">
        <v>48.429222816315999</v>
      </c>
      <c r="L455">
        <v>52.779886677067601</v>
      </c>
      <c r="M455">
        <v>54.903218126934902</v>
      </c>
      <c r="N455">
        <v>0.825598505961328</v>
      </c>
      <c r="O455">
        <v>64.252284377089296</v>
      </c>
      <c r="P455">
        <v>8.2509047044631902</v>
      </c>
    </row>
    <row r="456" spans="1:17" x14ac:dyDescent="0.3">
      <c r="A456" t="s">
        <v>1031</v>
      </c>
      <c r="B456" t="s">
        <v>1032</v>
      </c>
      <c r="C456" t="s">
        <v>3151</v>
      </c>
      <c r="D456" t="s">
        <v>504</v>
      </c>
      <c r="E456">
        <v>13399.82603092</v>
      </c>
      <c r="F456">
        <v>712.6</v>
      </c>
      <c r="G456">
        <v>3.7702165276451902</v>
      </c>
      <c r="H456">
        <v>-7.6195679806465302</v>
      </c>
      <c r="I456">
        <v>-0.76618670350058404</v>
      </c>
      <c r="J456">
        <v>-0.96185624869660702</v>
      </c>
      <c r="K456">
        <v>764.79325308868999</v>
      </c>
      <c r="L456">
        <v>739.92170964227898</v>
      </c>
      <c r="M456">
        <v>47.621225115003398</v>
      </c>
      <c r="N456">
        <v>0.56456190625131897</v>
      </c>
      <c r="O456">
        <v>30.030872859949401</v>
      </c>
      <c r="P456">
        <v>36.709832134292498</v>
      </c>
      <c r="Q456">
        <v>9.4720850193020997E-2</v>
      </c>
    </row>
    <row r="457" spans="1:17" x14ac:dyDescent="0.3">
      <c r="A457" t="s">
        <v>1033</v>
      </c>
      <c r="B457" t="s">
        <v>1034</v>
      </c>
      <c r="C457" t="s">
        <v>3140</v>
      </c>
      <c r="D457" t="s">
        <v>51</v>
      </c>
      <c r="E457">
        <v>13267.858297360001</v>
      </c>
      <c r="F457">
        <v>1082.8</v>
      </c>
      <c r="G457">
        <v>47.097343361246899</v>
      </c>
      <c r="H457">
        <v>11.9642534827343</v>
      </c>
      <c r="I457">
        <v>22.543207377327398</v>
      </c>
      <c r="J457">
        <v>-5.2521416188635701</v>
      </c>
      <c r="K457">
        <v>1080.0370942234199</v>
      </c>
      <c r="L457">
        <v>949.21600869226097</v>
      </c>
      <c r="M457">
        <v>51.972529093639302</v>
      </c>
      <c r="N457">
        <v>0.360424291046749</v>
      </c>
      <c r="O457">
        <v>23.3007018840044</v>
      </c>
      <c r="P457">
        <v>73.358949727825802</v>
      </c>
      <c r="Q457">
        <v>5.5059963773548E-2</v>
      </c>
    </row>
    <row r="458" spans="1:17" x14ac:dyDescent="0.3">
      <c r="A458" t="s">
        <v>1035</v>
      </c>
      <c r="B458" t="s">
        <v>1036</v>
      </c>
      <c r="C458" t="s">
        <v>3138</v>
      </c>
      <c r="D458" t="s">
        <v>375</v>
      </c>
      <c r="E458">
        <v>13247.6998136</v>
      </c>
      <c r="F458">
        <v>381.5</v>
      </c>
      <c r="G458">
        <v>49.914287903423798</v>
      </c>
      <c r="H458">
        <v>2.90332262067415</v>
      </c>
      <c r="I458">
        <v>78.757730356995594</v>
      </c>
      <c r="J458">
        <v>4.9641339128925202</v>
      </c>
      <c r="K458">
        <v>374.61968381152099</v>
      </c>
      <c r="L458">
        <v>306.31572981126499</v>
      </c>
      <c r="M458">
        <v>63.178850174041401</v>
      </c>
      <c r="N458">
        <v>0.67382404767312698</v>
      </c>
      <c r="O458">
        <v>17.418086500655299</v>
      </c>
      <c r="P458">
        <v>138.4375</v>
      </c>
      <c r="Q458">
        <v>0.188066782032389</v>
      </c>
    </row>
    <row r="459" spans="1:17" x14ac:dyDescent="0.3">
      <c r="A459" t="s">
        <v>1037</v>
      </c>
      <c r="B459" t="s">
        <v>1038</v>
      </c>
      <c r="C459" t="s">
        <v>3136</v>
      </c>
      <c r="D459" t="s">
        <v>567</v>
      </c>
      <c r="E459">
        <v>13230.4657026</v>
      </c>
      <c r="F459">
        <v>1671.7</v>
      </c>
      <c r="G459">
        <v>-8.0236374430266597</v>
      </c>
      <c r="H459">
        <v>-1.8866558834153799</v>
      </c>
      <c r="I459">
        <v>-4.0451304734670801</v>
      </c>
      <c r="J459">
        <v>-2.70685364803124</v>
      </c>
      <c r="K459">
        <v>1699.6580828799199</v>
      </c>
      <c r="L459">
        <v>1679.6585803391999</v>
      </c>
      <c r="M459">
        <v>59.807414103072603</v>
      </c>
      <c r="N459">
        <v>0.50969636772842897</v>
      </c>
      <c r="O459">
        <v>18.379493928336402</v>
      </c>
      <c r="P459">
        <v>27.903596021423098</v>
      </c>
      <c r="Q459">
        <v>-0.10190676926805101</v>
      </c>
    </row>
    <row r="460" spans="1:17" x14ac:dyDescent="0.3">
      <c r="A460" t="s">
        <v>1039</v>
      </c>
      <c r="B460" t="s">
        <v>1040</v>
      </c>
      <c r="C460" t="s">
        <v>3136</v>
      </c>
      <c r="D460" t="s">
        <v>24</v>
      </c>
      <c r="E460">
        <v>13211.034651485999</v>
      </c>
      <c r="F460">
        <v>178.29</v>
      </c>
      <c r="G460">
        <v>-1.06616696509069</v>
      </c>
      <c r="H460">
        <v>3.5433347910217101</v>
      </c>
      <c r="I460">
        <v>18.152988541395398</v>
      </c>
      <c r="J460">
        <v>1.88058268473616</v>
      </c>
      <c r="K460">
        <v>169.58719071549601</v>
      </c>
      <c r="L460">
        <v>159.66231897091899</v>
      </c>
      <c r="M460">
        <v>65.983538877943403</v>
      </c>
      <c r="N460">
        <v>0.60684975985295597</v>
      </c>
      <c r="O460">
        <v>2.2154916147849102</v>
      </c>
      <c r="P460">
        <v>42.1770334928229</v>
      </c>
      <c r="Q460">
        <v>3.8852279815990002E-3</v>
      </c>
    </row>
    <row r="461" spans="1:17" x14ac:dyDescent="0.3">
      <c r="A461" t="s">
        <v>1041</v>
      </c>
      <c r="B461" t="s">
        <v>1042</v>
      </c>
      <c r="C461" t="s">
        <v>3136</v>
      </c>
      <c r="D461" t="s">
        <v>54</v>
      </c>
      <c r="E461">
        <v>13126.509777331999</v>
      </c>
      <c r="F461">
        <v>155.08000000000001</v>
      </c>
      <c r="G461">
        <v>-19.979865797660501</v>
      </c>
      <c r="H461">
        <v>5.7678448633491097</v>
      </c>
      <c r="I461">
        <v>-17.640052465410701</v>
      </c>
      <c r="J461">
        <v>-3.48552586818119</v>
      </c>
      <c r="K461">
        <v>168.81930915767001</v>
      </c>
      <c r="L461">
        <v>179.93728462797799</v>
      </c>
      <c r="M461">
        <v>51.249415302484799</v>
      </c>
      <c r="N461">
        <v>1.1911926160841599</v>
      </c>
      <c r="O461">
        <v>48.568480784111401</v>
      </c>
      <c r="P461">
        <v>12.092518973617601</v>
      </c>
      <c r="Q461">
        <v>-3.3401591985783997E-2</v>
      </c>
    </row>
    <row r="462" spans="1:17" x14ac:dyDescent="0.3">
      <c r="A462" t="s">
        <v>1043</v>
      </c>
      <c r="B462" t="s">
        <v>1044</v>
      </c>
      <c r="C462" t="s">
        <v>3137</v>
      </c>
      <c r="D462" t="s">
        <v>1045</v>
      </c>
      <c r="E462">
        <v>13124.7761542649</v>
      </c>
      <c r="F462">
        <v>408.95</v>
      </c>
      <c r="G462">
        <v>12.192539502571</v>
      </c>
      <c r="H462">
        <v>-1.8189773852895299</v>
      </c>
      <c r="I462">
        <v>-10.560910785631799</v>
      </c>
      <c r="J462">
        <v>3.6217639017369798</v>
      </c>
      <c r="K462">
        <v>414.98231445047497</v>
      </c>
      <c r="L462">
        <v>408.733518995157</v>
      </c>
      <c r="M462">
        <v>63.8122111613458</v>
      </c>
      <c r="N462">
        <v>0.81823722085154305</v>
      </c>
      <c r="O462">
        <v>51.069812935566603</v>
      </c>
      <c r="P462">
        <v>49.388127853881201</v>
      </c>
      <c r="Q462">
        <v>0.114683365643799</v>
      </c>
    </row>
    <row r="463" spans="1:17" x14ac:dyDescent="0.3">
      <c r="A463" t="s">
        <v>1046</v>
      </c>
      <c r="B463" t="s">
        <v>1047</v>
      </c>
      <c r="C463" t="s">
        <v>3144</v>
      </c>
      <c r="D463" t="s">
        <v>163</v>
      </c>
      <c r="E463">
        <v>13074.661921450001</v>
      </c>
      <c r="F463">
        <v>582.65</v>
      </c>
      <c r="G463">
        <v>-0.12474007890307701</v>
      </c>
      <c r="H463">
        <v>3.2445692065509499</v>
      </c>
      <c r="I463">
        <v>-7.8133681062117004</v>
      </c>
      <c r="J463">
        <v>-3.6264926873368801</v>
      </c>
      <c r="K463">
        <v>601.85780040532097</v>
      </c>
      <c r="L463">
        <v>572.20572634255302</v>
      </c>
      <c r="M463">
        <v>53.709419057087302</v>
      </c>
      <c r="N463">
        <v>0.73357758015878005</v>
      </c>
      <c r="O463">
        <v>26.851454561057199</v>
      </c>
      <c r="P463">
        <v>47.450335315702901</v>
      </c>
      <c r="Q463">
        <v>0.179739765757674</v>
      </c>
    </row>
    <row r="464" spans="1:17" hidden="1" x14ac:dyDescent="0.3">
      <c r="A464" t="s">
        <v>1048</v>
      </c>
      <c r="B464" t="s">
        <v>1049</v>
      </c>
      <c r="C464" t="s">
        <v>3150</v>
      </c>
      <c r="D464" t="s">
        <v>1050</v>
      </c>
      <c r="E464">
        <v>12906.893384999599</v>
      </c>
      <c r="F464">
        <v>100</v>
      </c>
      <c r="G464">
        <v>-22.6333311441951</v>
      </c>
      <c r="M464">
        <v>50</v>
      </c>
      <c r="N464">
        <v>1</v>
      </c>
      <c r="O464">
        <v>0</v>
      </c>
      <c r="P464">
        <v>0</v>
      </c>
    </row>
    <row r="465" spans="1:17" x14ac:dyDescent="0.3">
      <c r="A465" t="s">
        <v>1051</v>
      </c>
      <c r="B465" t="s">
        <v>1052</v>
      </c>
      <c r="C465" t="s">
        <v>3141</v>
      </c>
      <c r="D465" t="s">
        <v>234</v>
      </c>
      <c r="E465">
        <v>12896.114993755</v>
      </c>
      <c r="F465">
        <v>1571.15</v>
      </c>
      <c r="G465">
        <v>6.8232667217464096</v>
      </c>
      <c r="H465">
        <v>-8.1289750605152697</v>
      </c>
      <c r="I465">
        <v>-18.9924767654703</v>
      </c>
      <c r="J465">
        <v>3.3705493746531299</v>
      </c>
      <c r="K465">
        <v>1584.9600797753999</v>
      </c>
      <c r="L465">
        <v>1604.08526428594</v>
      </c>
      <c r="M465">
        <v>63.500754079169802</v>
      </c>
      <c r="N465">
        <v>0.67903393754286301</v>
      </c>
      <c r="O465">
        <v>41.421888425675398</v>
      </c>
      <c r="P465">
        <v>33.436663977238901</v>
      </c>
      <c r="Q465">
        <v>6.2457702847599002E-2</v>
      </c>
    </row>
    <row r="466" spans="1:17" x14ac:dyDescent="0.3">
      <c r="A466" t="s">
        <v>1053</v>
      </c>
      <c r="B466" t="s">
        <v>1054</v>
      </c>
      <c r="C466" t="s">
        <v>3136</v>
      </c>
      <c r="D466" t="s">
        <v>489</v>
      </c>
      <c r="E466">
        <v>12803.438871136001</v>
      </c>
      <c r="F466">
        <v>133.96</v>
      </c>
      <c r="G466">
        <v>35.323913511386699</v>
      </c>
      <c r="H466">
        <v>-2.7673079186316998</v>
      </c>
      <c r="I466">
        <v>57.1144379558542</v>
      </c>
      <c r="J466">
        <v>-2.4738797378684199</v>
      </c>
      <c r="K466">
        <v>134.14567084917601</v>
      </c>
      <c r="L466">
        <v>110.81916789036801</v>
      </c>
      <c r="M466">
        <v>46.369971500410898</v>
      </c>
      <c r="N466">
        <v>0.30179614970774998</v>
      </c>
      <c r="O466">
        <v>25.9704389369961</v>
      </c>
      <c r="P466">
        <v>94.144927536231805</v>
      </c>
      <c r="Q466">
        <v>6.7157548488231994E-2</v>
      </c>
    </row>
    <row r="467" spans="1:17" x14ac:dyDescent="0.3">
      <c r="A467" t="s">
        <v>1055</v>
      </c>
      <c r="B467" t="s">
        <v>1056</v>
      </c>
      <c r="C467" t="s">
        <v>3138</v>
      </c>
      <c r="D467" t="s">
        <v>123</v>
      </c>
      <c r="E467">
        <v>12639.25276272</v>
      </c>
      <c r="F467">
        <v>1986.3</v>
      </c>
      <c r="G467">
        <v>5.32106058447427</v>
      </c>
      <c r="H467">
        <v>6.2366727099083796</v>
      </c>
      <c r="I467">
        <v>8.11456799707166</v>
      </c>
      <c r="J467">
        <v>-3.5386639696640598</v>
      </c>
      <c r="K467">
        <v>1973.0724106231401</v>
      </c>
      <c r="L467">
        <v>1912.26933863867</v>
      </c>
      <c r="M467">
        <v>63.519453374943303</v>
      </c>
      <c r="N467">
        <v>0.90383639393341297</v>
      </c>
      <c r="O467">
        <v>25.0566379700951</v>
      </c>
      <c r="P467">
        <v>37.923133006978397</v>
      </c>
      <c r="Q467">
        <v>-4.115893607216E-2</v>
      </c>
    </row>
    <row r="468" spans="1:17" x14ac:dyDescent="0.3">
      <c r="A468" t="s">
        <v>1057</v>
      </c>
      <c r="B468" t="s">
        <v>1058</v>
      </c>
      <c r="C468" t="s">
        <v>3144</v>
      </c>
      <c r="D468" t="s">
        <v>117</v>
      </c>
      <c r="E468">
        <v>12618.205318279999</v>
      </c>
      <c r="F468">
        <v>188.62</v>
      </c>
      <c r="G468">
        <v>19.301663931189299</v>
      </c>
      <c r="H468">
        <v>14.1218507213061</v>
      </c>
      <c r="I468">
        <v>-1.5443550364129699</v>
      </c>
      <c r="J468">
        <v>-3.98949659355798</v>
      </c>
      <c r="K468">
        <v>191.951034443456</v>
      </c>
      <c r="L468">
        <v>182.62727643043101</v>
      </c>
      <c r="M468">
        <v>50.730490174519502</v>
      </c>
      <c r="N468">
        <v>0.47046598597582001</v>
      </c>
      <c r="O468">
        <v>29.7794507475347</v>
      </c>
      <c r="P468">
        <v>46.512350473823197</v>
      </c>
      <c r="Q468">
        <v>0.132922195739302</v>
      </c>
    </row>
    <row r="469" spans="1:17" hidden="1" x14ac:dyDescent="0.3">
      <c r="A469" t="s">
        <v>1059</v>
      </c>
      <c r="B469" t="s">
        <v>1060</v>
      </c>
      <c r="C469" t="s">
        <v>3150</v>
      </c>
      <c r="D469" t="s">
        <v>448</v>
      </c>
      <c r="E469">
        <v>12550.551410284999</v>
      </c>
      <c r="F469">
        <v>2060.65</v>
      </c>
      <c r="G469">
        <v>-50.848737209026098</v>
      </c>
      <c r="H469">
        <v>-8.0783563582707103</v>
      </c>
      <c r="I469">
        <v>-34.029254285819597</v>
      </c>
      <c r="J469">
        <v>-0.88333021344067197</v>
      </c>
      <c r="K469">
        <v>2233.5793901214001</v>
      </c>
      <c r="M469">
        <v>45.899351628685999</v>
      </c>
      <c r="O469">
        <v>50.437968602140003</v>
      </c>
      <c r="P469">
        <v>7.7097979771580896</v>
      </c>
    </row>
    <row r="470" spans="1:17" x14ac:dyDescent="0.3">
      <c r="A470" t="s">
        <v>1061</v>
      </c>
      <c r="B470" t="s">
        <v>1062</v>
      </c>
      <c r="C470" t="s">
        <v>3136</v>
      </c>
      <c r="D470" t="s">
        <v>217</v>
      </c>
      <c r="E470">
        <v>12461.133312600001</v>
      </c>
      <c r="F470">
        <v>3009.45</v>
      </c>
      <c r="G470">
        <v>102.38910043947401</v>
      </c>
      <c r="H470">
        <v>17.957747501124501</v>
      </c>
      <c r="I470">
        <v>68.087633886364699</v>
      </c>
      <c r="J470">
        <v>-1.35297215935433</v>
      </c>
      <c r="K470">
        <v>2753.7108088496402</v>
      </c>
      <c r="L470">
        <v>2142.0650877514699</v>
      </c>
      <c r="M470">
        <v>53.299187435309001</v>
      </c>
      <c r="N470">
        <v>0.90725524737555296</v>
      </c>
      <c r="O470">
        <v>24.1157022047217</v>
      </c>
      <c r="P470">
        <v>165.14977973568199</v>
      </c>
      <c r="Q470">
        <v>0.178270994487194</v>
      </c>
    </row>
    <row r="471" spans="1:17" x14ac:dyDescent="0.3">
      <c r="A471" t="s">
        <v>1063</v>
      </c>
      <c r="B471" t="s">
        <v>1064</v>
      </c>
      <c r="C471" t="s">
        <v>3154</v>
      </c>
      <c r="D471" t="s">
        <v>1065</v>
      </c>
      <c r="E471">
        <v>12291.282143478</v>
      </c>
      <c r="F471">
        <v>79.709999999999994</v>
      </c>
      <c r="G471">
        <v>-27.156853460238501</v>
      </c>
      <c r="H471">
        <v>3.0749005639000901</v>
      </c>
      <c r="I471">
        <v>-7.0194619420253597</v>
      </c>
      <c r="J471">
        <v>-7.87771885162116</v>
      </c>
      <c r="K471">
        <v>83.083091812095603</v>
      </c>
      <c r="L471">
        <v>85.422663727996394</v>
      </c>
      <c r="M471">
        <v>42.218433967905497</v>
      </c>
      <c r="N471">
        <v>1.2959745182</v>
      </c>
      <c r="O471">
        <v>70.242127712959402</v>
      </c>
      <c r="P471">
        <v>10.6315058986814</v>
      </c>
      <c r="Q471">
        <v>1.1767202691683E-2</v>
      </c>
    </row>
    <row r="472" spans="1:17" x14ac:dyDescent="0.3">
      <c r="A472" t="s">
        <v>1066</v>
      </c>
      <c r="B472" t="s">
        <v>1067</v>
      </c>
      <c r="C472" t="s">
        <v>3143</v>
      </c>
      <c r="D472" t="s">
        <v>69</v>
      </c>
      <c r="E472">
        <v>12262.956513255</v>
      </c>
      <c r="F472">
        <v>339.4</v>
      </c>
      <c r="G472">
        <v>-29.276158815767101</v>
      </c>
      <c r="H472">
        <v>2.4749185900022801</v>
      </c>
      <c r="I472">
        <v>1.51715322582254</v>
      </c>
      <c r="J472">
        <v>-2.3993193864299198</v>
      </c>
      <c r="K472">
        <v>346.21475145103102</v>
      </c>
      <c r="L472">
        <v>345.18335378207797</v>
      </c>
      <c r="M472">
        <v>52.464191209605801</v>
      </c>
      <c r="N472">
        <v>0.19549886553938101</v>
      </c>
      <c r="O472">
        <v>17.265763111373001</v>
      </c>
      <c r="P472">
        <v>16.5121867490559</v>
      </c>
      <c r="Q472">
        <v>-0.100203349621312</v>
      </c>
    </row>
    <row r="473" spans="1:17" x14ac:dyDescent="0.3">
      <c r="A473" t="s">
        <v>1068</v>
      </c>
      <c r="B473" t="s">
        <v>1069</v>
      </c>
      <c r="C473" t="s">
        <v>3145</v>
      </c>
      <c r="D473" t="s">
        <v>448</v>
      </c>
      <c r="E473">
        <v>12220.276600125</v>
      </c>
      <c r="F473">
        <v>2499.75</v>
      </c>
      <c r="G473">
        <v>-9.93343790376138</v>
      </c>
      <c r="H473">
        <v>13.5748020025394</v>
      </c>
      <c r="I473">
        <v>16.1714031192144</v>
      </c>
      <c r="J473">
        <v>-2.1214334442960801</v>
      </c>
      <c r="K473">
        <v>2372.89224379188</v>
      </c>
      <c r="L473">
        <v>2194.08096919731</v>
      </c>
      <c r="M473">
        <v>75.164936131533594</v>
      </c>
      <c r="N473">
        <v>0.85730846083498102</v>
      </c>
      <c r="O473">
        <v>8.0108010801080098</v>
      </c>
      <c r="P473">
        <v>51.628654616037799</v>
      </c>
      <c r="Q473">
        <v>0.20061370455233901</v>
      </c>
    </row>
    <row r="474" spans="1:17" x14ac:dyDescent="0.3">
      <c r="A474" t="s">
        <v>1070</v>
      </c>
      <c r="B474" t="s">
        <v>1071</v>
      </c>
      <c r="C474" t="s">
        <v>3141</v>
      </c>
      <c r="D474" t="s">
        <v>425</v>
      </c>
      <c r="E474">
        <v>12029.65511034</v>
      </c>
      <c r="F474">
        <v>2973.95</v>
      </c>
      <c r="G474">
        <v>17.6273096975073</v>
      </c>
      <c r="H474">
        <v>5.8081180739068303</v>
      </c>
      <c r="I474">
        <v>17.421676549523902</v>
      </c>
      <c r="J474">
        <v>0.74687188956780703</v>
      </c>
      <c r="K474">
        <v>2855.2023120641802</v>
      </c>
      <c r="L474">
        <v>2686.3915899588301</v>
      </c>
      <c r="M474">
        <v>68.171591917962601</v>
      </c>
      <c r="N474">
        <v>0.34840323073245999</v>
      </c>
      <c r="O474">
        <v>9.7193967618823596</v>
      </c>
      <c r="P474">
        <v>42.871898344983201</v>
      </c>
      <c r="Q474">
        <v>0.101851904090004</v>
      </c>
    </row>
    <row r="475" spans="1:17" hidden="1" x14ac:dyDescent="0.3">
      <c r="A475" t="s">
        <v>1072</v>
      </c>
      <c r="B475" t="s">
        <v>1073</v>
      </c>
      <c r="C475" t="s">
        <v>3150</v>
      </c>
      <c r="D475" t="s">
        <v>163</v>
      </c>
      <c r="E475">
        <v>12018.839538394999</v>
      </c>
      <c r="F475">
        <v>9976.15</v>
      </c>
      <c r="G475">
        <v>155.573142563272</v>
      </c>
      <c r="H475">
        <v>-10.2477646990731</v>
      </c>
      <c r="I475">
        <v>24.587359967174699</v>
      </c>
      <c r="J475">
        <v>-6.6453929276598904</v>
      </c>
      <c r="K475">
        <v>11255.6177823453</v>
      </c>
      <c r="L475">
        <v>9027.9662419670003</v>
      </c>
      <c r="M475">
        <v>20.9356403126454</v>
      </c>
      <c r="N475">
        <v>0.60786105632604903</v>
      </c>
      <c r="O475">
        <v>39.332307553515101</v>
      </c>
      <c r="P475">
        <v>185.83319007506699</v>
      </c>
      <c r="Q475">
        <v>0.219467019280432</v>
      </c>
    </row>
    <row r="476" spans="1:17" x14ac:dyDescent="0.3">
      <c r="A476" t="s">
        <v>1074</v>
      </c>
      <c r="B476" t="s">
        <v>1075</v>
      </c>
      <c r="C476" t="s">
        <v>3136</v>
      </c>
      <c r="D476" t="s">
        <v>567</v>
      </c>
      <c r="E476">
        <v>11986.734082895</v>
      </c>
      <c r="F476">
        <v>164.37</v>
      </c>
      <c r="G476">
        <v>-26.6625606161276</v>
      </c>
      <c r="H476">
        <v>17.868262361239999</v>
      </c>
      <c r="I476">
        <v>-8.3917320517126299</v>
      </c>
      <c r="J476">
        <v>5.1379316116786304</v>
      </c>
      <c r="K476">
        <v>151.291006942922</v>
      </c>
      <c r="L476">
        <v>159.152636727649</v>
      </c>
      <c r="M476">
        <v>72.553028176957</v>
      </c>
      <c r="N476">
        <v>1.63472140924392</v>
      </c>
      <c r="O476">
        <v>27.333076764101399</v>
      </c>
      <c r="P476">
        <v>25.7709082561787</v>
      </c>
      <c r="Q476">
        <v>-3.8348700682475E-2</v>
      </c>
    </row>
    <row r="477" spans="1:17" hidden="1" x14ac:dyDescent="0.3">
      <c r="A477" t="s">
        <v>1076</v>
      </c>
      <c r="B477" t="s">
        <v>1077</v>
      </c>
      <c r="C477" t="s">
        <v>3150</v>
      </c>
      <c r="D477" t="s">
        <v>271</v>
      </c>
      <c r="E477">
        <v>11953.678480589901</v>
      </c>
      <c r="F477">
        <v>872.85</v>
      </c>
      <c r="G477">
        <v>-8.3261022285325108</v>
      </c>
      <c r="H477">
        <v>0.56832671818576697</v>
      </c>
      <c r="I477">
        <v>18.042448537809999</v>
      </c>
      <c r="J477">
        <v>-4.84451624659979</v>
      </c>
      <c r="K477">
        <v>872.43680914135098</v>
      </c>
      <c r="L477">
        <v>839.51910604163095</v>
      </c>
      <c r="M477">
        <v>58.423961202137598</v>
      </c>
      <c r="N477">
        <v>0.44483291419652898</v>
      </c>
      <c r="O477">
        <v>17.4314028756372</v>
      </c>
      <c r="P477">
        <v>34.875994746194799</v>
      </c>
      <c r="Q477">
        <v>-7.9343042489966001E-2</v>
      </c>
    </row>
    <row r="478" spans="1:17" x14ac:dyDescent="0.3">
      <c r="A478" t="s">
        <v>1078</v>
      </c>
      <c r="B478" t="s">
        <v>1079</v>
      </c>
      <c r="C478" t="s">
        <v>3141</v>
      </c>
      <c r="D478" t="s">
        <v>263</v>
      </c>
      <c r="E478">
        <v>11905.36725198</v>
      </c>
      <c r="F478">
        <v>4990.6000000000004</v>
      </c>
      <c r="G478">
        <v>-20.6955754194625</v>
      </c>
      <c r="H478">
        <v>-1.06852206336678</v>
      </c>
      <c r="I478">
        <v>10.855685691370001</v>
      </c>
      <c r="J478">
        <v>-0.25355787705991001</v>
      </c>
      <c r="K478">
        <v>5397.4825399574302</v>
      </c>
      <c r="L478">
        <v>5195.1651027059997</v>
      </c>
      <c r="M478">
        <v>46.359690434905502</v>
      </c>
      <c r="N478">
        <v>0.86291668002976196</v>
      </c>
      <c r="O478">
        <v>42.693263335069901</v>
      </c>
      <c r="P478">
        <v>31.954892188098999</v>
      </c>
      <c r="Q478">
        <v>9.1601475250027001E-2</v>
      </c>
    </row>
    <row r="479" spans="1:17" x14ac:dyDescent="0.3">
      <c r="A479" t="s">
        <v>1080</v>
      </c>
      <c r="B479" t="s">
        <v>1081</v>
      </c>
      <c r="C479" t="s">
        <v>3142</v>
      </c>
      <c r="D479" t="s">
        <v>166</v>
      </c>
      <c r="E479">
        <v>11904.457982499</v>
      </c>
      <c r="F479">
        <v>17.37</v>
      </c>
      <c r="G479">
        <v>-2.2629607738247901</v>
      </c>
      <c r="H479">
        <v>-9.1482758112728408</v>
      </c>
      <c r="I479">
        <v>-19.2205154149765</v>
      </c>
      <c r="J479">
        <v>-5.6771759025697204</v>
      </c>
      <c r="K479">
        <v>18.058080623517299</v>
      </c>
      <c r="L479">
        <v>17.4429871013465</v>
      </c>
      <c r="M479">
        <v>57.268601679987803</v>
      </c>
      <c r="N479">
        <v>0.78046895841473196</v>
      </c>
      <c r="O479">
        <v>38.1692573402417</v>
      </c>
      <c r="P479">
        <v>41.7959183673469</v>
      </c>
      <c r="Q479">
        <v>0.120672145366226</v>
      </c>
    </row>
    <row r="480" spans="1:17" x14ac:dyDescent="0.3">
      <c r="A480" t="s">
        <v>1082</v>
      </c>
      <c r="B480" t="s">
        <v>1083</v>
      </c>
      <c r="C480" t="s">
        <v>3144</v>
      </c>
      <c r="D480" t="s">
        <v>263</v>
      </c>
      <c r="E480">
        <v>11896.878647060001</v>
      </c>
      <c r="F480">
        <v>1788.05</v>
      </c>
      <c r="G480">
        <v>54.208722065180702</v>
      </c>
      <c r="H480">
        <v>-0.87854359866423803</v>
      </c>
      <c r="I480">
        <v>15.968585584865799</v>
      </c>
      <c r="J480">
        <v>-3.2552965617437</v>
      </c>
      <c r="K480">
        <v>1873.02882752814</v>
      </c>
      <c r="L480">
        <v>1632.31701436873</v>
      </c>
      <c r="M480">
        <v>41.089985541170698</v>
      </c>
      <c r="N480">
        <v>2.0609743315534499</v>
      </c>
      <c r="O480">
        <v>30.2480355694751</v>
      </c>
      <c r="P480">
        <v>85.491986098864004</v>
      </c>
      <c r="Q480">
        <v>0.119188365198703</v>
      </c>
    </row>
    <row r="481" spans="1:17" x14ac:dyDescent="0.3">
      <c r="A481" t="s">
        <v>1084</v>
      </c>
      <c r="B481" t="s">
        <v>1085</v>
      </c>
      <c r="C481" t="s">
        <v>3144</v>
      </c>
      <c r="D481" t="s">
        <v>117</v>
      </c>
      <c r="E481">
        <v>11884.938389999999</v>
      </c>
      <c r="F481">
        <v>390</v>
      </c>
      <c r="G481">
        <v>-3.3125417912809798</v>
      </c>
      <c r="H481">
        <v>-1.3385599692271799</v>
      </c>
      <c r="I481">
        <v>5.1622935745053002</v>
      </c>
      <c r="J481">
        <v>-7.1516102777324901</v>
      </c>
      <c r="K481">
        <v>387.36670327842899</v>
      </c>
      <c r="L481">
        <v>359.13061230397398</v>
      </c>
      <c r="M481">
        <v>48.208893391709601</v>
      </c>
      <c r="N481">
        <v>0.36756620676217699</v>
      </c>
      <c r="O481">
        <v>15.6410256410256</v>
      </c>
      <c r="P481">
        <v>42.830983336385202</v>
      </c>
      <c r="Q481">
        <v>0.16223129137222</v>
      </c>
    </row>
    <row r="482" spans="1:17" x14ac:dyDescent="0.3">
      <c r="A482" t="s">
        <v>1086</v>
      </c>
      <c r="B482" t="s">
        <v>1087</v>
      </c>
      <c r="C482" t="s">
        <v>3140</v>
      </c>
      <c r="D482" t="s">
        <v>250</v>
      </c>
      <c r="E482">
        <v>11869.0972803</v>
      </c>
      <c r="F482">
        <v>1156.5</v>
      </c>
      <c r="G482">
        <v>57.675368575168697</v>
      </c>
      <c r="H482">
        <v>28.745672842615001</v>
      </c>
      <c r="I482">
        <v>43.121979500639199</v>
      </c>
      <c r="J482">
        <v>4.9613785846457201</v>
      </c>
      <c r="K482">
        <v>1004.92741281011</v>
      </c>
      <c r="L482">
        <v>837.28310733128103</v>
      </c>
      <c r="M482">
        <v>62.844522722451401</v>
      </c>
      <c r="N482">
        <v>1.6869881670645801</v>
      </c>
      <c r="O482">
        <v>8.0804150453955792</v>
      </c>
      <c r="P482">
        <v>94.337086203999306</v>
      </c>
      <c r="Q482">
        <v>6.4545028208215005E-2</v>
      </c>
    </row>
    <row r="483" spans="1:17" x14ac:dyDescent="0.3">
      <c r="A483" t="s">
        <v>1088</v>
      </c>
      <c r="B483" t="s">
        <v>1089</v>
      </c>
      <c r="C483" t="s">
        <v>3151</v>
      </c>
      <c r="D483" t="s">
        <v>504</v>
      </c>
      <c r="E483">
        <v>11830.3249839</v>
      </c>
      <c r="F483">
        <v>748.5</v>
      </c>
      <c r="G483">
        <v>52.075663564799498</v>
      </c>
      <c r="H483">
        <v>12.8567898966217</v>
      </c>
      <c r="I483">
        <v>42.158723850908501</v>
      </c>
      <c r="J483">
        <v>9.7027233023436406</v>
      </c>
      <c r="K483">
        <v>706.34074499884503</v>
      </c>
      <c r="L483">
        <v>618.39746136251802</v>
      </c>
      <c r="M483">
        <v>73.077056001713899</v>
      </c>
      <c r="N483">
        <v>0.23326855661030499</v>
      </c>
      <c r="O483">
        <v>11.823647294589099</v>
      </c>
      <c r="P483">
        <v>78.214285714285694</v>
      </c>
      <c r="Q483">
        <v>1.4291296018485999E-2</v>
      </c>
    </row>
    <row r="484" spans="1:17" x14ac:dyDescent="0.3">
      <c r="A484" t="s">
        <v>1090</v>
      </c>
      <c r="B484" t="s">
        <v>1091</v>
      </c>
      <c r="C484" t="s">
        <v>3148</v>
      </c>
      <c r="D484" t="s">
        <v>501</v>
      </c>
      <c r="E484">
        <v>11791.2994174</v>
      </c>
      <c r="F484">
        <v>758.65</v>
      </c>
      <c r="G484">
        <v>-37.055214956941903</v>
      </c>
      <c r="H484">
        <v>-4.9714139344785204</v>
      </c>
      <c r="I484">
        <v>-17.8434910385626</v>
      </c>
      <c r="J484">
        <v>-0.140656935082701</v>
      </c>
      <c r="K484">
        <v>789.54617606413001</v>
      </c>
      <c r="L484">
        <v>819.28833238620598</v>
      </c>
      <c r="M484">
        <v>59.864292332122297</v>
      </c>
      <c r="N484">
        <v>0.92677482535248101</v>
      </c>
      <c r="O484">
        <v>26.1451262110327</v>
      </c>
      <c r="P484">
        <v>12.484246423011299</v>
      </c>
      <c r="Q484">
        <v>1.2099897801354001E-2</v>
      </c>
    </row>
    <row r="485" spans="1:17" x14ac:dyDescent="0.3">
      <c r="A485" t="s">
        <v>1092</v>
      </c>
      <c r="B485" t="s">
        <v>1093</v>
      </c>
      <c r="C485" t="s">
        <v>3154</v>
      </c>
      <c r="D485" t="s">
        <v>626</v>
      </c>
      <c r="E485">
        <v>11740.42887066</v>
      </c>
      <c r="F485">
        <v>122.23</v>
      </c>
      <c r="G485">
        <v>-74.849906593765098</v>
      </c>
      <c r="H485">
        <v>-0.21468964841368801</v>
      </c>
      <c r="I485">
        <v>-23.792837546874001</v>
      </c>
      <c r="J485">
        <v>-5.17570041197507</v>
      </c>
      <c r="K485">
        <v>125.472212230878</v>
      </c>
      <c r="L485">
        <v>150.71366198507801</v>
      </c>
      <c r="M485">
        <v>57.6437923851839</v>
      </c>
      <c r="N485">
        <v>0.80799593657804603</v>
      </c>
      <c r="O485">
        <v>145.19348768714701</v>
      </c>
      <c r="P485">
        <v>6.8817768450507097</v>
      </c>
      <c r="Q485">
        <v>-0.133267557931085</v>
      </c>
    </row>
    <row r="486" spans="1:17" x14ac:dyDescent="0.3">
      <c r="A486" t="s">
        <v>1094</v>
      </c>
      <c r="B486" t="s">
        <v>1095</v>
      </c>
      <c r="C486" t="s">
        <v>3147</v>
      </c>
      <c r="D486" t="s">
        <v>88</v>
      </c>
      <c r="E486">
        <v>11725.5</v>
      </c>
      <c r="F486">
        <v>78.17</v>
      </c>
      <c r="G486">
        <v>30.6934405093481</v>
      </c>
      <c r="H486">
        <v>5.7280144888524402</v>
      </c>
      <c r="I486">
        <v>0.64470572835038598</v>
      </c>
      <c r="J486">
        <v>0.65099078215991901</v>
      </c>
      <c r="K486">
        <v>81.661277228538097</v>
      </c>
      <c r="L486">
        <v>80.228944593649899</v>
      </c>
      <c r="M486">
        <v>57.861185198026298</v>
      </c>
      <c r="N486">
        <v>0.852818788921337</v>
      </c>
      <c r="O486">
        <v>68.606882435716997</v>
      </c>
      <c r="P486">
        <v>56.653306613226398</v>
      </c>
      <c r="Q486">
        <v>6.5448055349623002E-2</v>
      </c>
    </row>
    <row r="487" spans="1:17" x14ac:dyDescent="0.3">
      <c r="A487" t="s">
        <v>1096</v>
      </c>
      <c r="B487" t="s">
        <v>1097</v>
      </c>
      <c r="C487" t="s">
        <v>3134</v>
      </c>
      <c r="D487" t="s">
        <v>191</v>
      </c>
      <c r="E487">
        <v>11642.936692859999</v>
      </c>
      <c r="F487">
        <v>1178.7</v>
      </c>
      <c r="G487">
        <v>-8.0979662997226001</v>
      </c>
      <c r="H487">
        <v>-20.899286858816701</v>
      </c>
      <c r="I487">
        <v>-15.528632053912901</v>
      </c>
      <c r="J487">
        <v>0.70589673817334697</v>
      </c>
      <c r="K487">
        <v>1497.46828243713</v>
      </c>
      <c r="L487">
        <v>1522.9751563884799</v>
      </c>
      <c r="M487">
        <v>28.640414193508501</v>
      </c>
      <c r="N487">
        <v>1.74324301391294</v>
      </c>
      <c r="O487">
        <v>68.660388563671802</v>
      </c>
      <c r="P487">
        <v>15.8256768044022</v>
      </c>
      <c r="Q487">
        <v>7.303936363442E-3</v>
      </c>
    </row>
    <row r="488" spans="1:17" x14ac:dyDescent="0.3">
      <c r="A488" t="s">
        <v>1098</v>
      </c>
      <c r="B488" t="s">
        <v>1099</v>
      </c>
      <c r="C488" t="s">
        <v>3141</v>
      </c>
      <c r="D488" t="s">
        <v>214</v>
      </c>
      <c r="E488">
        <v>11641.69947628</v>
      </c>
      <c r="F488">
        <v>494.8</v>
      </c>
      <c r="G488">
        <v>21.745015078291399</v>
      </c>
      <c r="H488">
        <v>0.69373040876320402</v>
      </c>
      <c r="I488">
        <v>9.6995478085619595</v>
      </c>
      <c r="J488">
        <v>-3.5037839492395002</v>
      </c>
      <c r="K488">
        <v>517.75630327978502</v>
      </c>
      <c r="L488">
        <v>479.49005770954898</v>
      </c>
      <c r="M488">
        <v>50.820029779537201</v>
      </c>
      <c r="N488">
        <v>0.49386928100523297</v>
      </c>
      <c r="O488">
        <v>31.770412287793</v>
      </c>
      <c r="P488">
        <v>47.701492537313399</v>
      </c>
      <c r="Q488">
        <v>0.122275068558909</v>
      </c>
    </row>
    <row r="489" spans="1:17" x14ac:dyDescent="0.3">
      <c r="A489" t="s">
        <v>1100</v>
      </c>
      <c r="B489" t="s">
        <v>1101</v>
      </c>
      <c r="C489" t="s">
        <v>3139</v>
      </c>
      <c r="D489" t="s">
        <v>306</v>
      </c>
      <c r="E489">
        <v>11543.95898304</v>
      </c>
      <c r="F489">
        <v>494.4</v>
      </c>
      <c r="G489">
        <v>21.359678903860701</v>
      </c>
      <c r="H489">
        <v>-15.7629175911005</v>
      </c>
      <c r="I489">
        <v>-40.5607464538611</v>
      </c>
      <c r="J489">
        <v>-1.5212762545749201</v>
      </c>
      <c r="K489">
        <v>568.67380430135802</v>
      </c>
      <c r="L489">
        <v>592.15425751868895</v>
      </c>
      <c r="M489">
        <v>42.662598213106797</v>
      </c>
      <c r="N489">
        <v>0.70070462159815206</v>
      </c>
      <c r="O489">
        <v>67.475728155339795</v>
      </c>
      <c r="P489">
        <v>51.889400921658897</v>
      </c>
      <c r="Q489">
        <v>1.8051706025247999E-2</v>
      </c>
    </row>
    <row r="490" spans="1:17" hidden="1" x14ac:dyDescent="0.3">
      <c r="A490" t="s">
        <v>1102</v>
      </c>
      <c r="B490" t="s">
        <v>1103</v>
      </c>
      <c r="C490" t="s">
        <v>3150</v>
      </c>
      <c r="D490" t="s">
        <v>75</v>
      </c>
      <c r="E490">
        <v>11516.9498752</v>
      </c>
      <c r="F490">
        <v>86.03</v>
      </c>
      <c r="G490">
        <v>-34.668095970370999</v>
      </c>
      <c r="H490">
        <v>-3.3893773045523399</v>
      </c>
      <c r="I490">
        <v>-18.353931873829399</v>
      </c>
      <c r="J490">
        <v>-4.24047508574857</v>
      </c>
      <c r="K490">
        <v>89.243220929790198</v>
      </c>
      <c r="L490">
        <v>94.221873307211993</v>
      </c>
      <c r="M490">
        <v>13.715137464591701</v>
      </c>
      <c r="N490">
        <v>0.76763720604292895</v>
      </c>
      <c r="O490">
        <v>20.888062303847398</v>
      </c>
      <c r="P490">
        <v>0.26806526806526498</v>
      </c>
    </row>
    <row r="491" spans="1:17" hidden="1" x14ac:dyDescent="0.3">
      <c r="A491" t="s">
        <v>1104</v>
      </c>
      <c r="B491" t="s">
        <v>1105</v>
      </c>
      <c r="C491" t="s">
        <v>3150</v>
      </c>
      <c r="D491" t="s">
        <v>271</v>
      </c>
      <c r="E491">
        <v>11483.960290200001</v>
      </c>
      <c r="F491">
        <v>593.54999999999995</v>
      </c>
      <c r="G491">
        <v>-11.986979294095701</v>
      </c>
      <c r="H491">
        <v>8.5459083713524002</v>
      </c>
      <c r="I491">
        <v>27.998386386044601</v>
      </c>
      <c r="J491">
        <v>-1.73194534962463</v>
      </c>
      <c r="K491">
        <v>562.66320671178801</v>
      </c>
      <c r="L491">
        <v>515.57055413758803</v>
      </c>
      <c r="M491">
        <v>58.341327666947002</v>
      </c>
      <c r="N491">
        <v>1.5092524971302901</v>
      </c>
      <c r="O491">
        <v>8.4997051638446592</v>
      </c>
      <c r="P491">
        <v>49.452347979352801</v>
      </c>
    </row>
    <row r="492" spans="1:17" x14ac:dyDescent="0.3">
      <c r="A492" t="s">
        <v>1106</v>
      </c>
      <c r="B492" t="s">
        <v>1107</v>
      </c>
      <c r="C492" t="s">
        <v>3138</v>
      </c>
      <c r="D492" t="s">
        <v>983</v>
      </c>
      <c r="E492">
        <v>11448.873947554999</v>
      </c>
      <c r="F492">
        <v>567.04999999999995</v>
      </c>
      <c r="G492">
        <v>-2.3129894463841598</v>
      </c>
      <c r="H492">
        <v>-8.2701196765920102</v>
      </c>
      <c r="I492">
        <v>42.331233828432502</v>
      </c>
      <c r="J492">
        <v>3.9042572030425</v>
      </c>
      <c r="K492">
        <v>581.33604436050302</v>
      </c>
      <c r="L492">
        <v>506.08781138489002</v>
      </c>
      <c r="M492">
        <v>55.401384118754102</v>
      </c>
      <c r="N492">
        <v>0.42211978706751302</v>
      </c>
      <c r="O492">
        <v>21.999823648708201</v>
      </c>
      <c r="P492">
        <v>65.080058224162997</v>
      </c>
      <c r="Q492">
        <v>5.5159347807548997E-2</v>
      </c>
    </row>
    <row r="493" spans="1:17" x14ac:dyDescent="0.3">
      <c r="A493" t="s">
        <v>1108</v>
      </c>
      <c r="B493" t="s">
        <v>1109</v>
      </c>
      <c r="C493" t="s">
        <v>3139</v>
      </c>
      <c r="D493" t="s">
        <v>48</v>
      </c>
      <c r="E493">
        <v>11344.825299005</v>
      </c>
      <c r="F493">
        <v>201.85</v>
      </c>
      <c r="G493">
        <v>5.5519701445543799</v>
      </c>
      <c r="H493">
        <v>4.4479038825170996</v>
      </c>
      <c r="I493">
        <v>-37.714698398547</v>
      </c>
      <c r="J493">
        <v>-0.81774966128856597</v>
      </c>
      <c r="K493">
        <v>195.51592454742399</v>
      </c>
      <c r="L493">
        <v>207.56922633306499</v>
      </c>
      <c r="M493">
        <v>74.975009423019998</v>
      </c>
      <c r="N493">
        <v>0.83881825675231902</v>
      </c>
      <c r="O493">
        <v>50.5573445627941</v>
      </c>
      <c r="P493">
        <v>41.055206149545697</v>
      </c>
      <c r="Q493">
        <v>0.110585781436304</v>
      </c>
    </row>
    <row r="494" spans="1:17" x14ac:dyDescent="0.3">
      <c r="A494" t="s">
        <v>1110</v>
      </c>
      <c r="B494" t="s">
        <v>1111</v>
      </c>
      <c r="C494" t="s">
        <v>3154</v>
      </c>
      <c r="D494" t="s">
        <v>1065</v>
      </c>
      <c r="E494">
        <v>11320.12645245</v>
      </c>
      <c r="F494">
        <v>885.55</v>
      </c>
      <c r="G494">
        <v>125.628513543217</v>
      </c>
      <c r="H494">
        <v>9.6981845208598791</v>
      </c>
      <c r="I494">
        <v>101.924106605757</v>
      </c>
      <c r="J494">
        <v>-3.8468576499237601</v>
      </c>
      <c r="K494">
        <v>815.00179760118397</v>
      </c>
      <c r="L494">
        <v>624.50900311866906</v>
      </c>
      <c r="M494">
        <v>53.363678630055702</v>
      </c>
      <c r="N494">
        <v>0.79436368127940404</v>
      </c>
      <c r="O494">
        <v>7.2779628479476104</v>
      </c>
      <c r="P494">
        <v>163.59577318053201</v>
      </c>
      <c r="Q494">
        <v>0.19936189870180199</v>
      </c>
    </row>
    <row r="495" spans="1:17" x14ac:dyDescent="0.3">
      <c r="A495" t="s">
        <v>1112</v>
      </c>
      <c r="B495" t="s">
        <v>1113</v>
      </c>
      <c r="C495" t="s">
        <v>3144</v>
      </c>
      <c r="D495" t="s">
        <v>263</v>
      </c>
      <c r="E495">
        <v>11248.666989200001</v>
      </c>
      <c r="F495">
        <v>1734.8</v>
      </c>
      <c r="G495">
        <v>163.13262080620501</v>
      </c>
      <c r="H495">
        <v>9.0669649028561992</v>
      </c>
      <c r="I495">
        <v>50.188343817647898</v>
      </c>
      <c r="J495">
        <v>-0.28194833263356001</v>
      </c>
      <c r="K495">
        <v>1490.63341422231</v>
      </c>
      <c r="L495">
        <v>1208.3520344121</v>
      </c>
      <c r="M495">
        <v>74.798417845342101</v>
      </c>
      <c r="N495">
        <v>0.84539550074533099</v>
      </c>
      <c r="O495">
        <v>0.98570440396588099</v>
      </c>
      <c r="P495">
        <v>209.26107496211699</v>
      </c>
    </row>
    <row r="496" spans="1:17" x14ac:dyDescent="0.3">
      <c r="A496" t="s">
        <v>1114</v>
      </c>
      <c r="B496" t="s">
        <v>1115</v>
      </c>
      <c r="C496" t="s">
        <v>3145</v>
      </c>
      <c r="D496" t="s">
        <v>108</v>
      </c>
      <c r="E496">
        <v>11175.005633999999</v>
      </c>
      <c r="F496">
        <v>808.6</v>
      </c>
      <c r="G496">
        <v>39.625539420522401</v>
      </c>
      <c r="H496">
        <v>-8.3492379012527493</v>
      </c>
      <c r="I496">
        <v>5.4315071572743197</v>
      </c>
      <c r="J496">
        <v>-3.8405793638562802</v>
      </c>
      <c r="K496">
        <v>838.52245465583405</v>
      </c>
      <c r="L496">
        <v>724.42748951043995</v>
      </c>
      <c r="M496">
        <v>34.333581031328698</v>
      </c>
      <c r="N496">
        <v>0.75601841954874704</v>
      </c>
      <c r="O496">
        <v>21.197130843433001</v>
      </c>
      <c r="P496">
        <v>85.013156389429099</v>
      </c>
    </row>
    <row r="497" spans="1:17" x14ac:dyDescent="0.3">
      <c r="A497" t="s">
        <v>1116</v>
      </c>
      <c r="B497" t="s">
        <v>1117</v>
      </c>
      <c r="C497" t="s">
        <v>3143</v>
      </c>
      <c r="D497" t="s">
        <v>69</v>
      </c>
      <c r="E497">
        <v>11160.947694015</v>
      </c>
      <c r="F497">
        <v>360.15</v>
      </c>
      <c r="G497">
        <v>33.962228281142202</v>
      </c>
      <c r="H497">
        <v>1.4367506117748601</v>
      </c>
      <c r="I497">
        <v>62.834592716334399</v>
      </c>
      <c r="J497">
        <v>-2.1768656661155901</v>
      </c>
      <c r="K497">
        <v>357.56982249542602</v>
      </c>
      <c r="L497">
        <v>310.34411432376902</v>
      </c>
      <c r="M497">
        <v>60.209691505160997</v>
      </c>
      <c r="N497">
        <v>0.41888576594812199</v>
      </c>
      <c r="O497">
        <v>6.8999028182701698</v>
      </c>
      <c r="P497">
        <v>108.722109533468</v>
      </c>
      <c r="Q497">
        <v>6.8586643275440007E-2</v>
      </c>
    </row>
    <row r="498" spans="1:17" x14ac:dyDescent="0.3">
      <c r="A498" t="s">
        <v>1118</v>
      </c>
      <c r="B498" t="s">
        <v>1119</v>
      </c>
      <c r="C498" t="s">
        <v>3140</v>
      </c>
      <c r="D498" t="s">
        <v>250</v>
      </c>
      <c r="E498">
        <v>11114.7584448</v>
      </c>
      <c r="F498">
        <v>2168</v>
      </c>
      <c r="G498">
        <v>6.7879147143846499</v>
      </c>
      <c r="H498">
        <v>2.5173814189030201</v>
      </c>
      <c r="I498">
        <v>3.7877602899250702</v>
      </c>
      <c r="J498">
        <v>4.1498466025365897</v>
      </c>
      <c r="K498">
        <v>2129.3688227135099</v>
      </c>
      <c r="L498">
        <v>1978.85009527586</v>
      </c>
      <c r="M498">
        <v>65.094524445271901</v>
      </c>
      <c r="N498">
        <v>1.0621899358029701</v>
      </c>
      <c r="O498">
        <v>6.9326568265682704</v>
      </c>
      <c r="P498">
        <v>49.517241379310299</v>
      </c>
      <c r="Q498">
        <v>-7.5206154116100002E-2</v>
      </c>
    </row>
    <row r="499" spans="1:17" x14ac:dyDescent="0.3">
      <c r="A499" t="s">
        <v>1120</v>
      </c>
      <c r="B499" t="s">
        <v>1121</v>
      </c>
      <c r="C499" t="s">
        <v>3146</v>
      </c>
      <c r="D499" t="s">
        <v>126</v>
      </c>
      <c r="E499">
        <v>11071.17</v>
      </c>
      <c r="F499">
        <v>348.15</v>
      </c>
      <c r="G499">
        <v>-38.834311536351997</v>
      </c>
      <c r="H499">
        <v>-2.1420252869</v>
      </c>
      <c r="I499">
        <v>-20.983632755050699</v>
      </c>
      <c r="J499">
        <v>7.6859850704391594E-2</v>
      </c>
      <c r="K499">
        <v>352.00046871139602</v>
      </c>
      <c r="L499">
        <v>364.20764364714699</v>
      </c>
      <c r="M499">
        <v>55.757928837756502</v>
      </c>
      <c r="N499">
        <v>0.63730822809425802</v>
      </c>
      <c r="O499">
        <v>45.339652448657198</v>
      </c>
      <c r="P499">
        <v>12.742875647668299</v>
      </c>
      <c r="Q499">
        <v>0.14798952053980199</v>
      </c>
    </row>
    <row r="500" spans="1:17" x14ac:dyDescent="0.3">
      <c r="A500" t="s">
        <v>1122</v>
      </c>
      <c r="B500" t="s">
        <v>1123</v>
      </c>
      <c r="C500" t="s">
        <v>3144</v>
      </c>
      <c r="D500" t="s">
        <v>278</v>
      </c>
      <c r="E500">
        <v>11066.286234019901</v>
      </c>
      <c r="F500">
        <v>4763.3</v>
      </c>
      <c r="G500">
        <v>205.39364447399601</v>
      </c>
      <c r="H500">
        <v>32.118531986851998</v>
      </c>
      <c r="I500">
        <v>188.123876209483</v>
      </c>
      <c r="J500">
        <v>-0.11945237837743899</v>
      </c>
      <c r="K500">
        <v>3935.5126541970599</v>
      </c>
      <c r="L500">
        <v>2843.8808763288298</v>
      </c>
      <c r="M500">
        <v>67.629547734823603</v>
      </c>
      <c r="N500">
        <v>1.8018137887727399</v>
      </c>
      <c r="O500">
        <v>4.3394285474355803</v>
      </c>
      <c r="P500">
        <v>267.113680154142</v>
      </c>
      <c r="Q500">
        <v>0.16484963553024201</v>
      </c>
    </row>
    <row r="501" spans="1:17" hidden="1" x14ac:dyDescent="0.3">
      <c r="A501" t="s">
        <v>1124</v>
      </c>
      <c r="B501" t="s">
        <v>1125</v>
      </c>
      <c r="C501" t="s">
        <v>3150</v>
      </c>
      <c r="D501" t="s">
        <v>51</v>
      </c>
      <c r="E501">
        <v>11013.128287289999</v>
      </c>
      <c r="F501">
        <v>4781.95</v>
      </c>
      <c r="G501">
        <v>-25.112172787919</v>
      </c>
      <c r="H501">
        <v>0.37699892108302502</v>
      </c>
      <c r="I501">
        <v>-8.33277351755331</v>
      </c>
      <c r="J501">
        <v>-3.9450907053664999</v>
      </c>
      <c r="K501">
        <v>4925.9715686274503</v>
      </c>
      <c r="M501">
        <v>33.850773356587297</v>
      </c>
      <c r="O501">
        <v>12.4018444358473</v>
      </c>
      <c r="P501">
        <v>13.5437071861903</v>
      </c>
    </row>
    <row r="502" spans="1:17" x14ac:dyDescent="0.3">
      <c r="A502" t="s">
        <v>1126</v>
      </c>
      <c r="B502" t="s">
        <v>1127</v>
      </c>
      <c r="C502" t="s">
        <v>3136</v>
      </c>
      <c r="D502" t="s">
        <v>567</v>
      </c>
      <c r="E502">
        <v>11001.859578125001</v>
      </c>
      <c r="F502">
        <v>826.25</v>
      </c>
      <c r="G502">
        <v>-14.0144662149717</v>
      </c>
      <c r="H502">
        <v>-4.6566268009275698</v>
      </c>
      <c r="I502">
        <v>4.7997069401867201</v>
      </c>
      <c r="J502">
        <v>-3.7432087125922</v>
      </c>
      <c r="K502">
        <v>850.64479024511695</v>
      </c>
      <c r="L502">
        <v>823.59688206053704</v>
      </c>
      <c r="M502">
        <v>42.703227525185</v>
      </c>
      <c r="N502">
        <v>0.65876660424608202</v>
      </c>
      <c r="O502">
        <v>15.1891074130105</v>
      </c>
      <c r="P502">
        <v>21.5073529411764</v>
      </c>
      <c r="Q502">
        <v>2.6406663867450001E-2</v>
      </c>
    </row>
    <row r="503" spans="1:17" x14ac:dyDescent="0.3">
      <c r="A503" t="s">
        <v>1128</v>
      </c>
      <c r="B503" t="s">
        <v>1129</v>
      </c>
      <c r="C503" t="s">
        <v>3138</v>
      </c>
      <c r="D503" t="s">
        <v>123</v>
      </c>
      <c r="E503">
        <v>10959.257250905001</v>
      </c>
      <c r="F503">
        <v>1784.95</v>
      </c>
      <c r="G503">
        <v>24.8656232681845</v>
      </c>
      <c r="H503">
        <v>2.49007814796366</v>
      </c>
      <c r="I503">
        <v>39.463139286910497</v>
      </c>
      <c r="J503">
        <v>3.12181542620963</v>
      </c>
      <c r="K503">
        <v>1741.8130146256201</v>
      </c>
      <c r="L503">
        <v>1493.0363171240001</v>
      </c>
      <c r="M503">
        <v>61.901075801151997</v>
      </c>
      <c r="N503">
        <v>0.40954284252070999</v>
      </c>
      <c r="O503">
        <v>23.252752177932098</v>
      </c>
      <c r="P503">
        <v>85.103183656538405</v>
      </c>
      <c r="Q503">
        <v>0.17047527883937699</v>
      </c>
    </row>
    <row r="504" spans="1:17" x14ac:dyDescent="0.3">
      <c r="A504" t="s">
        <v>1130</v>
      </c>
      <c r="B504" t="s">
        <v>1131</v>
      </c>
      <c r="C504" t="s">
        <v>3135</v>
      </c>
      <c r="D504" t="s">
        <v>21</v>
      </c>
      <c r="E504">
        <v>10934.10215506</v>
      </c>
      <c r="F504">
        <v>730.1</v>
      </c>
      <c r="G504">
        <v>-35.179190288959703</v>
      </c>
      <c r="H504">
        <v>-6.3274400993850897</v>
      </c>
      <c r="I504">
        <v>-15.2727320980865</v>
      </c>
      <c r="J504">
        <v>-3.6203010978533201</v>
      </c>
      <c r="K504">
        <v>771.27498096981299</v>
      </c>
      <c r="L504">
        <v>809.27361621022897</v>
      </c>
      <c r="M504">
        <v>39.498365725468403</v>
      </c>
      <c r="N504">
        <v>1.2621882643901401</v>
      </c>
      <c r="O504">
        <v>31.6258046842898</v>
      </c>
      <c r="P504">
        <v>1.6852367688022301</v>
      </c>
      <c r="Q504">
        <v>-0.144739409282094</v>
      </c>
    </row>
    <row r="505" spans="1:17" x14ac:dyDescent="0.3">
      <c r="A505" t="s">
        <v>1132</v>
      </c>
      <c r="B505" t="s">
        <v>1133</v>
      </c>
      <c r="C505" t="s">
        <v>3144</v>
      </c>
      <c r="D505" t="s">
        <v>69</v>
      </c>
      <c r="E505">
        <v>10929.087971049999</v>
      </c>
      <c r="F505">
        <v>529.25</v>
      </c>
      <c r="G505">
        <v>-49.0201066318144</v>
      </c>
      <c r="H505">
        <v>-7.02950260087459</v>
      </c>
      <c r="I505">
        <v>-27.073044705029201</v>
      </c>
      <c r="J505">
        <v>0.92275173972006597</v>
      </c>
      <c r="K505">
        <v>570.44051306846097</v>
      </c>
      <c r="L505">
        <v>615.02735170826497</v>
      </c>
      <c r="M505">
        <v>44.184792403466901</v>
      </c>
      <c r="N505">
        <v>0.66677270922425202</v>
      </c>
      <c r="O505">
        <v>55.692017005196</v>
      </c>
      <c r="P505">
        <v>8.0102040816326401</v>
      </c>
      <c r="Q505">
        <v>3.7595138532399E-2</v>
      </c>
    </row>
    <row r="506" spans="1:17" x14ac:dyDescent="0.3">
      <c r="A506" t="s">
        <v>1134</v>
      </c>
      <c r="B506" t="s">
        <v>1135</v>
      </c>
      <c r="C506" t="s">
        <v>3142</v>
      </c>
      <c r="D506" t="s">
        <v>325</v>
      </c>
      <c r="E506">
        <v>10919.35636261</v>
      </c>
      <c r="F506">
        <v>275.64999999999998</v>
      </c>
      <c r="G506">
        <v>30.1210252357935</v>
      </c>
      <c r="H506">
        <v>-1.7682117853763999</v>
      </c>
      <c r="I506">
        <v>56.293126949699896</v>
      </c>
      <c r="J506">
        <v>2.9361522411877798</v>
      </c>
      <c r="K506">
        <v>267.76103560221998</v>
      </c>
      <c r="L506">
        <v>232.48723475109301</v>
      </c>
      <c r="M506">
        <v>59.398201243195302</v>
      </c>
      <c r="N506">
        <v>0.152880036261105</v>
      </c>
      <c r="O506">
        <v>27.335389080355501</v>
      </c>
      <c r="P506">
        <v>90.827275874004798</v>
      </c>
      <c r="Q506">
        <v>0.10572416733637401</v>
      </c>
    </row>
    <row r="507" spans="1:17" x14ac:dyDescent="0.3">
      <c r="A507" t="s">
        <v>1136</v>
      </c>
      <c r="B507" t="s">
        <v>1137</v>
      </c>
      <c r="C507" t="s">
        <v>3144</v>
      </c>
      <c r="D507" t="s">
        <v>263</v>
      </c>
      <c r="E507">
        <v>10905.083784</v>
      </c>
      <c r="F507">
        <v>5373</v>
      </c>
      <c r="G507">
        <v>18.7535388981895</v>
      </c>
      <c r="H507">
        <v>-1.8221031218975801</v>
      </c>
      <c r="I507">
        <v>-2.5885708390617101</v>
      </c>
      <c r="J507">
        <v>-3.2274671609207499</v>
      </c>
      <c r="K507">
        <v>5358.2808247232197</v>
      </c>
      <c r="L507">
        <v>4810.4305337226497</v>
      </c>
      <c r="M507">
        <v>54.494030121200097</v>
      </c>
      <c r="N507">
        <v>0.40645011125466701</v>
      </c>
      <c r="O507">
        <v>11.6508468267262</v>
      </c>
      <c r="P507">
        <v>78.386454183266906</v>
      </c>
      <c r="Q507">
        <v>0.182692120217569</v>
      </c>
    </row>
    <row r="508" spans="1:17" x14ac:dyDescent="0.3">
      <c r="A508" t="s">
        <v>1138</v>
      </c>
      <c r="B508" t="s">
        <v>1139</v>
      </c>
      <c r="C508" t="s">
        <v>3151</v>
      </c>
      <c r="D508" t="s">
        <v>504</v>
      </c>
      <c r="E508">
        <v>10880.42159718</v>
      </c>
      <c r="F508">
        <v>820.65</v>
      </c>
      <c r="G508">
        <v>-32.881246775579399</v>
      </c>
      <c r="H508">
        <v>2.4905951117614298</v>
      </c>
      <c r="I508">
        <v>-6.0871608678759603</v>
      </c>
      <c r="J508">
        <v>-3.3942804304530898</v>
      </c>
      <c r="K508">
        <v>866.72468410234205</v>
      </c>
      <c r="L508">
        <v>882.94455005794805</v>
      </c>
      <c r="M508">
        <v>44.401311618621001</v>
      </c>
      <c r="N508">
        <v>0.138107606027628</v>
      </c>
      <c r="O508">
        <v>30.506305976969401</v>
      </c>
      <c r="P508">
        <v>7.7604884774473204</v>
      </c>
      <c r="Q508">
        <v>-3.2393854126266997E-2</v>
      </c>
    </row>
    <row r="509" spans="1:17" x14ac:dyDescent="0.3">
      <c r="A509" t="s">
        <v>1140</v>
      </c>
      <c r="B509" t="s">
        <v>1141</v>
      </c>
      <c r="C509" t="s">
        <v>3149</v>
      </c>
      <c r="D509" t="s">
        <v>448</v>
      </c>
      <c r="E509">
        <v>10859.19699627</v>
      </c>
      <c r="F509">
        <v>1631.7</v>
      </c>
      <c r="G509">
        <v>51.654253543102598</v>
      </c>
      <c r="H509">
        <v>5.59612411530874</v>
      </c>
      <c r="I509">
        <v>18.325366025499399</v>
      </c>
      <c r="J509">
        <v>8.6254712341756008</v>
      </c>
      <c r="K509">
        <v>1661.21816222699</v>
      </c>
      <c r="L509">
        <v>1565.28450066917</v>
      </c>
      <c r="M509">
        <v>55.1070975527686</v>
      </c>
      <c r="N509">
        <v>1.43918969581652</v>
      </c>
      <c r="O509">
        <v>45.860145860145799</v>
      </c>
      <c r="P509">
        <v>81.627666287550298</v>
      </c>
      <c r="Q509">
        <v>0.159097432758603</v>
      </c>
    </row>
    <row r="510" spans="1:17" hidden="1" x14ac:dyDescent="0.3">
      <c r="A510" t="s">
        <v>1142</v>
      </c>
      <c r="B510" t="s">
        <v>1143</v>
      </c>
      <c r="C510" t="s">
        <v>3150</v>
      </c>
      <c r="D510" t="s">
        <v>100</v>
      </c>
      <c r="E510">
        <v>10790.053905839901</v>
      </c>
      <c r="F510">
        <v>9441.2999999999993</v>
      </c>
      <c r="G510">
        <v>-1.6011094703602899</v>
      </c>
      <c r="H510">
        <v>-13.4822072792371</v>
      </c>
      <c r="I510">
        <v>18.5324560159772</v>
      </c>
      <c r="J510">
        <v>-10.285533436247499</v>
      </c>
      <c r="K510">
        <v>10408.813502937701</v>
      </c>
      <c r="L510">
        <v>9263.8051859530897</v>
      </c>
      <c r="M510">
        <v>34.962761550187501</v>
      </c>
      <c r="N510">
        <v>0.70869781715013602</v>
      </c>
      <c r="O510">
        <v>35.4474489741878</v>
      </c>
      <c r="P510">
        <v>40.243014809643299</v>
      </c>
      <c r="Q510">
        <v>0.10170248597642099</v>
      </c>
    </row>
    <row r="511" spans="1:17" x14ac:dyDescent="0.3">
      <c r="A511" t="s">
        <v>1144</v>
      </c>
      <c r="B511" t="s">
        <v>1145</v>
      </c>
      <c r="C511" t="s">
        <v>3147</v>
      </c>
      <c r="D511" t="s">
        <v>455</v>
      </c>
      <c r="E511">
        <v>10743.188366639901</v>
      </c>
      <c r="F511">
        <v>224.75</v>
      </c>
      <c r="G511">
        <v>39.348650837786799</v>
      </c>
      <c r="H511">
        <v>9.56681696516379</v>
      </c>
      <c r="I511">
        <v>-19.111361437704399</v>
      </c>
      <c r="J511">
        <v>4.8366931065723904</v>
      </c>
      <c r="K511">
        <v>230.37707966947499</v>
      </c>
      <c r="L511">
        <v>230.05621807787</v>
      </c>
      <c r="M511">
        <v>66.325279423335203</v>
      </c>
      <c r="N511">
        <v>1.1535844465542699</v>
      </c>
      <c r="O511">
        <v>70.945494994438207</v>
      </c>
      <c r="P511">
        <v>67.661320402834704</v>
      </c>
      <c r="Q511">
        <v>6.5444374193475E-2</v>
      </c>
    </row>
    <row r="512" spans="1:17" hidden="1" x14ac:dyDescent="0.3">
      <c r="A512" t="s">
        <v>1146</v>
      </c>
      <c r="B512" t="s">
        <v>1147</v>
      </c>
      <c r="C512" t="s">
        <v>3150</v>
      </c>
      <c r="D512" t="s">
        <v>746</v>
      </c>
      <c r="E512">
        <v>10739.054693185</v>
      </c>
      <c r="F512">
        <v>113.51</v>
      </c>
      <c r="G512">
        <v>21.6896186333</v>
      </c>
      <c r="H512">
        <v>2.6578645511827701</v>
      </c>
      <c r="I512">
        <v>-3.59267061256817</v>
      </c>
      <c r="J512">
        <v>1.82528314556566</v>
      </c>
      <c r="K512">
        <v>113.659379411354</v>
      </c>
      <c r="L512">
        <v>107.964751996999</v>
      </c>
      <c r="M512">
        <v>54.041415573722702</v>
      </c>
      <c r="N512">
        <v>0.61982414493692295</v>
      </c>
      <c r="O512">
        <v>9.2414765218923307</v>
      </c>
      <c r="P512">
        <v>46.445619920010301</v>
      </c>
      <c r="Q512">
        <v>2.1133606920337E-2</v>
      </c>
    </row>
    <row r="513" spans="1:17" x14ac:dyDescent="0.3">
      <c r="A513" t="s">
        <v>1148</v>
      </c>
      <c r="B513" t="s">
        <v>1149</v>
      </c>
      <c r="C513" t="s">
        <v>3136</v>
      </c>
      <c r="D513" t="s">
        <v>24</v>
      </c>
      <c r="E513">
        <v>10732.124284398</v>
      </c>
      <c r="F513">
        <v>97.46</v>
      </c>
      <c r="G513">
        <v>-34.711194430750098</v>
      </c>
      <c r="H513">
        <v>-1.30742536922798</v>
      </c>
      <c r="I513">
        <v>-31.655226125827902</v>
      </c>
      <c r="J513">
        <v>-1.2634356033003999</v>
      </c>
      <c r="K513">
        <v>100.39917974305099</v>
      </c>
      <c r="L513">
        <v>108.89967735256801</v>
      </c>
      <c r="M513">
        <v>51.080591868027497</v>
      </c>
      <c r="N513">
        <v>0.92052531966272999</v>
      </c>
      <c r="O513">
        <v>56.474451056843797</v>
      </c>
      <c r="P513">
        <v>10.6117353308364</v>
      </c>
      <c r="Q513">
        <v>0.105540405456967</v>
      </c>
    </row>
    <row r="514" spans="1:17" hidden="1" x14ac:dyDescent="0.3">
      <c r="A514" t="s">
        <v>1150</v>
      </c>
      <c r="B514" t="s">
        <v>1151</v>
      </c>
      <c r="C514" t="s">
        <v>3150</v>
      </c>
      <c r="D514" t="s">
        <v>746</v>
      </c>
      <c r="E514">
        <v>10625.948094249999</v>
      </c>
      <c r="F514">
        <v>536.28</v>
      </c>
      <c r="G514">
        <v>-2.93622586926337</v>
      </c>
      <c r="H514">
        <v>2.0328351071228399</v>
      </c>
      <c r="I514">
        <v>0.37187265655511598</v>
      </c>
      <c r="J514">
        <v>0.63286509496136401</v>
      </c>
      <c r="K514">
        <v>528.99885965767305</v>
      </c>
      <c r="L514">
        <v>512.244753184057</v>
      </c>
      <c r="M514">
        <v>77.9215973242584</v>
      </c>
      <c r="N514">
        <v>0.768721110931887</v>
      </c>
      <c r="O514">
        <v>4.1955694786305502</v>
      </c>
      <c r="P514">
        <v>20.721248002161001</v>
      </c>
      <c r="Q514">
        <v>-1.3416788414562999E-2</v>
      </c>
    </row>
    <row r="515" spans="1:17" x14ac:dyDescent="0.3">
      <c r="A515" t="s">
        <v>1152</v>
      </c>
      <c r="B515" t="s">
        <v>1153</v>
      </c>
      <c r="C515" t="s">
        <v>3138</v>
      </c>
      <c r="D515" t="s">
        <v>268</v>
      </c>
      <c r="E515">
        <v>10592.102253999999</v>
      </c>
      <c r="F515">
        <v>793.25</v>
      </c>
      <c r="G515">
        <v>-3.7689778318923199</v>
      </c>
      <c r="H515">
        <v>19.191933646042202</v>
      </c>
      <c r="I515">
        <v>20.187212130184601</v>
      </c>
      <c r="J515">
        <v>4.2030943581965499</v>
      </c>
      <c r="K515">
        <v>693.81585605671603</v>
      </c>
      <c r="L515">
        <v>655.10587912276696</v>
      </c>
      <c r="M515">
        <v>85.534880691405107</v>
      </c>
      <c r="N515">
        <v>0.606949255590993</v>
      </c>
      <c r="O515">
        <v>7.7844311377245496</v>
      </c>
      <c r="P515">
        <v>43.808919506888998</v>
      </c>
      <c r="Q515">
        <v>8.1140148970084994E-2</v>
      </c>
    </row>
    <row r="516" spans="1:17" x14ac:dyDescent="0.3">
      <c r="A516" t="s">
        <v>1154</v>
      </c>
      <c r="B516" t="s">
        <v>1155</v>
      </c>
      <c r="C516" t="s">
        <v>572</v>
      </c>
      <c r="D516" t="s">
        <v>572</v>
      </c>
      <c r="E516">
        <v>10590.857775332999</v>
      </c>
      <c r="F516">
        <v>21.03</v>
      </c>
      <c r="G516">
        <v>-19.037272030894599</v>
      </c>
      <c r="H516">
        <v>-0.19858478704510099</v>
      </c>
      <c r="I516">
        <v>-25.279219230151199</v>
      </c>
      <c r="J516">
        <v>-1.07923181964271</v>
      </c>
      <c r="K516">
        <v>22.9341634384038</v>
      </c>
      <c r="L516">
        <v>24.7262114040204</v>
      </c>
      <c r="M516">
        <v>55.321745832537502</v>
      </c>
      <c r="N516">
        <v>0.468166216815466</v>
      </c>
      <c r="O516">
        <v>85.687113647170605</v>
      </c>
      <c r="P516">
        <v>7.8461538461538503</v>
      </c>
      <c r="Q516">
        <v>4.6295605004300001E-4</v>
      </c>
    </row>
    <row r="517" spans="1:17" hidden="1" x14ac:dyDescent="0.3">
      <c r="A517" t="s">
        <v>1156</v>
      </c>
      <c r="B517" t="s">
        <v>1157</v>
      </c>
      <c r="C517" t="s">
        <v>3150</v>
      </c>
      <c r="D517" t="s">
        <v>418</v>
      </c>
      <c r="E517">
        <v>10581.32691924</v>
      </c>
      <c r="F517">
        <v>9361.5499999999993</v>
      </c>
      <c r="G517">
        <v>-6.3837036854230496</v>
      </c>
      <c r="H517">
        <v>-6.4029966186903096</v>
      </c>
      <c r="I517">
        <v>4.0797768555976504</v>
      </c>
      <c r="J517">
        <v>-5.4985505902318303</v>
      </c>
      <c r="K517">
        <v>9573.4277730959893</v>
      </c>
      <c r="L517">
        <v>8878.7874364143499</v>
      </c>
      <c r="M517">
        <v>35.043272698025604</v>
      </c>
      <c r="N517">
        <v>0.50326525291517898</v>
      </c>
      <c r="O517">
        <v>22.831155097179401</v>
      </c>
      <c r="P517">
        <v>28.257980545280098</v>
      </c>
      <c r="Q517">
        <v>0.17504817239454101</v>
      </c>
    </row>
    <row r="518" spans="1:17" x14ac:dyDescent="0.3">
      <c r="A518" t="s">
        <v>1158</v>
      </c>
      <c r="B518" t="s">
        <v>1159</v>
      </c>
      <c r="C518" t="s">
        <v>3136</v>
      </c>
      <c r="D518" t="s">
        <v>489</v>
      </c>
      <c r="E518">
        <v>10574.065264999999</v>
      </c>
      <c r="F518">
        <v>530.35</v>
      </c>
      <c r="G518">
        <v>117.116526729596</v>
      </c>
      <c r="H518">
        <v>14.233592351117199</v>
      </c>
      <c r="I518">
        <v>46.854642865452099</v>
      </c>
      <c r="J518">
        <v>-3.3866299142662402</v>
      </c>
      <c r="K518">
        <v>492.55286425150302</v>
      </c>
      <c r="L518">
        <v>397.05249575631098</v>
      </c>
      <c r="M518">
        <v>56.9087811281141</v>
      </c>
      <c r="N518">
        <v>0.82926760525826304</v>
      </c>
      <c r="O518">
        <v>4.6478740454416902</v>
      </c>
      <c r="P518">
        <v>146.78920428105999</v>
      </c>
      <c r="Q518">
        <v>0.34039523779074499</v>
      </c>
    </row>
    <row r="519" spans="1:17" x14ac:dyDescent="0.3">
      <c r="A519" t="s">
        <v>1160</v>
      </c>
      <c r="B519" t="s">
        <v>1161</v>
      </c>
      <c r="C519" t="s">
        <v>3155</v>
      </c>
      <c r="D519" t="s">
        <v>1162</v>
      </c>
      <c r="E519">
        <v>10521.687561180001</v>
      </c>
      <c r="F519">
        <v>1691.85</v>
      </c>
      <c r="G519">
        <v>159.224228206075</v>
      </c>
      <c r="H519">
        <v>4.8164557529538996</v>
      </c>
      <c r="I519">
        <v>69.168051263810796</v>
      </c>
      <c r="J519">
        <v>-4.2709511115194303</v>
      </c>
      <c r="K519">
        <v>1615.6958007473399</v>
      </c>
      <c r="L519">
        <v>1245.0775527349099</v>
      </c>
      <c r="M519">
        <v>48.206362815660199</v>
      </c>
      <c r="N519">
        <v>0.50098627846589705</v>
      </c>
      <c r="O519">
        <v>12.6370541123622</v>
      </c>
      <c r="P519">
        <v>194.158045727201</v>
      </c>
      <c r="Q519">
        <v>0.183142863626756</v>
      </c>
    </row>
    <row r="520" spans="1:17" x14ac:dyDescent="0.3">
      <c r="A520" t="s">
        <v>1163</v>
      </c>
      <c r="B520" t="s">
        <v>1164</v>
      </c>
      <c r="C520" t="s">
        <v>3144</v>
      </c>
      <c r="D520" t="s">
        <v>163</v>
      </c>
      <c r="E520">
        <v>10400.702873599999</v>
      </c>
      <c r="F520">
        <v>10280.299999999999</v>
      </c>
      <c r="G520">
        <v>78.933274086972204</v>
      </c>
      <c r="H520">
        <v>-15.4378611325075</v>
      </c>
      <c r="I520">
        <v>-14.3078908128881</v>
      </c>
      <c r="J520">
        <v>2.3821731766743599</v>
      </c>
      <c r="K520">
        <v>11503.266348475299</v>
      </c>
      <c r="L520">
        <v>10880.851384617101</v>
      </c>
      <c r="M520">
        <v>53.162373209557998</v>
      </c>
      <c r="N520">
        <v>1.61398616879854</v>
      </c>
      <c r="O520">
        <v>43.964670291723003</v>
      </c>
      <c r="P520">
        <v>107.640880630175</v>
      </c>
      <c r="Q520">
        <v>0.159366516807812</v>
      </c>
    </row>
    <row r="521" spans="1:17" x14ac:dyDescent="0.3">
      <c r="A521" t="s">
        <v>1165</v>
      </c>
      <c r="B521" t="s">
        <v>1166</v>
      </c>
      <c r="C521" t="s">
        <v>3148</v>
      </c>
      <c r="D521" t="s">
        <v>501</v>
      </c>
      <c r="E521">
        <v>10396.45433043</v>
      </c>
      <c r="F521">
        <v>324.45</v>
      </c>
      <c r="G521">
        <v>-9.4881266433914409</v>
      </c>
      <c r="H521">
        <v>-2.1568676486312</v>
      </c>
      <c r="I521">
        <v>9.9218317573438206</v>
      </c>
      <c r="J521">
        <v>0.17861834919332301</v>
      </c>
      <c r="K521">
        <v>325.990753085032</v>
      </c>
      <c r="L521">
        <v>314.04419771344698</v>
      </c>
      <c r="M521">
        <v>64.932731188674794</v>
      </c>
      <c r="N521">
        <v>0.27695545687341999</v>
      </c>
      <c r="O521">
        <v>23.593774079210899</v>
      </c>
      <c r="P521">
        <v>25.120512128340501</v>
      </c>
      <c r="Q521">
        <v>3.4195355165608003E-2</v>
      </c>
    </row>
    <row r="522" spans="1:17" hidden="1" x14ac:dyDescent="0.3">
      <c r="A522" t="s">
        <v>1167</v>
      </c>
      <c r="B522" t="s">
        <v>1168</v>
      </c>
      <c r="C522" t="s">
        <v>3150</v>
      </c>
      <c r="D522" t="s">
        <v>263</v>
      </c>
      <c r="E522">
        <v>10385.594787</v>
      </c>
      <c r="F522">
        <v>863.95</v>
      </c>
      <c r="G522">
        <v>388.66102903839902</v>
      </c>
      <c r="H522">
        <v>16.6158018297347</v>
      </c>
      <c r="I522">
        <v>91.733260807702806</v>
      </c>
      <c r="J522">
        <v>3.6898092917050298</v>
      </c>
      <c r="K522">
        <v>760.63555087392103</v>
      </c>
      <c r="L522">
        <v>578.61410032618301</v>
      </c>
      <c r="M522">
        <v>70.078169895748104</v>
      </c>
      <c r="N522">
        <v>1.49155671427742</v>
      </c>
      <c r="O522">
        <v>4.1611204352103499</v>
      </c>
      <c r="P522">
        <v>458.01711609882102</v>
      </c>
      <c r="Q522">
        <v>0.18849482306225601</v>
      </c>
    </row>
    <row r="523" spans="1:17" x14ac:dyDescent="0.3">
      <c r="A523" t="s">
        <v>1169</v>
      </c>
      <c r="B523" t="s">
        <v>1170</v>
      </c>
      <c r="C523" t="s">
        <v>3148</v>
      </c>
      <c r="D523" t="s">
        <v>222</v>
      </c>
      <c r="E523">
        <v>10376.615310415</v>
      </c>
      <c r="F523">
        <v>131.05000000000001</v>
      </c>
      <c r="G523">
        <v>-7.92873595819953</v>
      </c>
      <c r="H523">
        <v>10.5765209531561</v>
      </c>
      <c r="I523">
        <v>-14.402431524911</v>
      </c>
      <c r="J523">
        <v>2.59468632223422</v>
      </c>
      <c r="K523">
        <v>123.465647392948</v>
      </c>
      <c r="L523">
        <v>128.229034692292</v>
      </c>
      <c r="M523">
        <v>80.076362755874896</v>
      </c>
      <c r="N523">
        <v>1.4578849161538401</v>
      </c>
      <c r="O523">
        <v>20.564669973292599</v>
      </c>
      <c r="P523">
        <v>17.218246869409601</v>
      </c>
      <c r="Q523">
        <v>0.116464785007742</v>
      </c>
    </row>
    <row r="524" spans="1:17" x14ac:dyDescent="0.3">
      <c r="A524" t="s">
        <v>1171</v>
      </c>
      <c r="B524" t="s">
        <v>1172</v>
      </c>
      <c r="C524" t="s">
        <v>3149</v>
      </c>
      <c r="D524" t="s">
        <v>134</v>
      </c>
      <c r="E524">
        <v>10349.171739900001</v>
      </c>
      <c r="F524">
        <v>1241.0999999999999</v>
      </c>
      <c r="G524">
        <v>188.344915898165</v>
      </c>
      <c r="H524">
        <v>21.596876220430101</v>
      </c>
      <c r="I524">
        <v>49.7737737538761</v>
      </c>
      <c r="J524">
        <v>8.9214231700868591</v>
      </c>
      <c r="K524">
        <v>1024.5691956712101</v>
      </c>
      <c r="L524">
        <v>856.65648254166501</v>
      </c>
      <c r="M524">
        <v>78.513987036611795</v>
      </c>
      <c r="N524">
        <v>1.20620764837161</v>
      </c>
      <c r="O524">
        <v>0.84602368866328803</v>
      </c>
      <c r="P524">
        <v>232.734584450402</v>
      </c>
      <c r="Q524">
        <v>0.16486017871820699</v>
      </c>
    </row>
    <row r="525" spans="1:17" x14ac:dyDescent="0.3">
      <c r="A525" t="s">
        <v>1173</v>
      </c>
      <c r="B525" t="s">
        <v>1174</v>
      </c>
      <c r="C525" t="s">
        <v>3136</v>
      </c>
      <c r="D525" t="s">
        <v>418</v>
      </c>
      <c r="E525">
        <v>10345.848769263999</v>
      </c>
      <c r="F525">
        <v>112.51</v>
      </c>
      <c r="G525">
        <v>36.1953657811342</v>
      </c>
      <c r="H525">
        <v>3.0630702866178399</v>
      </c>
      <c r="I525">
        <v>29.492293952745701</v>
      </c>
      <c r="J525">
        <v>-2.2951756003555999</v>
      </c>
      <c r="K525">
        <v>110.686765219298</v>
      </c>
      <c r="L525">
        <v>91.855064376830299</v>
      </c>
      <c r="M525">
        <v>61.156081289882898</v>
      </c>
      <c r="N525">
        <v>0.43784000984818</v>
      </c>
      <c r="O525">
        <v>29.348502355346099</v>
      </c>
      <c r="P525">
        <v>89.378892442349795</v>
      </c>
      <c r="Q525">
        <v>0.110937473215413</v>
      </c>
    </row>
    <row r="526" spans="1:17" hidden="1" x14ac:dyDescent="0.3">
      <c r="A526" t="s">
        <v>1175</v>
      </c>
      <c r="B526" t="s">
        <v>1176</v>
      </c>
      <c r="C526" t="s">
        <v>3150</v>
      </c>
      <c r="D526" t="s">
        <v>234</v>
      </c>
      <c r="E526">
        <v>10338.37118097</v>
      </c>
      <c r="F526">
        <v>13049.6</v>
      </c>
      <c r="G526">
        <v>48.008284564372303</v>
      </c>
      <c r="H526">
        <v>-0.104489391442725</v>
      </c>
      <c r="I526">
        <v>3.63083878679178</v>
      </c>
      <c r="J526">
        <v>-3.2948294688061002</v>
      </c>
      <c r="K526">
        <v>12986.913275696401</v>
      </c>
      <c r="L526">
        <v>11347.1225446889</v>
      </c>
      <c r="M526">
        <v>47.394196367866797</v>
      </c>
      <c r="N526">
        <v>0.361045212754464</v>
      </c>
      <c r="O526">
        <v>14.7927905836194</v>
      </c>
      <c r="P526">
        <v>102.476338246702</v>
      </c>
      <c r="Q526">
        <v>0.157151065424287</v>
      </c>
    </row>
    <row r="527" spans="1:17" x14ac:dyDescent="0.3">
      <c r="A527" t="s">
        <v>1177</v>
      </c>
      <c r="B527" t="s">
        <v>1178</v>
      </c>
      <c r="C527" t="s">
        <v>3144</v>
      </c>
      <c r="D527" t="s">
        <v>1179</v>
      </c>
      <c r="E527">
        <v>10332.391457760001</v>
      </c>
      <c r="F527">
        <v>1096.8</v>
      </c>
      <c r="G527">
        <v>-16.7204479466786</v>
      </c>
      <c r="H527">
        <v>2.6547369030291001</v>
      </c>
      <c r="I527">
        <v>-6.6850700335169799</v>
      </c>
      <c r="J527">
        <v>-0.66112129134943498</v>
      </c>
      <c r="K527">
        <v>1123.9023120950101</v>
      </c>
      <c r="L527">
        <v>1079.2651065089799</v>
      </c>
      <c r="M527">
        <v>54.322155668152803</v>
      </c>
      <c r="N527">
        <v>0.715663060018351</v>
      </c>
      <c r="O527">
        <v>18.522064186725</v>
      </c>
      <c r="P527">
        <v>34.874569601574002</v>
      </c>
    </row>
    <row r="528" spans="1:17" x14ac:dyDescent="0.3">
      <c r="A528" t="s">
        <v>1180</v>
      </c>
      <c r="B528" t="s">
        <v>1181</v>
      </c>
      <c r="C528" t="s">
        <v>3139</v>
      </c>
      <c r="D528" t="s">
        <v>973</v>
      </c>
      <c r="E528">
        <v>10329.05791725</v>
      </c>
      <c r="F528">
        <v>1404.75</v>
      </c>
      <c r="G528">
        <v>20.8385033113804</v>
      </c>
      <c r="H528">
        <v>3.8300394323211102</v>
      </c>
      <c r="I528">
        <v>10.534485210556801</v>
      </c>
      <c r="J528">
        <v>-1.1243368868652599</v>
      </c>
      <c r="K528">
        <v>1336.1893422309099</v>
      </c>
      <c r="L528">
        <v>1216.3315737114899</v>
      </c>
      <c r="M528">
        <v>74.290614994596893</v>
      </c>
      <c r="N528">
        <v>1.10198533654071</v>
      </c>
      <c r="O528">
        <v>13.276383698166899</v>
      </c>
      <c r="P528">
        <v>73.425925925925895</v>
      </c>
      <c r="Q528">
        <v>9.6698605070879004E-2</v>
      </c>
    </row>
    <row r="529" spans="1:17" x14ac:dyDescent="0.3">
      <c r="A529" t="s">
        <v>1182</v>
      </c>
      <c r="B529" t="s">
        <v>1183</v>
      </c>
      <c r="C529" t="s">
        <v>3144</v>
      </c>
      <c r="D529" t="s">
        <v>1184</v>
      </c>
      <c r="E529">
        <v>10305.28779</v>
      </c>
      <c r="F529">
        <v>1135.4000000000001</v>
      </c>
      <c r="G529">
        <v>-1.55774201711394</v>
      </c>
      <c r="H529">
        <v>3.25838925992494</v>
      </c>
      <c r="I529">
        <v>-15.527758445030701</v>
      </c>
      <c r="J529">
        <v>-6.0341753694501001</v>
      </c>
      <c r="K529">
        <v>1155.61172806132</v>
      </c>
      <c r="L529">
        <v>1174.7404645311999</v>
      </c>
      <c r="M529">
        <v>43.339095216948898</v>
      </c>
      <c r="N529">
        <v>0.64137846184044101</v>
      </c>
      <c r="O529">
        <v>32.7197463449004</v>
      </c>
      <c r="P529">
        <v>41.650552055392602</v>
      </c>
    </row>
    <row r="530" spans="1:17" x14ac:dyDescent="0.3">
      <c r="A530" t="s">
        <v>1185</v>
      </c>
      <c r="B530" t="s">
        <v>1186</v>
      </c>
      <c r="C530" t="s">
        <v>3141</v>
      </c>
      <c r="D530" t="s">
        <v>425</v>
      </c>
      <c r="E530">
        <v>10299.042714794999</v>
      </c>
      <c r="F530">
        <v>375.85</v>
      </c>
      <c r="G530">
        <v>-13.977795116075599</v>
      </c>
      <c r="H530">
        <v>-1.5877134496104901</v>
      </c>
      <c r="I530">
        <v>-16.546577709637901</v>
      </c>
      <c r="J530">
        <v>-5.4562758413988499</v>
      </c>
      <c r="K530">
        <v>392.21101633216</v>
      </c>
      <c r="L530">
        <v>398.47177705040201</v>
      </c>
      <c r="M530">
        <v>52.697447238947902</v>
      </c>
      <c r="N530">
        <v>0.68869212235060695</v>
      </c>
      <c r="O530">
        <v>47.385925236131399</v>
      </c>
      <c r="P530">
        <v>11.644140799049399</v>
      </c>
      <c r="Q530">
        <v>0.106331474705239</v>
      </c>
    </row>
    <row r="531" spans="1:17" x14ac:dyDescent="0.3">
      <c r="A531" t="s">
        <v>1187</v>
      </c>
      <c r="B531" t="s">
        <v>1188</v>
      </c>
      <c r="C531" t="s">
        <v>3136</v>
      </c>
      <c r="D531" t="s">
        <v>418</v>
      </c>
      <c r="E531">
        <v>10284.88799114</v>
      </c>
      <c r="F531">
        <v>332.6</v>
      </c>
      <c r="G531">
        <v>154.90993605715499</v>
      </c>
      <c r="H531">
        <v>-7.3510874814288902</v>
      </c>
      <c r="I531">
        <v>69.706902119308594</v>
      </c>
      <c r="J531">
        <v>-1.1832926882038901</v>
      </c>
      <c r="K531">
        <v>342.53178484767199</v>
      </c>
      <c r="L531">
        <v>253.170769188761</v>
      </c>
      <c r="M531">
        <v>46.715088138126099</v>
      </c>
      <c r="N531">
        <v>0.53138331903828495</v>
      </c>
      <c r="O531">
        <v>34.981960312687796</v>
      </c>
      <c r="P531">
        <v>207.96296296296299</v>
      </c>
      <c r="Q531">
        <v>0.13175453750309199</v>
      </c>
    </row>
    <row r="532" spans="1:17" x14ac:dyDescent="0.3">
      <c r="A532" t="s">
        <v>1189</v>
      </c>
      <c r="B532" t="s">
        <v>1190</v>
      </c>
      <c r="C532" t="s">
        <v>3147</v>
      </c>
      <c r="D532" t="s">
        <v>1191</v>
      </c>
      <c r="E532">
        <v>10281.18127565</v>
      </c>
      <c r="F532">
        <v>691.75</v>
      </c>
      <c r="G532">
        <v>9.2962092485969006</v>
      </c>
      <c r="H532">
        <v>-6.0910330550853597</v>
      </c>
      <c r="I532">
        <v>8.6647337995419704</v>
      </c>
      <c r="J532">
        <v>-3.1240256101947002</v>
      </c>
      <c r="K532">
        <v>705.29927928939503</v>
      </c>
      <c r="L532">
        <v>654.30496932152801</v>
      </c>
      <c r="M532">
        <v>61.872438581789297</v>
      </c>
      <c r="N532">
        <v>1.5726597459759299</v>
      </c>
      <c r="O532">
        <v>26.490784242862301</v>
      </c>
      <c r="P532">
        <v>50.544069640914003</v>
      </c>
      <c r="Q532">
        <v>-5.6240148432192001E-2</v>
      </c>
    </row>
    <row r="533" spans="1:17" x14ac:dyDescent="0.3">
      <c r="A533" t="s">
        <v>1192</v>
      </c>
      <c r="B533" t="s">
        <v>1193</v>
      </c>
      <c r="C533" t="s">
        <v>3144</v>
      </c>
      <c r="D533" t="s">
        <v>306</v>
      </c>
      <c r="E533">
        <v>10141.720644044901</v>
      </c>
      <c r="F533">
        <v>1715.65</v>
      </c>
      <c r="G533">
        <v>130.05301571927299</v>
      </c>
      <c r="H533">
        <v>21.0257418933396</v>
      </c>
      <c r="I533">
        <v>17.250371869024601</v>
      </c>
      <c r="J533">
        <v>4.7421878069689596</v>
      </c>
      <c r="K533">
        <v>1566.11503157685</v>
      </c>
      <c r="L533">
        <v>1414.3357511394199</v>
      </c>
      <c r="M533">
        <v>66.719558166871707</v>
      </c>
      <c r="N533">
        <v>1.36484492711368</v>
      </c>
      <c r="O533">
        <v>21.236849007664699</v>
      </c>
      <c r="P533">
        <v>167.06880448318799</v>
      </c>
    </row>
    <row r="534" spans="1:17" hidden="1" x14ac:dyDescent="0.3">
      <c r="A534" t="s">
        <v>1194</v>
      </c>
      <c r="B534" t="s">
        <v>1195</v>
      </c>
      <c r="C534" t="s">
        <v>3150</v>
      </c>
      <c r="D534" t="s">
        <v>166</v>
      </c>
      <c r="E534">
        <v>10073.579628235</v>
      </c>
      <c r="F534">
        <v>767.45</v>
      </c>
      <c r="G534">
        <v>64.311720176964002</v>
      </c>
      <c r="H534">
        <v>-0.39576635524662301</v>
      </c>
      <c r="I534">
        <v>-21.979614933938699</v>
      </c>
      <c r="J534">
        <v>-4.2505613942459304</v>
      </c>
      <c r="K534">
        <v>802.20261669575905</v>
      </c>
      <c r="L534">
        <v>786.41382376528702</v>
      </c>
      <c r="M534">
        <v>50.586322486495398</v>
      </c>
      <c r="N534">
        <v>1.0536540564681001</v>
      </c>
      <c r="O534">
        <v>45.677242817121602</v>
      </c>
      <c r="P534">
        <v>104.98130341880299</v>
      </c>
      <c r="Q534">
        <v>0.238586029249612</v>
      </c>
    </row>
    <row r="535" spans="1:17" hidden="1" x14ac:dyDescent="0.3">
      <c r="A535" t="s">
        <v>1196</v>
      </c>
      <c r="B535" t="s">
        <v>1197</v>
      </c>
      <c r="C535" t="s">
        <v>3150</v>
      </c>
      <c r="D535" t="s">
        <v>243</v>
      </c>
      <c r="E535">
        <v>10066.017140100001</v>
      </c>
      <c r="F535">
        <v>598.9</v>
      </c>
      <c r="G535">
        <v>102.260777442635</v>
      </c>
      <c r="H535">
        <v>26.8687195041209</v>
      </c>
      <c r="I535">
        <v>130.69932855549399</v>
      </c>
      <c r="J535">
        <v>0.21956515460759499</v>
      </c>
      <c r="K535">
        <v>519.38248691752199</v>
      </c>
      <c r="L535">
        <v>410.54262098475698</v>
      </c>
      <c r="M535">
        <v>69.048224720192593</v>
      </c>
      <c r="N535">
        <v>1.9907023831710899</v>
      </c>
      <c r="O535">
        <v>3.2225747203205901</v>
      </c>
      <c r="P535">
        <v>185.462345090562</v>
      </c>
      <c r="Q535">
        <v>0.10373353566216199</v>
      </c>
    </row>
    <row r="536" spans="1:17" hidden="1" x14ac:dyDescent="0.3">
      <c r="A536" t="s">
        <v>1198</v>
      </c>
      <c r="B536" t="s">
        <v>1199</v>
      </c>
      <c r="C536" t="s">
        <v>3140</v>
      </c>
      <c r="D536" t="s">
        <v>51</v>
      </c>
      <c r="E536">
        <v>10061.410682899999</v>
      </c>
      <c r="F536">
        <v>641.65</v>
      </c>
      <c r="G536">
        <v>-42.0493437030648</v>
      </c>
      <c r="H536">
        <v>-25.556799983055299</v>
      </c>
      <c r="I536">
        <v>-25.269944432699099</v>
      </c>
      <c r="J536">
        <v>2.0327218021038802</v>
      </c>
      <c r="K536">
        <v>789.00705586871902</v>
      </c>
      <c r="M536">
        <v>40.3121955765114</v>
      </c>
      <c r="N536">
        <v>2.5227348786745498</v>
      </c>
      <c r="O536">
        <v>83.261902906569006</v>
      </c>
      <c r="P536">
        <v>21.054617488916101</v>
      </c>
    </row>
    <row r="537" spans="1:17" x14ac:dyDescent="0.3">
      <c r="A537" t="s">
        <v>1200</v>
      </c>
      <c r="B537" t="s">
        <v>1201</v>
      </c>
      <c r="C537" t="s">
        <v>3135</v>
      </c>
      <c r="D537" t="s">
        <v>21</v>
      </c>
      <c r="E537">
        <v>10058.35181425</v>
      </c>
      <c r="F537">
        <v>3257.5</v>
      </c>
      <c r="G537">
        <v>16.877733772871998</v>
      </c>
      <c r="H537">
        <v>19.816449127080499</v>
      </c>
      <c r="I537">
        <v>24.4252234613169</v>
      </c>
      <c r="J537">
        <v>-0.63367682095895494</v>
      </c>
      <c r="K537">
        <v>2923.0046113952499</v>
      </c>
      <c r="L537">
        <v>2738.0706201463499</v>
      </c>
      <c r="M537">
        <v>79.286737730738196</v>
      </c>
      <c r="N537">
        <v>1.36273457346166</v>
      </c>
      <c r="O537">
        <v>2.1642363775901701</v>
      </c>
      <c r="P537">
        <v>52.394096044536902</v>
      </c>
      <c r="Q537">
        <v>5.9428551224199996E-4</v>
      </c>
    </row>
    <row r="538" spans="1:17" x14ac:dyDescent="0.3">
      <c r="A538" t="s">
        <v>1202</v>
      </c>
      <c r="B538" t="s">
        <v>1203</v>
      </c>
      <c r="C538" t="s">
        <v>3144</v>
      </c>
      <c r="D538" t="s">
        <v>120</v>
      </c>
      <c r="E538">
        <v>10048.1118768</v>
      </c>
      <c r="F538">
        <v>564</v>
      </c>
      <c r="G538">
        <v>-24.898123911181099</v>
      </c>
      <c r="H538">
        <v>38.871052357951001</v>
      </c>
      <c r="I538">
        <v>12.7206502769116</v>
      </c>
      <c r="J538">
        <v>-4.7493805420012496</v>
      </c>
      <c r="K538">
        <v>488.61212385998698</v>
      </c>
      <c r="L538">
        <v>475.69167017582203</v>
      </c>
      <c r="M538">
        <v>63.985084137692198</v>
      </c>
      <c r="N538">
        <v>0.61891339526721501</v>
      </c>
      <c r="O538">
        <v>25.035460992907801</v>
      </c>
      <c r="P538">
        <v>49.860502192108399</v>
      </c>
      <c r="Q538">
        <v>6.9707115521322999E-2</v>
      </c>
    </row>
    <row r="539" spans="1:17" hidden="1" x14ac:dyDescent="0.3">
      <c r="A539" t="s">
        <v>1204</v>
      </c>
      <c r="B539" t="s">
        <v>1205</v>
      </c>
      <c r="C539" t="s">
        <v>3150</v>
      </c>
      <c r="D539" t="s">
        <v>504</v>
      </c>
      <c r="E539">
        <v>10042.913051519999</v>
      </c>
      <c r="F539">
        <v>2832.6</v>
      </c>
      <c r="G539">
        <v>-22.084056970781401</v>
      </c>
      <c r="H539">
        <v>-3.0294100511150899</v>
      </c>
      <c r="I539">
        <v>8.2704305259762396</v>
      </c>
      <c r="J539">
        <v>3.5962208732587699</v>
      </c>
      <c r="K539">
        <v>2897.1571403175799</v>
      </c>
      <c r="L539">
        <v>2811.7009359107501</v>
      </c>
      <c r="M539">
        <v>51.154769358162497</v>
      </c>
      <c r="N539">
        <v>0.62577384336360498</v>
      </c>
      <c r="O539">
        <v>18.9719692155616</v>
      </c>
      <c r="P539">
        <v>26.0614152202937</v>
      </c>
      <c r="Q539">
        <v>-4.7312468132689002E-2</v>
      </c>
    </row>
    <row r="540" spans="1:17" x14ac:dyDescent="0.3">
      <c r="A540" t="s">
        <v>1206</v>
      </c>
      <c r="B540" t="s">
        <v>1207</v>
      </c>
      <c r="C540" t="s">
        <v>3151</v>
      </c>
      <c r="D540" t="s">
        <v>504</v>
      </c>
      <c r="E540">
        <v>10036.72585845</v>
      </c>
      <c r="F540">
        <v>1943.3</v>
      </c>
      <c r="G540">
        <v>-31.639956761688602</v>
      </c>
      <c r="H540">
        <v>-3.3333395124192799</v>
      </c>
      <c r="I540">
        <v>-6.1335983266838401</v>
      </c>
      <c r="J540">
        <v>-3.30616348896696</v>
      </c>
      <c r="K540">
        <v>2094.7887606701802</v>
      </c>
      <c r="L540">
        <v>2148.56628290759</v>
      </c>
      <c r="M540">
        <v>44.598029008201401</v>
      </c>
      <c r="N540">
        <v>0.23752851987694401</v>
      </c>
      <c r="O540">
        <v>40.739978387279301</v>
      </c>
      <c r="P540">
        <v>7.4834070796459997</v>
      </c>
      <c r="Q540">
        <v>-0.119410597436529</v>
      </c>
    </row>
    <row r="541" spans="1:17" x14ac:dyDescent="0.3">
      <c r="A541" t="s">
        <v>1208</v>
      </c>
      <c r="B541" t="s">
        <v>1209</v>
      </c>
      <c r="C541" t="s">
        <v>3135</v>
      </c>
      <c r="D541" t="s">
        <v>243</v>
      </c>
      <c r="E541">
        <v>9997.2287828999997</v>
      </c>
      <c r="F541">
        <v>722.25</v>
      </c>
      <c r="G541">
        <v>-19.4776109561341</v>
      </c>
      <c r="H541">
        <v>-1.6236354230404999</v>
      </c>
      <c r="I541">
        <v>-25.375910814160299</v>
      </c>
      <c r="J541">
        <v>-3.1194195450325899</v>
      </c>
      <c r="K541">
        <v>814.14238823186997</v>
      </c>
      <c r="L541">
        <v>891.340325208678</v>
      </c>
      <c r="M541">
        <v>41.458860021170601</v>
      </c>
      <c r="N541">
        <v>0.55554829777712</v>
      </c>
      <c r="O541">
        <v>66.008999653859405</v>
      </c>
      <c r="P541">
        <v>3.9133875260772601</v>
      </c>
      <c r="Q541">
        <v>-1.5560585680770001E-3</v>
      </c>
    </row>
    <row r="542" spans="1:17" x14ac:dyDescent="0.3">
      <c r="A542" t="s">
        <v>1210</v>
      </c>
      <c r="B542" t="s">
        <v>1211</v>
      </c>
      <c r="C542" t="s">
        <v>3140</v>
      </c>
      <c r="D542" t="s">
        <v>250</v>
      </c>
      <c r="E542">
        <v>9941.7759158600002</v>
      </c>
      <c r="F542">
        <v>1516.3</v>
      </c>
      <c r="G542">
        <v>20.9470028948544</v>
      </c>
      <c r="H542">
        <v>11.825879898615799</v>
      </c>
      <c r="I542">
        <v>24.810896425537099</v>
      </c>
      <c r="J542">
        <v>-0.82053991842166296</v>
      </c>
      <c r="K542">
        <v>1409.37735341605</v>
      </c>
      <c r="L542">
        <v>1295.03120670918</v>
      </c>
      <c r="M542">
        <v>61.114497902817099</v>
      </c>
      <c r="N542">
        <v>0.85120556043897799</v>
      </c>
      <c r="O542">
        <v>9.0780188617028301</v>
      </c>
      <c r="P542">
        <v>44.409523809523797</v>
      </c>
    </row>
    <row r="543" spans="1:17" x14ac:dyDescent="0.3">
      <c r="A543" t="s">
        <v>1212</v>
      </c>
      <c r="B543" t="s">
        <v>1213</v>
      </c>
      <c r="C543" t="s">
        <v>572</v>
      </c>
      <c r="D543" t="s">
        <v>448</v>
      </c>
      <c r="E543">
        <v>9842.3744747700002</v>
      </c>
      <c r="F543">
        <v>376.05</v>
      </c>
      <c r="G543">
        <v>52.2204700253954</v>
      </c>
      <c r="H543">
        <v>17.550261340376402</v>
      </c>
      <c r="I543">
        <v>0.96230133565898701</v>
      </c>
      <c r="J543">
        <v>5.0386962536787303</v>
      </c>
      <c r="K543">
        <v>365.23370496937798</v>
      </c>
      <c r="L543">
        <v>340.78661694953399</v>
      </c>
      <c r="M543">
        <v>62.420862100774798</v>
      </c>
      <c r="N543">
        <v>0.81194734210779496</v>
      </c>
      <c r="O543">
        <v>12.0329743385188</v>
      </c>
      <c r="P543">
        <v>76.715225563909698</v>
      </c>
      <c r="Q543">
        <v>0.134628525410454</v>
      </c>
    </row>
    <row r="544" spans="1:17" x14ac:dyDescent="0.3">
      <c r="A544" t="s">
        <v>1214</v>
      </c>
      <c r="B544" t="s">
        <v>1215</v>
      </c>
      <c r="C544" t="s">
        <v>3141</v>
      </c>
      <c r="D544" t="s">
        <v>214</v>
      </c>
      <c r="E544">
        <v>9795.1048367349995</v>
      </c>
      <c r="F544">
        <v>1581.85</v>
      </c>
      <c r="G544">
        <v>65.698290101801504</v>
      </c>
      <c r="H544">
        <v>4.3421900552760002</v>
      </c>
      <c r="I544">
        <v>46.937529538321598</v>
      </c>
      <c r="J544">
        <v>1.44129673833351</v>
      </c>
      <c r="K544">
        <v>1525.5168653395399</v>
      </c>
      <c r="L544">
        <v>1329.3722737103401</v>
      </c>
      <c r="M544">
        <v>62.633420189692004</v>
      </c>
      <c r="N544">
        <v>1.28792516919135</v>
      </c>
      <c r="O544">
        <v>11.1546606821127</v>
      </c>
      <c r="P544">
        <v>91.576843890032606</v>
      </c>
      <c r="Q544">
        <v>7.9077257949988003E-2</v>
      </c>
    </row>
    <row r="545" spans="1:17" x14ac:dyDescent="0.3">
      <c r="A545" t="s">
        <v>1216</v>
      </c>
      <c r="B545" t="s">
        <v>1217</v>
      </c>
      <c r="C545" t="s">
        <v>3136</v>
      </c>
      <c r="D545" t="s">
        <v>567</v>
      </c>
      <c r="E545">
        <v>9781.2810837500001</v>
      </c>
      <c r="F545">
        <v>1094.5</v>
      </c>
      <c r="G545">
        <v>6.2768693789085797</v>
      </c>
      <c r="H545">
        <v>7.2867572418418305E-2</v>
      </c>
      <c r="I545">
        <v>27.8662880406482</v>
      </c>
      <c r="J545">
        <v>0.44821606305037098</v>
      </c>
      <c r="K545">
        <v>1127.5130193135999</v>
      </c>
      <c r="L545">
        <v>1044.5711470158101</v>
      </c>
      <c r="M545">
        <v>49.0289246899315</v>
      </c>
      <c r="N545">
        <v>0.277718244205859</v>
      </c>
      <c r="O545">
        <v>26.386477843764201</v>
      </c>
      <c r="P545">
        <v>40.925770939290501</v>
      </c>
      <c r="Q545">
        <v>1.2174231737076E-2</v>
      </c>
    </row>
    <row r="546" spans="1:17" hidden="1" x14ac:dyDescent="0.3">
      <c r="A546" t="s">
        <v>1218</v>
      </c>
      <c r="B546" t="s">
        <v>1219</v>
      </c>
      <c r="C546" t="s">
        <v>3150</v>
      </c>
      <c r="D546" t="s">
        <v>117</v>
      </c>
      <c r="E546">
        <v>9757.5521726850002</v>
      </c>
      <c r="F546">
        <v>592.95000000000005</v>
      </c>
      <c r="G546">
        <v>-9.9316034054444504</v>
      </c>
      <c r="H546">
        <v>2.35424940137248</v>
      </c>
      <c r="I546">
        <v>-14.7550982335593</v>
      </c>
      <c r="J546">
        <v>-1.7634483879781699</v>
      </c>
      <c r="K546">
        <v>643.25138125222099</v>
      </c>
      <c r="L546">
        <v>641.24950056450405</v>
      </c>
      <c r="M546">
        <v>37.799515655311701</v>
      </c>
      <c r="N546">
        <v>0.94800595637072405</v>
      </c>
      <c r="O546">
        <v>39.978075723079499</v>
      </c>
      <c r="P546">
        <v>19.522273735134</v>
      </c>
      <c r="Q546">
        <v>0.105096111515717</v>
      </c>
    </row>
    <row r="547" spans="1:17" hidden="1" x14ac:dyDescent="0.3">
      <c r="A547" t="s">
        <v>1220</v>
      </c>
      <c r="B547" t="s">
        <v>1221</v>
      </c>
      <c r="C547" t="s">
        <v>3150</v>
      </c>
      <c r="D547" t="s">
        <v>134</v>
      </c>
      <c r="E547">
        <v>9717.1900299270001</v>
      </c>
      <c r="F547">
        <v>286.10000000000002</v>
      </c>
      <c r="G547">
        <v>-1.14799725611527</v>
      </c>
      <c r="H547">
        <v>-0.47811665096988498</v>
      </c>
      <c r="I547">
        <v>7.0928420701594197</v>
      </c>
      <c r="J547">
        <v>-3.9513063582532898E-2</v>
      </c>
      <c r="K547">
        <v>285.94833326455102</v>
      </c>
      <c r="L547">
        <v>272.08856702220402</v>
      </c>
      <c r="M547">
        <v>22.227502817667499</v>
      </c>
      <c r="N547">
        <v>1.7866077134012801</v>
      </c>
      <c r="O547">
        <v>4.8409646976581504</v>
      </c>
      <c r="P547">
        <v>23.265833692373899</v>
      </c>
    </row>
    <row r="548" spans="1:17" x14ac:dyDescent="0.3">
      <c r="A548" t="s">
        <v>1222</v>
      </c>
      <c r="B548" t="s">
        <v>1223</v>
      </c>
      <c r="C548" t="s">
        <v>3144</v>
      </c>
      <c r="D548" t="s">
        <v>396</v>
      </c>
      <c r="E548">
        <v>9681.9286008899999</v>
      </c>
      <c r="F548">
        <v>426.65</v>
      </c>
      <c r="G548">
        <v>114.988501214479</v>
      </c>
      <c r="H548">
        <v>5.7225843093142599</v>
      </c>
      <c r="I548">
        <v>54.7521287322311</v>
      </c>
      <c r="J548">
        <v>12.6407953907511</v>
      </c>
      <c r="K548">
        <v>400.01892759580602</v>
      </c>
      <c r="L548">
        <v>329.92836061471797</v>
      </c>
      <c r="M548">
        <v>65.993218431446394</v>
      </c>
      <c r="N548">
        <v>1.01556275093559</v>
      </c>
      <c r="O548">
        <v>11.098089769131599</v>
      </c>
      <c r="P548">
        <v>163.77125193199299</v>
      </c>
      <c r="Q548">
        <v>0.17097789660700399</v>
      </c>
    </row>
    <row r="549" spans="1:17" x14ac:dyDescent="0.3">
      <c r="A549" t="s">
        <v>1224</v>
      </c>
      <c r="B549" t="s">
        <v>1225</v>
      </c>
      <c r="C549" t="s">
        <v>3136</v>
      </c>
      <c r="D549" t="s">
        <v>24</v>
      </c>
      <c r="E549">
        <v>9606.2054665640007</v>
      </c>
      <c r="F549">
        <v>158.06</v>
      </c>
      <c r="G549">
        <v>-56.130702332417997</v>
      </c>
      <c r="H549">
        <v>-3.6857878093085099</v>
      </c>
      <c r="I549">
        <v>-43.4659310844077</v>
      </c>
      <c r="J549">
        <v>-2.0581620782300001</v>
      </c>
      <c r="K549">
        <v>180.93090820536699</v>
      </c>
      <c r="L549">
        <v>215.50558265006001</v>
      </c>
      <c r="M549">
        <v>39.366658570677103</v>
      </c>
      <c r="N549">
        <v>0.82259795958645698</v>
      </c>
      <c r="O549">
        <v>90.244211059091398</v>
      </c>
      <c r="P549">
        <v>4.35758616136272</v>
      </c>
      <c r="Q549">
        <v>-1.7923604164304E-2</v>
      </c>
    </row>
    <row r="550" spans="1:17" hidden="1" x14ac:dyDescent="0.3">
      <c r="A550" t="s">
        <v>1226</v>
      </c>
      <c r="B550" t="s">
        <v>1227</v>
      </c>
      <c r="C550" t="s">
        <v>3150</v>
      </c>
      <c r="D550" t="s">
        <v>75</v>
      </c>
      <c r="E550">
        <v>9591.9028099999996</v>
      </c>
      <c r="F550">
        <v>143.19999999999999</v>
      </c>
      <c r="G550">
        <v>-11.889024251332501</v>
      </c>
      <c r="H550">
        <v>-2.47023280476269</v>
      </c>
      <c r="I550">
        <v>-1.4655370640904199</v>
      </c>
      <c r="J550">
        <v>-2.7447550140812198</v>
      </c>
      <c r="K550">
        <v>143.93202597601399</v>
      </c>
      <c r="L550">
        <v>139.84404039987999</v>
      </c>
      <c r="M550">
        <v>19.599037825510401</v>
      </c>
      <c r="N550">
        <v>1.3853258574398399</v>
      </c>
      <c r="O550">
        <v>6.2500000000000204</v>
      </c>
      <c r="P550">
        <v>13.650793650793601</v>
      </c>
      <c r="Q550">
        <v>-1.3388827299693999E-2</v>
      </c>
    </row>
    <row r="551" spans="1:17" x14ac:dyDescent="0.3">
      <c r="A551" t="s">
        <v>1228</v>
      </c>
      <c r="B551" t="s">
        <v>1229</v>
      </c>
      <c r="C551" t="s">
        <v>3148</v>
      </c>
      <c r="D551" t="s">
        <v>105</v>
      </c>
      <c r="E551">
        <v>9551.7244742399998</v>
      </c>
      <c r="F551">
        <v>1123.2</v>
      </c>
      <c r="G551">
        <v>30.041565975146401</v>
      </c>
      <c r="H551">
        <v>4.5168287655026003</v>
      </c>
      <c r="I551">
        <v>12.1106745432267</v>
      </c>
      <c r="J551">
        <v>0.93390440659506302</v>
      </c>
      <c r="K551">
        <v>1141.8451764143499</v>
      </c>
      <c r="L551">
        <v>1066.0149139385601</v>
      </c>
      <c r="M551">
        <v>57.781011513162298</v>
      </c>
      <c r="N551">
        <v>0.58035945744880502</v>
      </c>
      <c r="O551">
        <v>24.198717948717899</v>
      </c>
      <c r="P551">
        <v>58.141499472016903</v>
      </c>
      <c r="Q551">
        <v>4.0037861814348E-2</v>
      </c>
    </row>
    <row r="552" spans="1:17" x14ac:dyDescent="0.3">
      <c r="A552" t="s">
        <v>1230</v>
      </c>
      <c r="B552" t="s">
        <v>1231</v>
      </c>
      <c r="C552" t="s">
        <v>3154</v>
      </c>
      <c r="D552" t="s">
        <v>1065</v>
      </c>
      <c r="E552">
        <v>9536.5935121999992</v>
      </c>
      <c r="F552">
        <v>495.8</v>
      </c>
      <c r="G552">
        <v>13.9506908943723</v>
      </c>
      <c r="H552">
        <v>1.1422097195741101</v>
      </c>
      <c r="I552">
        <v>-3.1400309001397702</v>
      </c>
      <c r="J552">
        <v>1.06044319979491</v>
      </c>
      <c r="K552">
        <v>511.76776517165098</v>
      </c>
      <c r="L552">
        <v>485.379546205145</v>
      </c>
      <c r="M552">
        <v>57.344974889803296</v>
      </c>
      <c r="N552">
        <v>0.44582865734750599</v>
      </c>
      <c r="O552">
        <v>38.947156111335197</v>
      </c>
      <c r="P552">
        <v>52.155899953966497</v>
      </c>
      <c r="Q552">
        <v>7.3301837407650002E-3</v>
      </c>
    </row>
    <row r="553" spans="1:17" x14ac:dyDescent="0.3">
      <c r="A553" t="s">
        <v>1232</v>
      </c>
      <c r="B553" t="s">
        <v>1233</v>
      </c>
      <c r="C553" t="s">
        <v>3148</v>
      </c>
      <c r="D553" t="s">
        <v>907</v>
      </c>
      <c r="E553">
        <v>9521.1657508959997</v>
      </c>
      <c r="F553">
        <v>204.52</v>
      </c>
      <c r="G553">
        <v>-1.6029002915286901</v>
      </c>
      <c r="H553">
        <v>7.4787322720219302</v>
      </c>
      <c r="I553">
        <v>-5.5744516090586496</v>
      </c>
      <c r="J553">
        <v>-2.7861700077371698</v>
      </c>
      <c r="K553">
        <v>199.46137130467699</v>
      </c>
      <c r="L553">
        <v>194.56953493131101</v>
      </c>
      <c r="M553">
        <v>64.911534853456899</v>
      </c>
      <c r="N553">
        <v>0.94941205426403297</v>
      </c>
      <c r="O553">
        <v>29.0827302953256</v>
      </c>
      <c r="P553">
        <v>51.833704528581997</v>
      </c>
      <c r="Q553">
        <v>0.12815674198621299</v>
      </c>
    </row>
    <row r="554" spans="1:17" x14ac:dyDescent="0.3">
      <c r="A554" t="s">
        <v>1234</v>
      </c>
      <c r="B554" t="s">
        <v>1235</v>
      </c>
      <c r="C554" t="s">
        <v>3135</v>
      </c>
      <c r="D554" t="s">
        <v>243</v>
      </c>
      <c r="E554">
        <v>9507.5491938800005</v>
      </c>
      <c r="F554">
        <v>1747.6</v>
      </c>
      <c r="G554">
        <v>-43.005270772713502</v>
      </c>
      <c r="H554">
        <v>-10.560964151016501</v>
      </c>
      <c r="I554">
        <v>-17.383534222780199</v>
      </c>
      <c r="J554">
        <v>3.1112191153658899</v>
      </c>
      <c r="K554">
        <v>1942.1136380097</v>
      </c>
      <c r="L554">
        <v>2003.5418897791701</v>
      </c>
      <c r="M554">
        <v>46.947398418712297</v>
      </c>
      <c r="N554">
        <v>1.46635981586438</v>
      </c>
      <c r="O554">
        <v>57.235637445639703</v>
      </c>
      <c r="P554">
        <v>13.1682046300793</v>
      </c>
      <c r="Q554">
        <v>1.0941954991226001E-2</v>
      </c>
    </row>
    <row r="555" spans="1:17" x14ac:dyDescent="0.3">
      <c r="A555" t="s">
        <v>1236</v>
      </c>
      <c r="B555" t="s">
        <v>1237</v>
      </c>
      <c r="C555" t="s">
        <v>3135</v>
      </c>
      <c r="D555" t="s">
        <v>243</v>
      </c>
      <c r="E555">
        <v>9478.9247679599994</v>
      </c>
      <c r="F555">
        <v>704.4</v>
      </c>
      <c r="G555">
        <v>-45.637102254213197</v>
      </c>
      <c r="H555">
        <v>-4.5377122885919698</v>
      </c>
      <c r="I555">
        <v>-29.371847183275701</v>
      </c>
      <c r="J555">
        <v>-1.9319326481435299</v>
      </c>
      <c r="K555">
        <v>789.63264062206395</v>
      </c>
      <c r="L555">
        <v>887.126094889613</v>
      </c>
      <c r="M555">
        <v>42.011538966839296</v>
      </c>
      <c r="N555">
        <v>0.71968807759817399</v>
      </c>
      <c r="O555">
        <v>77.172061328790406</v>
      </c>
      <c r="P555">
        <v>5.8372774397115101</v>
      </c>
      <c r="Q555">
        <v>-8.1802232688159005E-2</v>
      </c>
    </row>
    <row r="556" spans="1:17" hidden="1" x14ac:dyDescent="0.3">
      <c r="A556" t="s">
        <v>1238</v>
      </c>
      <c r="B556" t="s">
        <v>1239</v>
      </c>
      <c r="C556" t="s">
        <v>3150</v>
      </c>
      <c r="D556" t="s">
        <v>69</v>
      </c>
      <c r="E556">
        <v>9476.1909750800005</v>
      </c>
      <c r="F556">
        <v>188.26</v>
      </c>
      <c r="G556">
        <v>-15.7585085498153</v>
      </c>
      <c r="H556">
        <v>-5.1169004147810799</v>
      </c>
      <c r="I556">
        <v>20.963178264264101</v>
      </c>
      <c r="J556">
        <v>-3.2326750252957299</v>
      </c>
      <c r="K556">
        <v>187.60020681812799</v>
      </c>
      <c r="L556">
        <v>175.069846934032</v>
      </c>
      <c r="M556">
        <v>63.796530002567998</v>
      </c>
      <c r="N556">
        <v>8.7282569825585202E-2</v>
      </c>
      <c r="O556">
        <v>30.670349516625901</v>
      </c>
      <c r="P556">
        <v>32.5774647887323</v>
      </c>
      <c r="Q556">
        <v>3.1794672261062001E-2</v>
      </c>
    </row>
    <row r="557" spans="1:17" x14ac:dyDescent="0.3">
      <c r="A557" t="s">
        <v>1240</v>
      </c>
      <c r="B557" t="s">
        <v>1241</v>
      </c>
      <c r="C557" t="s">
        <v>3144</v>
      </c>
      <c r="D557" t="s">
        <v>468</v>
      </c>
      <c r="E557">
        <v>9470.5879341199998</v>
      </c>
      <c r="F557">
        <v>153.19999999999999</v>
      </c>
      <c r="G557">
        <v>3.9103667038505101</v>
      </c>
      <c r="H557">
        <v>-16.724807937386601</v>
      </c>
      <c r="I557">
        <v>-20.831801451876</v>
      </c>
      <c r="J557">
        <v>-4.5381093170313997</v>
      </c>
      <c r="K557">
        <v>174.56263823759201</v>
      </c>
      <c r="L557">
        <v>173.079646102385</v>
      </c>
      <c r="M557">
        <v>53.9138602205187</v>
      </c>
      <c r="N557">
        <v>0.81955793014322098</v>
      </c>
      <c r="O557">
        <v>54.438642297650098</v>
      </c>
      <c r="P557">
        <v>44.528301886792399</v>
      </c>
      <c r="Q557">
        <v>0.16611367169757801</v>
      </c>
    </row>
    <row r="558" spans="1:17" x14ac:dyDescent="0.3">
      <c r="A558" t="s">
        <v>1242</v>
      </c>
      <c r="B558" t="s">
        <v>1243</v>
      </c>
      <c r="C558" t="s">
        <v>3144</v>
      </c>
      <c r="D558" t="s">
        <v>234</v>
      </c>
      <c r="E558">
        <v>9443.4793359899995</v>
      </c>
      <c r="F558">
        <v>483.35</v>
      </c>
      <c r="G558">
        <v>-21.2845429460919</v>
      </c>
      <c r="H558">
        <v>-3.5506499113578101</v>
      </c>
      <c r="I558">
        <v>-22.717965065980799</v>
      </c>
      <c r="J558">
        <v>-1.73908663436613</v>
      </c>
      <c r="K558">
        <v>521.27336837028702</v>
      </c>
      <c r="L558">
        <v>539.84229374025495</v>
      </c>
      <c r="M558">
        <v>42.581325669200702</v>
      </c>
      <c r="N558">
        <v>0.29673414644701301</v>
      </c>
      <c r="O558">
        <v>46.767352849901698</v>
      </c>
      <c r="P558">
        <v>5.0646668840343496</v>
      </c>
      <c r="Q558">
        <v>3.4937361643700001E-4</v>
      </c>
    </row>
    <row r="559" spans="1:17" x14ac:dyDescent="0.3">
      <c r="A559" t="s">
        <v>1244</v>
      </c>
      <c r="B559" t="s">
        <v>1245</v>
      </c>
      <c r="C559" t="s">
        <v>3145</v>
      </c>
      <c r="D559" t="s">
        <v>271</v>
      </c>
      <c r="E559">
        <v>9371.2426009999999</v>
      </c>
      <c r="F559">
        <v>1364.65</v>
      </c>
      <c r="G559">
        <v>31.351363026930802</v>
      </c>
      <c r="H559">
        <v>-16.810651458214199</v>
      </c>
      <c r="I559">
        <v>23.539705825881299</v>
      </c>
      <c r="J559">
        <v>-8.6844171614315293</v>
      </c>
      <c r="K559">
        <v>1519.7991525571399</v>
      </c>
      <c r="L559">
        <v>1316.15696549935</v>
      </c>
      <c r="M559">
        <v>33.691529508343599</v>
      </c>
      <c r="N559">
        <v>0.54135839378253503</v>
      </c>
      <c r="O559">
        <v>37.833876818231701</v>
      </c>
      <c r="P559">
        <v>66.420731707317003</v>
      </c>
      <c r="Q559">
        <v>1.7148086209805999E-2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21</v>
      </c>
      <c r="E560">
        <v>9331.7008836000005</v>
      </c>
      <c r="F560">
        <v>453</v>
      </c>
      <c r="G560">
        <v>-29.623419824424602</v>
      </c>
      <c r="H560">
        <v>-1.06874174150692</v>
      </c>
      <c r="I560">
        <v>-10.984821926185401</v>
      </c>
      <c r="J560">
        <v>-2.8220473646680699</v>
      </c>
      <c r="K560">
        <v>465.45324915256401</v>
      </c>
      <c r="L560">
        <v>475.32920400878299</v>
      </c>
      <c r="M560">
        <v>48.712218133333401</v>
      </c>
      <c r="N560">
        <v>0.73491905932778701</v>
      </c>
      <c r="O560">
        <v>26.931567328918302</v>
      </c>
      <c r="P560">
        <v>5.34883720930232</v>
      </c>
      <c r="Q560">
        <v>-7.0232776835173996E-2</v>
      </c>
    </row>
    <row r="561" spans="1:17" x14ac:dyDescent="0.3">
      <c r="A561" t="s">
        <v>1248</v>
      </c>
      <c r="B561" t="s">
        <v>1249</v>
      </c>
      <c r="C561" t="s">
        <v>3151</v>
      </c>
      <c r="D561" t="s">
        <v>411</v>
      </c>
      <c r="E561">
        <v>9318.1331347649993</v>
      </c>
      <c r="F561">
        <v>599.54999999999995</v>
      </c>
      <c r="G561">
        <v>-36.208090689517199</v>
      </c>
      <c r="H561">
        <v>-0.758744331829452</v>
      </c>
      <c r="I561">
        <v>-16.727090875933399</v>
      </c>
      <c r="J561">
        <v>1.6648766669769599</v>
      </c>
      <c r="K561">
        <v>619.26341006033397</v>
      </c>
      <c r="L561">
        <v>652.76116179007499</v>
      </c>
      <c r="M561">
        <v>59.012945630785403</v>
      </c>
      <c r="N561">
        <v>1.2527422852233301</v>
      </c>
      <c r="O561">
        <v>35.918605620882303</v>
      </c>
      <c r="P561">
        <v>14.4179389312977</v>
      </c>
      <c r="Q561">
        <v>2.9075584177083998E-2</v>
      </c>
    </row>
    <row r="562" spans="1:17" x14ac:dyDescent="0.3">
      <c r="A562" t="s">
        <v>1250</v>
      </c>
      <c r="B562" t="s">
        <v>1251</v>
      </c>
      <c r="C562" t="s">
        <v>3145</v>
      </c>
      <c r="D562" t="s">
        <v>809</v>
      </c>
      <c r="E562">
        <v>9308.1073601000007</v>
      </c>
      <c r="F562">
        <v>7217.8</v>
      </c>
      <c r="G562">
        <v>-35.700434922085002</v>
      </c>
      <c r="H562">
        <v>1.86014206162912</v>
      </c>
      <c r="I562">
        <v>-4.9211831931320402</v>
      </c>
      <c r="J562">
        <v>-1.6554451563991901</v>
      </c>
      <c r="K562">
        <v>7603.8599476885101</v>
      </c>
      <c r="L562">
        <v>7991.5720928176797</v>
      </c>
      <c r="M562">
        <v>55.773945332259999</v>
      </c>
      <c r="N562">
        <v>1.2786527042621301</v>
      </c>
      <c r="O562">
        <v>49.490842084845703</v>
      </c>
      <c r="P562">
        <v>9.5066148804466604</v>
      </c>
      <c r="Q562">
        <v>2.5951498802955001E-2</v>
      </c>
    </row>
    <row r="563" spans="1:17" hidden="1" x14ac:dyDescent="0.3">
      <c r="A563" t="s">
        <v>1252</v>
      </c>
      <c r="B563" t="s">
        <v>1253</v>
      </c>
      <c r="C563" t="s">
        <v>3150</v>
      </c>
      <c r="D563" t="s">
        <v>572</v>
      </c>
      <c r="E563">
        <v>9292.1393914649998</v>
      </c>
      <c r="F563">
        <v>4559.8500000000004</v>
      </c>
      <c r="G563">
        <v>13.8639594305583</v>
      </c>
      <c r="H563">
        <v>20.535559713883899</v>
      </c>
      <c r="I563">
        <v>37.842879124019497</v>
      </c>
      <c r="J563">
        <v>1.3050941325913199</v>
      </c>
      <c r="K563">
        <v>4117.9394951131599</v>
      </c>
      <c r="L563">
        <v>3780.6921529820202</v>
      </c>
      <c r="M563">
        <v>60.385294537311999</v>
      </c>
      <c r="N563">
        <v>2.2917616854727898</v>
      </c>
      <c r="O563">
        <v>4.9376624231059996</v>
      </c>
      <c r="P563">
        <v>45.586756277837097</v>
      </c>
      <c r="Q563">
        <v>1.7660005028231E-2</v>
      </c>
    </row>
    <row r="564" spans="1:17" x14ac:dyDescent="0.3">
      <c r="A564" t="s">
        <v>1254</v>
      </c>
      <c r="B564" t="s">
        <v>1255</v>
      </c>
      <c r="C564" t="s">
        <v>3136</v>
      </c>
      <c r="D564" t="s">
        <v>139</v>
      </c>
      <c r="E564">
        <v>9272.8892981940007</v>
      </c>
      <c r="F564">
        <v>85.74</v>
      </c>
      <c r="G564">
        <v>-20.974398429577999</v>
      </c>
      <c r="H564">
        <v>7.6626361924712896</v>
      </c>
      <c r="I564">
        <v>-2.2406388224699301</v>
      </c>
      <c r="J564">
        <v>0.26751184499031899</v>
      </c>
      <c r="K564">
        <v>85.649458180840995</v>
      </c>
      <c r="L564">
        <v>85.608575736657301</v>
      </c>
      <c r="M564">
        <v>53.299180184235603</v>
      </c>
      <c r="N564">
        <v>0.364883912096156</v>
      </c>
      <c r="O564">
        <v>23.407977606717999</v>
      </c>
      <c r="P564">
        <v>18.425414364640801</v>
      </c>
    </row>
    <row r="565" spans="1:17" x14ac:dyDescent="0.3">
      <c r="A565" t="s">
        <v>1256</v>
      </c>
      <c r="B565" t="s">
        <v>1257</v>
      </c>
      <c r="C565" t="s">
        <v>3137</v>
      </c>
      <c r="D565" t="s">
        <v>21</v>
      </c>
      <c r="E565">
        <v>9271.8867602199898</v>
      </c>
      <c r="F565">
        <v>1472.6</v>
      </c>
      <c r="G565">
        <v>-27.157700672484701</v>
      </c>
      <c r="H565">
        <v>-4.1749106860544503</v>
      </c>
      <c r="I565">
        <v>-2.8641077664055801</v>
      </c>
      <c r="J565">
        <v>0.132464785388624</v>
      </c>
      <c r="K565">
        <v>1507.95763153742</v>
      </c>
      <c r="L565">
        <v>1556.9679055147301</v>
      </c>
      <c r="M565">
        <v>60.262361510088503</v>
      </c>
      <c r="N565">
        <v>0.64301177647799301</v>
      </c>
      <c r="O565">
        <v>31.9061523835393</v>
      </c>
      <c r="P565">
        <v>10.3898050974512</v>
      </c>
      <c r="Q565">
        <v>-6.1479244781229E-2</v>
      </c>
    </row>
    <row r="566" spans="1:17" x14ac:dyDescent="0.3">
      <c r="A566" t="s">
        <v>1258</v>
      </c>
      <c r="B566" t="s">
        <v>1259</v>
      </c>
      <c r="C566" t="s">
        <v>3139</v>
      </c>
      <c r="D566" t="s">
        <v>48</v>
      </c>
      <c r="E566">
        <v>9258.2430320000003</v>
      </c>
      <c r="F566">
        <v>329.2</v>
      </c>
      <c r="G566">
        <v>-11.6278024641675</v>
      </c>
      <c r="H566">
        <v>14.981650933887</v>
      </c>
      <c r="I566">
        <v>16.1849930566617</v>
      </c>
      <c r="J566">
        <v>1.01807195647006</v>
      </c>
      <c r="K566">
        <v>313.296138037471</v>
      </c>
      <c r="L566">
        <v>310.97983278288899</v>
      </c>
      <c r="M566">
        <v>72.491573776692107</v>
      </c>
      <c r="N566">
        <v>3.7516985882970899</v>
      </c>
      <c r="O566">
        <v>26.184690157958599</v>
      </c>
      <c r="P566">
        <v>39.049630411826797</v>
      </c>
      <c r="Q566">
        <v>-4.2223616742499996E-3</v>
      </c>
    </row>
    <row r="567" spans="1:17" x14ac:dyDescent="0.3">
      <c r="A567" t="s">
        <v>1260</v>
      </c>
      <c r="B567" t="s">
        <v>1261</v>
      </c>
      <c r="C567" t="s">
        <v>3134</v>
      </c>
      <c r="D567" t="s">
        <v>18</v>
      </c>
      <c r="E567">
        <v>9256.3326240000006</v>
      </c>
      <c r="F567">
        <v>621.6</v>
      </c>
      <c r="G567">
        <v>-27.123223010673701</v>
      </c>
      <c r="H567">
        <v>-14.2478089674978</v>
      </c>
      <c r="I567">
        <v>-43.182329220736698</v>
      </c>
      <c r="J567">
        <v>3.6298814224640901</v>
      </c>
      <c r="K567">
        <v>741.76839033518104</v>
      </c>
      <c r="L567">
        <v>825.724186789741</v>
      </c>
      <c r="M567">
        <v>52.832376626961903</v>
      </c>
      <c r="N567">
        <v>1.5138269598237799</v>
      </c>
      <c r="O567">
        <v>105.11583011582999</v>
      </c>
      <c r="P567">
        <v>9.9787685774946908</v>
      </c>
      <c r="Q567">
        <v>0.15727112658644099</v>
      </c>
    </row>
    <row r="568" spans="1:17" x14ac:dyDescent="0.3">
      <c r="A568" t="s">
        <v>1262</v>
      </c>
      <c r="B568" t="s">
        <v>1263</v>
      </c>
      <c r="C568" t="s">
        <v>3143</v>
      </c>
      <c r="D568" t="s">
        <v>69</v>
      </c>
      <c r="E568">
        <v>9212.3894671399994</v>
      </c>
      <c r="F568">
        <v>782.9</v>
      </c>
      <c r="G568">
        <v>-24.573667384872699</v>
      </c>
      <c r="H568">
        <v>-0.72959365585015501</v>
      </c>
      <c r="I568">
        <v>-7.9608402827072204</v>
      </c>
      <c r="J568">
        <v>0.77174414802424296</v>
      </c>
      <c r="K568">
        <v>779.49245261094097</v>
      </c>
      <c r="L568">
        <v>801.25849808327905</v>
      </c>
      <c r="M568">
        <v>62.875182167881199</v>
      </c>
      <c r="N568">
        <v>0.96641795193466795</v>
      </c>
      <c r="O568">
        <v>27.717460722953099</v>
      </c>
      <c r="P568">
        <v>14.216937778101901</v>
      </c>
      <c r="Q568">
        <v>1.2661314427688E-2</v>
      </c>
    </row>
    <row r="569" spans="1:17" x14ac:dyDescent="0.3">
      <c r="A569" t="s">
        <v>1264</v>
      </c>
      <c r="B569" t="s">
        <v>1265</v>
      </c>
      <c r="C569" t="s">
        <v>3141</v>
      </c>
      <c r="D569" t="s">
        <v>57</v>
      </c>
      <c r="E569">
        <v>9208.9553931099999</v>
      </c>
      <c r="F569">
        <v>6989.05</v>
      </c>
      <c r="G569">
        <v>52.252170770362902</v>
      </c>
      <c r="H569">
        <v>11.4575130756461</v>
      </c>
      <c r="I569">
        <v>-22.245109030634101</v>
      </c>
      <c r="J569">
        <v>1.4714489406259701</v>
      </c>
      <c r="K569">
        <v>7164.0917237567701</v>
      </c>
      <c r="L569">
        <v>7070.6423575887602</v>
      </c>
      <c r="M569">
        <v>53.249916542851501</v>
      </c>
      <c r="N569">
        <v>0.55923906675189605</v>
      </c>
      <c r="O569">
        <v>47.056466901796298</v>
      </c>
      <c r="P569">
        <v>109.69246924692401</v>
      </c>
      <c r="Q569">
        <v>0.144183176195677</v>
      </c>
    </row>
    <row r="570" spans="1:17" hidden="1" x14ac:dyDescent="0.3">
      <c r="A570" t="s">
        <v>1266</v>
      </c>
      <c r="B570" t="s">
        <v>1267</v>
      </c>
      <c r="C570" t="s">
        <v>3150</v>
      </c>
      <c r="D570" t="s">
        <v>263</v>
      </c>
      <c r="E570">
        <v>9207.1040176999995</v>
      </c>
      <c r="F570">
        <v>5981.35</v>
      </c>
      <c r="G570">
        <v>-23.003179390318302</v>
      </c>
      <c r="H570">
        <v>-1.86200722638785</v>
      </c>
      <c r="I570">
        <v>0.49925091406435401</v>
      </c>
      <c r="J570">
        <v>-6.6374133737639802</v>
      </c>
      <c r="K570">
        <v>6147.1988273009802</v>
      </c>
      <c r="L570">
        <v>5881.8932971829399</v>
      </c>
      <c r="M570">
        <v>37.409662573254998</v>
      </c>
      <c r="N570">
        <v>0.71088494721738105</v>
      </c>
      <c r="O570">
        <v>17.0137176389945</v>
      </c>
      <c r="P570">
        <v>29.466450216450198</v>
      </c>
      <c r="Q570">
        <v>7.5650329091397003E-2</v>
      </c>
    </row>
    <row r="571" spans="1:17" hidden="1" x14ac:dyDescent="0.3">
      <c r="A571" t="s">
        <v>1268</v>
      </c>
      <c r="B571" t="s">
        <v>1269</v>
      </c>
      <c r="C571" t="s">
        <v>3150</v>
      </c>
      <c r="D571" t="s">
        <v>21</v>
      </c>
      <c r="E571">
        <v>9181.7904837000006</v>
      </c>
      <c r="F571">
        <v>1662.9</v>
      </c>
      <c r="G571">
        <v>62.443540513558801</v>
      </c>
      <c r="H571">
        <v>8.91080222065683</v>
      </c>
      <c r="I571">
        <v>50.513726258700601</v>
      </c>
      <c r="J571">
        <v>6.3577152255720604</v>
      </c>
      <c r="K571">
        <v>1635.79709367803</v>
      </c>
      <c r="L571">
        <v>1434.7551973873301</v>
      </c>
      <c r="M571">
        <v>63.414022899234098</v>
      </c>
      <c r="N571">
        <v>0.43960712155916098</v>
      </c>
      <c r="O571">
        <v>19.775693066329801</v>
      </c>
      <c r="P571">
        <v>92.187229124530504</v>
      </c>
      <c r="Q571">
        <v>0.22603570725976499</v>
      </c>
    </row>
    <row r="572" spans="1:17" x14ac:dyDescent="0.3">
      <c r="A572" t="s">
        <v>1270</v>
      </c>
      <c r="B572" t="s">
        <v>1271</v>
      </c>
      <c r="C572" t="s">
        <v>3149</v>
      </c>
      <c r="D572" t="s">
        <v>134</v>
      </c>
      <c r="E572">
        <v>9171.1442427120001</v>
      </c>
      <c r="F572">
        <v>170.32</v>
      </c>
      <c r="G572">
        <v>-44.017983770677802</v>
      </c>
      <c r="H572">
        <v>1.0159566257844499</v>
      </c>
      <c r="I572">
        <v>-25.962172956240199</v>
      </c>
      <c r="J572">
        <v>1.6127303762749201</v>
      </c>
      <c r="K572">
        <v>173.02836729585499</v>
      </c>
      <c r="L572">
        <v>188.20074771427201</v>
      </c>
      <c r="M572">
        <v>63.151136131088499</v>
      </c>
      <c r="N572">
        <v>0.93119130445893195</v>
      </c>
      <c r="O572">
        <v>67.273367778299601</v>
      </c>
      <c r="P572">
        <v>12.861970711019801</v>
      </c>
      <c r="Q572">
        <v>0.118141497971871</v>
      </c>
    </row>
    <row r="573" spans="1:17" x14ac:dyDescent="0.3">
      <c r="A573" t="s">
        <v>1272</v>
      </c>
      <c r="B573" t="s">
        <v>1273</v>
      </c>
      <c r="C573" t="s">
        <v>3138</v>
      </c>
      <c r="D573" t="s">
        <v>983</v>
      </c>
      <c r="E573">
        <v>9152.5060238999995</v>
      </c>
      <c r="F573">
        <v>43</v>
      </c>
      <c r="G573">
        <v>-36.890559459249999</v>
      </c>
      <c r="H573">
        <v>5.6343424027867801</v>
      </c>
      <c r="I573">
        <v>-2.6126353552219901</v>
      </c>
      <c r="J573">
        <v>3.2329929328439899</v>
      </c>
      <c r="K573">
        <v>43.641997886747703</v>
      </c>
      <c r="L573">
        <v>45.833336737630098</v>
      </c>
      <c r="M573">
        <v>64.546584686740204</v>
      </c>
      <c r="N573">
        <v>0.32958559653923197</v>
      </c>
      <c r="O573">
        <v>31.395348837209198</v>
      </c>
      <c r="P573">
        <v>17.647058823529399</v>
      </c>
      <c r="Q573">
        <v>5.0086467398175002E-2</v>
      </c>
    </row>
    <row r="574" spans="1:17" hidden="1" x14ac:dyDescent="0.3">
      <c r="A574" t="s">
        <v>1274</v>
      </c>
      <c r="B574" t="s">
        <v>1275</v>
      </c>
      <c r="C574" t="s">
        <v>3150</v>
      </c>
      <c r="D574" t="s">
        <v>83</v>
      </c>
      <c r="E574">
        <v>9150.1343525249995</v>
      </c>
      <c r="F574">
        <v>674.25</v>
      </c>
      <c r="G574">
        <v>-41.056374129194502</v>
      </c>
      <c r="H574">
        <v>-6.1179868605371102</v>
      </c>
      <c r="I574">
        <v>-20.8608649382439</v>
      </c>
      <c r="J574">
        <v>-2.9981463960302501</v>
      </c>
      <c r="M574">
        <v>48.292446766762403</v>
      </c>
      <c r="O574">
        <v>25.7693733778272</v>
      </c>
      <c r="P574">
        <v>10.351882160392799</v>
      </c>
    </row>
    <row r="575" spans="1:17" x14ac:dyDescent="0.3">
      <c r="A575" t="s">
        <v>1276</v>
      </c>
      <c r="B575" t="s">
        <v>1277</v>
      </c>
      <c r="C575" t="s">
        <v>3141</v>
      </c>
      <c r="D575" t="s">
        <v>214</v>
      </c>
      <c r="E575">
        <v>9124.0400451200003</v>
      </c>
      <c r="F575">
        <v>2071.3000000000002</v>
      </c>
      <c r="G575">
        <v>65.427318937519004</v>
      </c>
      <c r="H575">
        <v>8.9830000431994605</v>
      </c>
      <c r="I575">
        <v>2.6621126579321799</v>
      </c>
      <c r="J575">
        <v>0.86786876081506703</v>
      </c>
      <c r="K575">
        <v>2073.3983762644898</v>
      </c>
      <c r="L575">
        <v>1906.38003650511</v>
      </c>
      <c r="M575">
        <v>55.515672642772103</v>
      </c>
      <c r="N575">
        <v>0.60025825690374601</v>
      </c>
      <c r="O575">
        <v>15.820981991985599</v>
      </c>
      <c r="P575">
        <v>108.590130916414</v>
      </c>
      <c r="Q575">
        <v>0.152537468348313</v>
      </c>
    </row>
    <row r="576" spans="1:17" x14ac:dyDescent="0.3">
      <c r="A576" t="s">
        <v>1278</v>
      </c>
      <c r="B576" t="s">
        <v>1279</v>
      </c>
      <c r="C576" t="s">
        <v>3151</v>
      </c>
      <c r="D576" t="s">
        <v>411</v>
      </c>
      <c r="E576">
        <v>9119.9559810999999</v>
      </c>
      <c r="F576">
        <v>165.31</v>
      </c>
      <c r="G576">
        <v>3.86862964011855</v>
      </c>
      <c r="H576">
        <v>7.2092472089401296</v>
      </c>
      <c r="I576">
        <v>-4.9320759519735198</v>
      </c>
      <c r="J576">
        <v>2.79103819871324</v>
      </c>
      <c r="K576">
        <v>168.17442185404599</v>
      </c>
      <c r="L576">
        <v>169.18376735497199</v>
      </c>
      <c r="M576">
        <v>64.032013044097695</v>
      </c>
      <c r="N576">
        <v>0.86011759319869496</v>
      </c>
      <c r="O576">
        <v>48.206400096787803</v>
      </c>
      <c r="P576">
        <v>39.6199324324324</v>
      </c>
      <c r="Q576">
        <v>8.2831695809328004E-2</v>
      </c>
    </row>
    <row r="577" spans="1:17" x14ac:dyDescent="0.3">
      <c r="A577" t="s">
        <v>1280</v>
      </c>
      <c r="B577" t="s">
        <v>1281</v>
      </c>
      <c r="C577" t="s">
        <v>3140</v>
      </c>
      <c r="D577" t="s">
        <v>51</v>
      </c>
      <c r="E577">
        <v>9073.1090546249998</v>
      </c>
      <c r="F577">
        <v>523.04999999999995</v>
      </c>
      <c r="G577">
        <v>21.5064906515553</v>
      </c>
      <c r="H577">
        <v>10.575390277162599</v>
      </c>
      <c r="I577">
        <v>32.756666597037899</v>
      </c>
      <c r="J577">
        <v>-8.4864617790824806</v>
      </c>
      <c r="K577">
        <v>508.94222722874298</v>
      </c>
      <c r="L577">
        <v>446.027674430898</v>
      </c>
      <c r="M577">
        <v>47.709142828194999</v>
      </c>
      <c r="N577">
        <v>0.99850140675607302</v>
      </c>
      <c r="O577">
        <v>10.7733486282382</v>
      </c>
      <c r="P577">
        <v>63.708920187793403</v>
      </c>
    </row>
    <row r="578" spans="1:17" hidden="1" x14ac:dyDescent="0.3">
      <c r="A578" t="s">
        <v>1282</v>
      </c>
      <c r="B578" t="s">
        <v>1283</v>
      </c>
      <c r="C578" t="s">
        <v>3150</v>
      </c>
      <c r="D578" t="s">
        <v>134</v>
      </c>
      <c r="E578">
        <v>9066.450264825</v>
      </c>
      <c r="F578">
        <v>719.45</v>
      </c>
      <c r="G578">
        <v>8.2714438033078004</v>
      </c>
      <c r="H578">
        <v>4.8052723408818503</v>
      </c>
      <c r="I578">
        <v>-4.91391082858215</v>
      </c>
      <c r="J578">
        <v>-1.9734291871062499</v>
      </c>
      <c r="K578">
        <v>716.03894223020495</v>
      </c>
      <c r="L578">
        <v>688.05894910853397</v>
      </c>
      <c r="M578">
        <v>50.6780704520366</v>
      </c>
      <c r="N578">
        <v>0.69523392080414603</v>
      </c>
      <c r="O578">
        <v>11.3419973590937</v>
      </c>
      <c r="P578">
        <v>34.652816769605103</v>
      </c>
      <c r="Q578">
        <v>1.5255309579001E-2</v>
      </c>
    </row>
    <row r="579" spans="1:17" hidden="1" x14ac:dyDescent="0.3">
      <c r="A579" t="s">
        <v>1284</v>
      </c>
      <c r="B579" t="s">
        <v>1285</v>
      </c>
      <c r="C579" t="s">
        <v>3150</v>
      </c>
      <c r="D579" t="s">
        <v>227</v>
      </c>
      <c r="E579">
        <v>9002.4712099349999</v>
      </c>
      <c r="F579">
        <v>321.85000000000002</v>
      </c>
      <c r="G579">
        <v>-22.334495032210199</v>
      </c>
      <c r="H579">
        <v>5.1728413238270798</v>
      </c>
      <c r="I579">
        <v>-5.5550957618445196</v>
      </c>
      <c r="J579">
        <v>-1.0206786882993899</v>
      </c>
      <c r="K579">
        <v>323.543109181989</v>
      </c>
      <c r="M579">
        <v>56.584128490727103</v>
      </c>
      <c r="N579">
        <v>0.34141275845114599</v>
      </c>
      <c r="O579">
        <v>15.7060742581947</v>
      </c>
      <c r="P579">
        <v>14.1109732316965</v>
      </c>
    </row>
    <row r="580" spans="1:17" x14ac:dyDescent="0.3">
      <c r="A580" t="s">
        <v>1286</v>
      </c>
      <c r="B580" t="s">
        <v>1287</v>
      </c>
      <c r="C580" t="s">
        <v>3145</v>
      </c>
      <c r="D580" t="s">
        <v>83</v>
      </c>
      <c r="E580">
        <v>8947.7968259999998</v>
      </c>
      <c r="F580">
        <v>1151.25</v>
      </c>
      <c r="G580">
        <v>35.5923423027537</v>
      </c>
      <c r="H580">
        <v>-6.2085607285379698</v>
      </c>
      <c r="I580">
        <v>27.046501026603401</v>
      </c>
      <c r="J580">
        <v>-1.40545164139217</v>
      </c>
      <c r="K580">
        <v>1197.4326931733699</v>
      </c>
      <c r="L580">
        <v>1032.8942908397501</v>
      </c>
      <c r="M580">
        <v>52.980405294992799</v>
      </c>
      <c r="N580">
        <v>0.62741886534408597</v>
      </c>
      <c r="O580">
        <v>34.115092290988002</v>
      </c>
      <c r="P580">
        <v>68.953624889932499</v>
      </c>
    </row>
    <row r="581" spans="1:17" x14ac:dyDescent="0.3">
      <c r="A581" t="s">
        <v>1288</v>
      </c>
      <c r="B581" t="s">
        <v>1289</v>
      </c>
      <c r="C581" t="s">
        <v>3148</v>
      </c>
      <c r="D581" t="s">
        <v>105</v>
      </c>
      <c r="E581">
        <v>8896.2744992549997</v>
      </c>
      <c r="F581">
        <v>744.65</v>
      </c>
      <c r="G581">
        <v>-28.757439739215702</v>
      </c>
      <c r="H581">
        <v>13.4554849020201</v>
      </c>
      <c r="I581">
        <v>-1.60501685212987</v>
      </c>
      <c r="J581">
        <v>-0.84920651563349703</v>
      </c>
      <c r="K581">
        <v>689.855429465925</v>
      </c>
      <c r="L581">
        <v>694.70592869056395</v>
      </c>
      <c r="M581">
        <v>75.429926914217603</v>
      </c>
      <c r="N581">
        <v>2.2720305299394901</v>
      </c>
      <c r="O581">
        <v>9.8368360974954605</v>
      </c>
      <c r="P581">
        <v>24.398596725693199</v>
      </c>
      <c r="Q581">
        <v>-7.7951298873774999E-2</v>
      </c>
    </row>
    <row r="582" spans="1:17" x14ac:dyDescent="0.3">
      <c r="A582" t="s">
        <v>1290</v>
      </c>
      <c r="B582" t="s">
        <v>1291</v>
      </c>
      <c r="C582" t="s">
        <v>3149</v>
      </c>
      <c r="D582" t="s">
        <v>134</v>
      </c>
      <c r="E582">
        <v>8883.6272375600001</v>
      </c>
      <c r="F582">
        <v>374.6</v>
      </c>
      <c r="G582">
        <v>97.545625967807297</v>
      </c>
      <c r="H582">
        <v>-6.8758507146395402</v>
      </c>
      <c r="I582">
        <v>-12.8433794219362</v>
      </c>
      <c r="J582">
        <v>7.7118358501183</v>
      </c>
      <c r="K582">
        <v>396.29131812888102</v>
      </c>
      <c r="L582">
        <v>369.36876799783602</v>
      </c>
      <c r="M582">
        <v>56.475979027771501</v>
      </c>
      <c r="N582">
        <v>0.78563145195020401</v>
      </c>
      <c r="O582">
        <v>52.0555258942872</v>
      </c>
      <c r="P582">
        <v>140.66816575650401</v>
      </c>
      <c r="Q582">
        <v>9.9042065295199003E-2</v>
      </c>
    </row>
    <row r="583" spans="1:17" x14ac:dyDescent="0.3">
      <c r="A583" t="s">
        <v>1292</v>
      </c>
      <c r="B583" t="s">
        <v>1293</v>
      </c>
      <c r="C583" t="s">
        <v>3147</v>
      </c>
      <c r="D583" t="s">
        <v>94</v>
      </c>
      <c r="E583">
        <v>8875.9567475999993</v>
      </c>
      <c r="F583">
        <v>183.6</v>
      </c>
      <c r="G583">
        <v>2.6687054453802599</v>
      </c>
      <c r="H583">
        <v>-5.3977873022653604</v>
      </c>
      <c r="I583">
        <v>-13.8620413517818</v>
      </c>
      <c r="J583">
        <v>1.8428499359666699</v>
      </c>
      <c r="K583">
        <v>197.127993384223</v>
      </c>
      <c r="L583">
        <v>198.154828840482</v>
      </c>
      <c r="M583">
        <v>54.542035513677199</v>
      </c>
      <c r="N583">
        <v>0.95086432881229999</v>
      </c>
      <c r="O583">
        <v>36.541394335511903</v>
      </c>
      <c r="P583">
        <v>33.8192419825073</v>
      </c>
      <c r="Q583">
        <v>6.177213365815E-2</v>
      </c>
    </row>
    <row r="584" spans="1:17" x14ac:dyDescent="0.3">
      <c r="A584" t="s">
        <v>1294</v>
      </c>
      <c r="B584" t="s">
        <v>1295</v>
      </c>
      <c r="C584" t="s">
        <v>3143</v>
      </c>
      <c r="D584" t="s">
        <v>69</v>
      </c>
      <c r="E584">
        <v>8865.6256001099991</v>
      </c>
      <c r="F584">
        <v>1151.3</v>
      </c>
      <c r="G584">
        <v>-38.842734570929501</v>
      </c>
      <c r="H584">
        <v>1.9580147198703699</v>
      </c>
      <c r="I584">
        <v>-25.481082590442899</v>
      </c>
      <c r="J584">
        <v>0.56661392105203101</v>
      </c>
      <c r="K584">
        <v>1194.8360634420001</v>
      </c>
      <c r="L584">
        <v>1328.6643974324199</v>
      </c>
      <c r="M584">
        <v>59.835340840891298</v>
      </c>
      <c r="N584">
        <v>0.74353693803797105</v>
      </c>
      <c r="O584">
        <v>56.5187179709893</v>
      </c>
      <c r="P584">
        <v>7.3423150435877096</v>
      </c>
      <c r="Q584">
        <v>-4.1602364513132997E-2</v>
      </c>
    </row>
    <row r="585" spans="1:17" x14ac:dyDescent="0.3">
      <c r="A585" t="s">
        <v>1296</v>
      </c>
      <c r="B585" t="s">
        <v>1297</v>
      </c>
      <c r="C585" t="s">
        <v>3141</v>
      </c>
      <c r="D585" t="s">
        <v>214</v>
      </c>
      <c r="E585">
        <v>8861.5598699999991</v>
      </c>
      <c r="F585">
        <v>449.5</v>
      </c>
      <c r="G585">
        <v>29.324805250133</v>
      </c>
      <c r="H585">
        <v>8.1733181267766604</v>
      </c>
      <c r="I585">
        <v>40.282431762534102</v>
      </c>
      <c r="J585">
        <v>0.31457329854833899</v>
      </c>
      <c r="K585">
        <v>429.99985684795303</v>
      </c>
      <c r="L585">
        <v>371.90398013660098</v>
      </c>
      <c r="M585">
        <v>62.692732379197501</v>
      </c>
      <c r="N585">
        <v>0.54865905901752898</v>
      </c>
      <c r="O585">
        <v>7.9644048943270302</v>
      </c>
      <c r="P585">
        <v>87.213660974593907</v>
      </c>
    </row>
    <row r="586" spans="1:17" x14ac:dyDescent="0.3">
      <c r="A586" t="s">
        <v>1298</v>
      </c>
      <c r="B586" t="s">
        <v>1299</v>
      </c>
      <c r="C586" t="s">
        <v>3145</v>
      </c>
      <c r="D586" t="s">
        <v>271</v>
      </c>
      <c r="E586">
        <v>8854.8160647000004</v>
      </c>
      <c r="F586">
        <v>767.75</v>
      </c>
      <c r="G586">
        <v>-45.530409931464497</v>
      </c>
      <c r="H586">
        <v>-10.315730284621401</v>
      </c>
      <c r="I586">
        <v>-24.0410850961939</v>
      </c>
      <c r="J586">
        <v>-2.9349987282733698</v>
      </c>
      <c r="K586">
        <v>867.31094696844798</v>
      </c>
      <c r="L586">
        <v>949.49700439677895</v>
      </c>
      <c r="M586">
        <v>31.927079154052301</v>
      </c>
      <c r="N586">
        <v>1.31719182696281</v>
      </c>
      <c r="O586">
        <v>44.578313253011999</v>
      </c>
      <c r="P586">
        <v>4.2147414144156201</v>
      </c>
      <c r="Q586">
        <v>-6.4231811826342994E-2</v>
      </c>
    </row>
    <row r="587" spans="1:17" x14ac:dyDescent="0.3">
      <c r="A587" t="s">
        <v>1300</v>
      </c>
      <c r="B587" t="s">
        <v>1301</v>
      </c>
      <c r="C587" t="s">
        <v>3145</v>
      </c>
      <c r="D587" t="s">
        <v>1302</v>
      </c>
      <c r="E587">
        <v>8840.8982302349996</v>
      </c>
      <c r="F587">
        <v>813.35</v>
      </c>
      <c r="G587">
        <v>-52.808890229055798</v>
      </c>
      <c r="H587">
        <v>-3.6781480961120798</v>
      </c>
      <c r="I587">
        <v>-14.8700960888302</v>
      </c>
      <c r="J587">
        <v>-3.2224426809069899</v>
      </c>
      <c r="K587">
        <v>858.03953416509603</v>
      </c>
      <c r="L587">
        <v>947.53029614440402</v>
      </c>
      <c r="M587">
        <v>50.372631102832102</v>
      </c>
      <c r="N587">
        <v>1.11499272040651</v>
      </c>
      <c r="O587">
        <v>59.4639454109547</v>
      </c>
      <c r="P587">
        <v>5.0771913959046504</v>
      </c>
      <c r="Q587">
        <v>-0.15663836340279499</v>
      </c>
    </row>
    <row r="588" spans="1:17" x14ac:dyDescent="0.3">
      <c r="A588" t="s">
        <v>1303</v>
      </c>
      <c r="B588" t="s">
        <v>1304</v>
      </c>
      <c r="C588" t="s">
        <v>3148</v>
      </c>
      <c r="D588" t="s">
        <v>978</v>
      </c>
      <c r="E588">
        <v>8835.4672320640002</v>
      </c>
      <c r="F588">
        <v>63.92</v>
      </c>
      <c r="G588">
        <v>-42.043965353035603</v>
      </c>
      <c r="H588">
        <v>-1.4742279935353599</v>
      </c>
      <c r="I588">
        <v>-27.279869181758102</v>
      </c>
      <c r="J588">
        <v>-3.97352820808644</v>
      </c>
      <c r="K588">
        <v>69.632470422416802</v>
      </c>
      <c r="L588">
        <v>72.743605336481593</v>
      </c>
      <c r="M588">
        <v>47.028357067625997</v>
      </c>
      <c r="N588">
        <v>0.94656042053387901</v>
      </c>
      <c r="O588">
        <v>48.388610763454302</v>
      </c>
      <c r="P588">
        <v>7.9729729729729604</v>
      </c>
      <c r="Q588">
        <v>4.0231092378566001E-2</v>
      </c>
    </row>
    <row r="589" spans="1:17" hidden="1" x14ac:dyDescent="0.3">
      <c r="A589" t="s">
        <v>1305</v>
      </c>
      <c r="B589" t="s">
        <v>1306</v>
      </c>
      <c r="C589" t="s">
        <v>3150</v>
      </c>
      <c r="D589" t="s">
        <v>1307</v>
      </c>
      <c r="E589">
        <v>8815.6857600000003</v>
      </c>
      <c r="F589">
        <v>4239.5</v>
      </c>
      <c r="G589">
        <v>552.16341682328402</v>
      </c>
      <c r="H589">
        <v>19.736543573580501</v>
      </c>
      <c r="I589">
        <v>83.219405249536095</v>
      </c>
      <c r="J589">
        <v>-3.7604498820179502</v>
      </c>
      <c r="K589">
        <v>3843.7935332110501</v>
      </c>
      <c r="L589">
        <v>2840.8929373042702</v>
      </c>
      <c r="M589">
        <v>54.609484064346702</v>
      </c>
      <c r="N589">
        <v>0.76094601030027198</v>
      </c>
      <c r="O589">
        <v>12.041514329519901</v>
      </c>
      <c r="P589">
        <v>612.34142653112599</v>
      </c>
      <c r="Q589">
        <v>0.37142019730262199</v>
      </c>
    </row>
    <row r="590" spans="1:17" x14ac:dyDescent="0.3">
      <c r="A590" t="s">
        <v>1308</v>
      </c>
      <c r="B590" t="s">
        <v>1309</v>
      </c>
      <c r="C590" t="s">
        <v>3140</v>
      </c>
      <c r="D590" t="s">
        <v>51</v>
      </c>
      <c r="E590">
        <v>8747.8856751399999</v>
      </c>
      <c r="F590">
        <v>894.55</v>
      </c>
      <c r="G590">
        <v>121.312673764449</v>
      </c>
      <c r="H590">
        <v>13.5082841737542</v>
      </c>
      <c r="I590">
        <v>75.486023528562598</v>
      </c>
      <c r="J590">
        <v>-2.0432043775059898</v>
      </c>
      <c r="K590">
        <v>834.69390568307904</v>
      </c>
      <c r="L590">
        <v>665.43120953781897</v>
      </c>
      <c r="M590">
        <v>55.781401208444102</v>
      </c>
      <c r="N590">
        <v>1.70694818898116</v>
      </c>
      <c r="O590">
        <v>7.2606338382426898</v>
      </c>
      <c r="P590">
        <v>185.661823407312</v>
      </c>
      <c r="Q590">
        <v>4.1557441810751002E-2</v>
      </c>
    </row>
    <row r="591" spans="1:17" x14ac:dyDescent="0.3">
      <c r="A591" t="s">
        <v>1310</v>
      </c>
      <c r="B591" t="s">
        <v>1311</v>
      </c>
      <c r="C591" t="s">
        <v>3139</v>
      </c>
      <c r="D591" t="s">
        <v>48</v>
      </c>
      <c r="E591">
        <v>8723.3735155199993</v>
      </c>
      <c r="F591">
        <v>507.8</v>
      </c>
      <c r="G591">
        <v>59.599517853413701</v>
      </c>
      <c r="H591">
        <v>-7.9896366625979498</v>
      </c>
      <c r="I591">
        <v>20.874293731361401</v>
      </c>
      <c r="J591">
        <v>-6.0312969526572404</v>
      </c>
      <c r="K591">
        <v>535.94963054562595</v>
      </c>
      <c r="L591">
        <v>461.94064130925199</v>
      </c>
      <c r="M591">
        <v>43.2416328719696</v>
      </c>
      <c r="N591">
        <v>0.71325741062526704</v>
      </c>
      <c r="O591">
        <v>36.727057896809697</v>
      </c>
      <c r="P591">
        <v>98.281921124560697</v>
      </c>
      <c r="Q591">
        <v>0.20875145406443499</v>
      </c>
    </row>
    <row r="592" spans="1:17" hidden="1" x14ac:dyDescent="0.3">
      <c r="A592" t="s">
        <v>1312</v>
      </c>
      <c r="B592" t="s">
        <v>1313</v>
      </c>
      <c r="C592" t="s">
        <v>3150</v>
      </c>
      <c r="D592" t="s">
        <v>134</v>
      </c>
      <c r="E592">
        <v>8700</v>
      </c>
      <c r="F592">
        <v>4350</v>
      </c>
      <c r="G592">
        <v>-29.0761712800638</v>
      </c>
      <c r="H592">
        <v>-3.12561135806334</v>
      </c>
      <c r="I592">
        <v>-14.7029997209393</v>
      </c>
      <c r="J592">
        <v>-6.4252310568348099</v>
      </c>
      <c r="K592">
        <v>4458.1766821537703</v>
      </c>
      <c r="L592">
        <v>4649.3467654252499</v>
      </c>
      <c r="M592">
        <v>51.488116400699901</v>
      </c>
      <c r="N592">
        <v>0.499201054278889</v>
      </c>
      <c r="O592">
        <v>60.321839080459696</v>
      </c>
      <c r="P592">
        <v>8.4788029925187001</v>
      </c>
      <c r="Q592">
        <v>-5.1851165648865001E-2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51</v>
      </c>
      <c r="E593">
        <v>8695.0935333149991</v>
      </c>
      <c r="F593">
        <v>2124.15</v>
      </c>
      <c r="G593">
        <v>70.209700465000196</v>
      </c>
      <c r="H593">
        <v>41.829391322676003</v>
      </c>
      <c r="I593">
        <v>72.413614716466398</v>
      </c>
      <c r="J593">
        <v>2.1050443911387302</v>
      </c>
      <c r="K593">
        <v>1815.25570039997</v>
      </c>
      <c r="L593">
        <v>1469.9355119229101</v>
      </c>
      <c r="M593">
        <v>63.946927441178502</v>
      </c>
      <c r="N593">
        <v>0.92042971310767596</v>
      </c>
      <c r="O593">
        <v>2.8246592754748998</v>
      </c>
      <c r="P593">
        <v>111.47394096271501</v>
      </c>
      <c r="Q593">
        <v>8.6250503759306998E-2</v>
      </c>
    </row>
    <row r="594" spans="1:17" x14ac:dyDescent="0.3">
      <c r="A594" t="s">
        <v>1316</v>
      </c>
      <c r="B594" t="s">
        <v>1317</v>
      </c>
      <c r="C594" t="s">
        <v>3138</v>
      </c>
      <c r="D594" t="s">
        <v>983</v>
      </c>
      <c r="E594">
        <v>8694.6272889600004</v>
      </c>
      <c r="F594">
        <v>397.2</v>
      </c>
      <c r="G594">
        <v>-17.900305435559702</v>
      </c>
      <c r="H594">
        <v>-7.0233494315617095E-2</v>
      </c>
      <c r="I594">
        <v>10.0322825681836</v>
      </c>
      <c r="J594">
        <v>3.6316345781443</v>
      </c>
      <c r="K594">
        <v>411.266283671613</v>
      </c>
      <c r="L594">
        <v>394.83090598551303</v>
      </c>
      <c r="M594">
        <v>59.839741446004297</v>
      </c>
      <c r="N594">
        <v>0.33972294633577699</v>
      </c>
      <c r="O594">
        <v>30.412890231621301</v>
      </c>
      <c r="P594">
        <v>48.485981308411198</v>
      </c>
      <c r="Q594">
        <v>6.3113964827319E-2</v>
      </c>
    </row>
    <row r="595" spans="1:17" x14ac:dyDescent="0.3">
      <c r="A595" t="s">
        <v>1318</v>
      </c>
      <c r="B595" t="s">
        <v>1319</v>
      </c>
      <c r="C595" t="s">
        <v>3139</v>
      </c>
      <c r="D595" t="s">
        <v>48</v>
      </c>
      <c r="E595">
        <v>8658.7538900399995</v>
      </c>
      <c r="F595">
        <v>2738.7</v>
      </c>
      <c r="G595">
        <v>7.2444013493209596</v>
      </c>
      <c r="H595">
        <v>-6.0886800509471399</v>
      </c>
      <c r="I595">
        <v>7.4934731423115997</v>
      </c>
      <c r="J595">
        <v>2.0005211817869002</v>
      </c>
      <c r="K595">
        <v>2891.2505784751302</v>
      </c>
      <c r="L595">
        <v>2740.4324139067999</v>
      </c>
      <c r="M595">
        <v>54.874547617487202</v>
      </c>
      <c r="N595">
        <v>0.71695266020402904</v>
      </c>
      <c r="O595">
        <v>36.013437032168497</v>
      </c>
      <c r="P595">
        <v>39.904472427268701</v>
      </c>
      <c r="Q595">
        <v>0.18620117982303799</v>
      </c>
    </row>
    <row r="596" spans="1:17" x14ac:dyDescent="0.3">
      <c r="A596" t="s">
        <v>1320</v>
      </c>
      <c r="B596" t="s">
        <v>1321</v>
      </c>
      <c r="C596" t="s">
        <v>3149</v>
      </c>
      <c r="D596" t="s">
        <v>134</v>
      </c>
      <c r="E596">
        <v>8656.1110653809992</v>
      </c>
      <c r="F596">
        <v>136.13</v>
      </c>
      <c r="G596">
        <v>36.874966335829399</v>
      </c>
      <c r="H596">
        <v>18.996256317536499</v>
      </c>
      <c r="I596">
        <v>-11.6200901890073</v>
      </c>
      <c r="J596">
        <v>5.1428899108119897</v>
      </c>
      <c r="K596">
        <v>122.345987216696</v>
      </c>
      <c r="L596">
        <v>121.000843536563</v>
      </c>
      <c r="M596">
        <v>77.872377122372995</v>
      </c>
      <c r="N596">
        <v>1.03140145262384</v>
      </c>
      <c r="O596">
        <v>20.7375303019172</v>
      </c>
      <c r="P596">
        <v>70.9102322661644</v>
      </c>
      <c r="Q596">
        <v>-1.4713429526562001E-2</v>
      </c>
    </row>
    <row r="597" spans="1:17" x14ac:dyDescent="0.3">
      <c r="A597" t="s">
        <v>1322</v>
      </c>
      <c r="B597" t="s">
        <v>1323</v>
      </c>
      <c r="C597" t="s">
        <v>3139</v>
      </c>
      <c r="D597" t="s">
        <v>48</v>
      </c>
      <c r="E597">
        <v>8643.6444519300003</v>
      </c>
      <c r="F597">
        <v>1326.3</v>
      </c>
      <c r="G597">
        <v>31.324544101725401</v>
      </c>
      <c r="H597">
        <v>0.86284614525817604</v>
      </c>
      <c r="I597">
        <v>-18.263124847016599</v>
      </c>
      <c r="J597">
        <v>1.6265856997936401</v>
      </c>
      <c r="K597">
        <v>1385.1436036171599</v>
      </c>
      <c r="L597">
        <v>1349.27147046861</v>
      </c>
      <c r="M597">
        <v>58.238491793600403</v>
      </c>
      <c r="N597">
        <v>0.79420695809294495</v>
      </c>
      <c r="O597">
        <v>41.740179446580697</v>
      </c>
      <c r="P597">
        <v>64.737299714321097</v>
      </c>
      <c r="Q597">
        <v>8.2528864663515999E-2</v>
      </c>
    </row>
    <row r="598" spans="1:17" x14ac:dyDescent="0.3">
      <c r="A598" t="s">
        <v>1324</v>
      </c>
      <c r="B598" t="s">
        <v>1325</v>
      </c>
      <c r="C598" t="s">
        <v>3140</v>
      </c>
      <c r="D598" t="s">
        <v>51</v>
      </c>
      <c r="E598">
        <v>8642.7172290300005</v>
      </c>
      <c r="F598">
        <v>5206.6499999999996</v>
      </c>
      <c r="G598">
        <v>-20.096492807169099</v>
      </c>
      <c r="H598">
        <v>5.4216091665029902</v>
      </c>
      <c r="I598">
        <v>2.3092274422891301</v>
      </c>
      <c r="J598">
        <v>-0.20794921652187101</v>
      </c>
      <c r="K598">
        <v>5245.7308690857899</v>
      </c>
      <c r="L598">
        <v>5135.6467966606297</v>
      </c>
      <c r="M598">
        <v>47.609130573484798</v>
      </c>
      <c r="N598">
        <v>1.88382662389182</v>
      </c>
      <c r="O598">
        <v>12.035569896190401</v>
      </c>
      <c r="P598">
        <v>12.2957802676558</v>
      </c>
      <c r="Q598">
        <v>-5.5640827101448999E-2</v>
      </c>
    </row>
    <row r="599" spans="1:17" hidden="1" x14ac:dyDescent="0.3">
      <c r="A599" t="s">
        <v>1326</v>
      </c>
      <c r="B599" t="s">
        <v>1327</v>
      </c>
      <c r="C599" t="s">
        <v>3150</v>
      </c>
      <c r="D599" t="s">
        <v>746</v>
      </c>
      <c r="E599">
        <v>8642.3479203879997</v>
      </c>
      <c r="F599">
        <v>537.29999999999995</v>
      </c>
      <c r="G599">
        <v>-3.0631701775032201</v>
      </c>
      <c r="H599">
        <v>1.29283164675428</v>
      </c>
      <c r="I599">
        <v>0.34804832419036702</v>
      </c>
      <c r="J599">
        <v>7.1400296367525304E-2</v>
      </c>
      <c r="K599">
        <v>529.66585270682401</v>
      </c>
      <c r="L599">
        <v>512.78926947583795</v>
      </c>
      <c r="M599">
        <v>73.886051750125603</v>
      </c>
      <c r="N599">
        <v>0.58502286383232205</v>
      </c>
      <c r="O599">
        <v>4.4053601340033604</v>
      </c>
      <c r="P599">
        <v>20.730720834082302</v>
      </c>
      <c r="Q599">
        <v>-1.0545973830429E-2</v>
      </c>
    </row>
    <row r="600" spans="1:17" x14ac:dyDescent="0.3">
      <c r="A600" t="s">
        <v>1328</v>
      </c>
      <c r="B600" t="s">
        <v>1329</v>
      </c>
      <c r="C600" t="s">
        <v>3144</v>
      </c>
      <c r="D600" t="s">
        <v>263</v>
      </c>
      <c r="E600">
        <v>8612.0016552859997</v>
      </c>
      <c r="F600">
        <v>74.11</v>
      </c>
      <c r="G600">
        <v>29.7669293133659</v>
      </c>
      <c r="H600">
        <v>-3.8471219232879998</v>
      </c>
      <c r="I600">
        <v>11.7809887610911</v>
      </c>
      <c r="J600">
        <v>-3.31800969063038</v>
      </c>
      <c r="K600">
        <v>74.047004581123005</v>
      </c>
      <c r="L600">
        <v>68.062763293713303</v>
      </c>
      <c r="M600">
        <v>64.675296287845597</v>
      </c>
      <c r="N600">
        <v>0.70985492978553</v>
      </c>
      <c r="O600">
        <v>26.0288759951423</v>
      </c>
      <c r="P600">
        <v>87.146464646464594</v>
      </c>
      <c r="Q600">
        <v>0.16675888812217801</v>
      </c>
    </row>
    <row r="601" spans="1:17" x14ac:dyDescent="0.3">
      <c r="A601" t="s">
        <v>1330</v>
      </c>
      <c r="B601" t="s">
        <v>1331</v>
      </c>
      <c r="C601" t="s">
        <v>3144</v>
      </c>
      <c r="D601" t="s">
        <v>468</v>
      </c>
      <c r="E601">
        <v>8603.4219746599993</v>
      </c>
      <c r="F601">
        <v>642.04999999999995</v>
      </c>
      <c r="G601">
        <v>-50.589664957782603</v>
      </c>
      <c r="H601">
        <v>12.476548423900599</v>
      </c>
      <c r="I601">
        <v>-20.599649574002001</v>
      </c>
      <c r="J601">
        <v>2.9404182731751898</v>
      </c>
      <c r="K601">
        <v>628.95078743039801</v>
      </c>
      <c r="L601">
        <v>682.18140558832795</v>
      </c>
      <c r="M601">
        <v>58.8346751521199</v>
      </c>
      <c r="N601">
        <v>0.73588041624613298</v>
      </c>
      <c r="O601">
        <v>70.858967370142494</v>
      </c>
      <c r="P601">
        <v>13.336275375110301</v>
      </c>
      <c r="Q601">
        <v>0.106150161584338</v>
      </c>
    </row>
    <row r="602" spans="1:17" x14ac:dyDescent="0.3">
      <c r="A602" t="s">
        <v>1332</v>
      </c>
      <c r="B602" t="s">
        <v>1333</v>
      </c>
      <c r="C602" t="s">
        <v>3144</v>
      </c>
      <c r="D602" t="s">
        <v>788</v>
      </c>
      <c r="E602">
        <v>8593.3406006240002</v>
      </c>
      <c r="F602">
        <v>215.12</v>
      </c>
      <c r="G602">
        <v>19.688865349354199</v>
      </c>
      <c r="H602">
        <v>-2.0232669459801702</v>
      </c>
      <c r="I602">
        <v>2.7102871521609599</v>
      </c>
      <c r="J602">
        <v>-1.67624925664667</v>
      </c>
      <c r="K602">
        <v>210.77958316165601</v>
      </c>
      <c r="L602">
        <v>203.84734097848599</v>
      </c>
      <c r="M602">
        <v>63.667335303400101</v>
      </c>
      <c r="N602">
        <v>0.61422551921768898</v>
      </c>
      <c r="O602">
        <v>37.8253997768687</v>
      </c>
      <c r="P602">
        <v>59.289152165864401</v>
      </c>
      <c r="Q602">
        <v>0.18195815322450001</v>
      </c>
    </row>
    <row r="603" spans="1:17" x14ac:dyDescent="0.3">
      <c r="A603" t="s">
        <v>1334</v>
      </c>
      <c r="B603" t="s">
        <v>1335</v>
      </c>
      <c r="C603" t="s">
        <v>3151</v>
      </c>
      <c r="D603" t="s">
        <v>278</v>
      </c>
      <c r="E603">
        <v>8590.30322256</v>
      </c>
      <c r="F603">
        <v>1991.2</v>
      </c>
      <c r="G603">
        <v>94.800148506810004</v>
      </c>
      <c r="H603">
        <v>5.1949118535926804</v>
      </c>
      <c r="I603">
        <v>58.007049911680603</v>
      </c>
      <c r="J603">
        <v>0.61642585053772103</v>
      </c>
      <c r="K603">
        <v>2031.45130127983</v>
      </c>
      <c r="L603">
        <v>1680.9421507715699</v>
      </c>
      <c r="M603">
        <v>46.851533241799103</v>
      </c>
      <c r="N603">
        <v>0.760814168415887</v>
      </c>
      <c r="O603">
        <v>20.869325030132501</v>
      </c>
      <c r="P603">
        <v>124.208985474608</v>
      </c>
      <c r="Q603">
        <v>9.2515650152254006E-2</v>
      </c>
    </row>
    <row r="604" spans="1:17" x14ac:dyDescent="0.3">
      <c r="A604" t="s">
        <v>1336</v>
      </c>
      <c r="B604" t="s">
        <v>1337</v>
      </c>
      <c r="C604" t="s">
        <v>3151</v>
      </c>
      <c r="D604" t="s">
        <v>278</v>
      </c>
      <c r="E604">
        <v>8570.2010996699992</v>
      </c>
      <c r="F604">
        <v>694.35</v>
      </c>
      <c r="G604">
        <v>5.5414155996543304</v>
      </c>
      <c r="H604">
        <v>11.193525441672699</v>
      </c>
      <c r="I604">
        <v>9.4418129801287307</v>
      </c>
      <c r="J604">
        <v>1.1434815157109199</v>
      </c>
      <c r="K604">
        <v>681.46484835813999</v>
      </c>
      <c r="L604">
        <v>673.82089947662405</v>
      </c>
      <c r="M604">
        <v>55.522485530858198</v>
      </c>
      <c r="N604">
        <v>0.61718543543800897</v>
      </c>
      <c r="O604">
        <v>20.6452077482537</v>
      </c>
      <c r="P604">
        <v>26.4523766162811</v>
      </c>
      <c r="Q604">
        <v>2.6730558679061999E-2</v>
      </c>
    </row>
    <row r="605" spans="1:17" x14ac:dyDescent="0.3">
      <c r="A605" t="s">
        <v>1338</v>
      </c>
      <c r="B605" t="s">
        <v>1339</v>
      </c>
      <c r="C605" t="s">
        <v>3151</v>
      </c>
      <c r="D605" t="s">
        <v>411</v>
      </c>
      <c r="E605">
        <v>8569.4884976159992</v>
      </c>
      <c r="F605">
        <v>105.12</v>
      </c>
      <c r="G605">
        <v>35.626880656107403</v>
      </c>
      <c r="H605">
        <v>20.198744529920699</v>
      </c>
      <c r="I605">
        <v>47.270612918595802</v>
      </c>
      <c r="J605">
        <v>-4.0973739988633797</v>
      </c>
      <c r="K605">
        <v>97.382185656050694</v>
      </c>
      <c r="L605">
        <v>84.456713761392805</v>
      </c>
      <c r="M605">
        <v>50.770805583506899</v>
      </c>
      <c r="N605">
        <v>1.05194696369118</v>
      </c>
      <c r="O605">
        <v>13.727168949771601</v>
      </c>
      <c r="P605">
        <v>69.685230024212999</v>
      </c>
      <c r="Q605">
        <v>9.5407122165399996E-2</v>
      </c>
    </row>
    <row r="606" spans="1:17" x14ac:dyDescent="0.3">
      <c r="A606" t="s">
        <v>1340</v>
      </c>
      <c r="B606" t="s">
        <v>1341</v>
      </c>
      <c r="C606" t="s">
        <v>3145</v>
      </c>
      <c r="D606" t="s">
        <v>448</v>
      </c>
      <c r="E606">
        <v>8465.6425114800004</v>
      </c>
      <c r="F606">
        <v>277.2</v>
      </c>
      <c r="G606">
        <v>-27.500587781363301</v>
      </c>
      <c r="H606">
        <v>-6.7153978024546896</v>
      </c>
      <c r="I606">
        <v>-0.27546006082611002</v>
      </c>
      <c r="J606">
        <v>-0.48301108067767001</v>
      </c>
      <c r="K606">
        <v>292.97043762438898</v>
      </c>
      <c r="L606">
        <v>290.56636366321499</v>
      </c>
      <c r="M606">
        <v>50.114802369968999</v>
      </c>
      <c r="N606">
        <v>0.419513567301326</v>
      </c>
      <c r="O606">
        <v>34.163059163059103</v>
      </c>
      <c r="P606">
        <v>30.1408450704225</v>
      </c>
      <c r="Q606">
        <v>-6.3665652839007006E-2</v>
      </c>
    </row>
    <row r="607" spans="1:17" x14ac:dyDescent="0.3">
      <c r="A607" t="s">
        <v>1342</v>
      </c>
      <c r="B607" t="s">
        <v>1343</v>
      </c>
      <c r="C607" t="s">
        <v>3144</v>
      </c>
      <c r="D607" t="s">
        <v>1344</v>
      </c>
      <c r="E607">
        <v>8443.5356269250005</v>
      </c>
      <c r="F607">
        <v>264.95</v>
      </c>
      <c r="G607">
        <v>16.471677754864</v>
      </c>
      <c r="H607">
        <v>7.6053212332864097</v>
      </c>
      <c r="I607">
        <v>38.461552167320598</v>
      </c>
      <c r="J607">
        <v>1.0529146470863799</v>
      </c>
      <c r="K607">
        <v>259.37957070218602</v>
      </c>
      <c r="L607">
        <v>230.041400147231</v>
      </c>
      <c r="M607">
        <v>50.947650655893099</v>
      </c>
      <c r="N607">
        <v>0.46442366680283598</v>
      </c>
      <c r="O607">
        <v>5.7180600113229101</v>
      </c>
      <c r="P607">
        <v>56.220518867924497</v>
      </c>
      <c r="Q607">
        <v>1.0774329361483001E-2</v>
      </c>
    </row>
    <row r="608" spans="1:17" hidden="1" x14ac:dyDescent="0.3">
      <c r="A608" t="s">
        <v>1345</v>
      </c>
      <c r="B608" t="s">
        <v>1346</v>
      </c>
      <c r="C608" t="s">
        <v>3150</v>
      </c>
      <c r="D608" t="s">
        <v>746</v>
      </c>
      <c r="E608">
        <v>8375.5088797930002</v>
      </c>
      <c r="F608">
        <v>256.68</v>
      </c>
      <c r="G608">
        <v>0.913068547757099</v>
      </c>
      <c r="H608">
        <v>-0.217169234625959</v>
      </c>
      <c r="I608">
        <v>0.71419899057310898</v>
      </c>
      <c r="J608">
        <v>0.33128323866251802</v>
      </c>
      <c r="K608">
        <v>257.71750677013301</v>
      </c>
      <c r="L608">
        <v>247.965387705464</v>
      </c>
      <c r="M608">
        <v>59.785019392106697</v>
      </c>
      <c r="N608">
        <v>0.87269850229275303</v>
      </c>
      <c r="O608">
        <v>8.0138694093813303</v>
      </c>
      <c r="P608">
        <v>24.240077444336801</v>
      </c>
      <c r="Q608">
        <v>1.1816369177710001E-3</v>
      </c>
    </row>
    <row r="609" spans="1:17" hidden="1" x14ac:dyDescent="0.3">
      <c r="A609" t="s">
        <v>1347</v>
      </c>
      <c r="B609" t="s">
        <v>1348</v>
      </c>
      <c r="C609" t="s">
        <v>3150</v>
      </c>
      <c r="D609" t="s">
        <v>1349</v>
      </c>
      <c r="E609">
        <v>8369.7008711939998</v>
      </c>
      <c r="F609">
        <v>1230.3900000000001</v>
      </c>
      <c r="K609">
        <v>1221.0284065276701</v>
      </c>
      <c r="L609">
        <v>1201.49851616978</v>
      </c>
      <c r="M609">
        <v>68.273684852772604</v>
      </c>
      <c r="N609">
        <v>1</v>
      </c>
      <c r="Q609">
        <v>-6.1080809493942997E-2</v>
      </c>
    </row>
    <row r="610" spans="1:17" hidden="1" x14ac:dyDescent="0.3">
      <c r="A610" t="s">
        <v>1350</v>
      </c>
      <c r="B610" t="s">
        <v>1351</v>
      </c>
      <c r="C610" t="s">
        <v>3150</v>
      </c>
      <c r="D610" t="s">
        <v>455</v>
      </c>
      <c r="E610">
        <v>8326.8375654800002</v>
      </c>
      <c r="F610">
        <v>1087.1500000000001</v>
      </c>
      <c r="G610">
        <v>6.0310868687050103</v>
      </c>
      <c r="H610">
        <v>3.6371779741034098</v>
      </c>
      <c r="I610">
        <v>17.1198818244908</v>
      </c>
      <c r="J610">
        <v>-7.79109564738157</v>
      </c>
      <c r="K610">
        <v>1090.87615334319</v>
      </c>
      <c r="L610">
        <v>986.21091983764904</v>
      </c>
      <c r="M610">
        <v>42.586413783477802</v>
      </c>
      <c r="N610">
        <v>0.73651872086104797</v>
      </c>
      <c r="O610">
        <v>14.4644253322908</v>
      </c>
      <c r="P610">
        <v>43.489738005675399</v>
      </c>
      <c r="Q610">
        <v>3.8278377174650997E-2</v>
      </c>
    </row>
    <row r="611" spans="1:17" x14ac:dyDescent="0.3">
      <c r="A611" t="s">
        <v>1352</v>
      </c>
      <c r="B611" t="s">
        <v>1353</v>
      </c>
      <c r="C611" t="s">
        <v>3140</v>
      </c>
      <c r="D611" t="s">
        <v>51</v>
      </c>
      <c r="E611">
        <v>8314.7109898800009</v>
      </c>
      <c r="F611">
        <v>510.7</v>
      </c>
      <c r="G611">
        <v>6.78140782685779</v>
      </c>
      <c r="H611">
        <v>-1.7571671379398</v>
      </c>
      <c r="I611">
        <v>4.3980603725629601</v>
      </c>
      <c r="J611">
        <v>2.1238640524595098</v>
      </c>
      <c r="K611">
        <v>520.59286550996001</v>
      </c>
      <c r="L611">
        <v>487.42387479929801</v>
      </c>
      <c r="M611">
        <v>56.566555137753198</v>
      </c>
      <c r="N611">
        <v>0.14108314959076701</v>
      </c>
      <c r="O611">
        <v>29.009203054630898</v>
      </c>
      <c r="P611">
        <v>35.034373347435199</v>
      </c>
      <c r="Q611">
        <v>5.8100087368139E-2</v>
      </c>
    </row>
    <row r="612" spans="1:17" hidden="1" x14ac:dyDescent="0.3">
      <c r="A612" t="s">
        <v>1354</v>
      </c>
      <c r="B612" t="s">
        <v>1355</v>
      </c>
      <c r="C612" t="s">
        <v>3150</v>
      </c>
      <c r="D612" t="s">
        <v>134</v>
      </c>
      <c r="E612">
        <v>8255.9862641399995</v>
      </c>
      <c r="F612">
        <v>512.95000000000005</v>
      </c>
      <c r="G612">
        <v>45.767850733677399</v>
      </c>
      <c r="H612">
        <v>-5.0721227381743601</v>
      </c>
      <c r="I612">
        <v>33.326640640076398</v>
      </c>
      <c r="J612">
        <v>2.5532325539076499</v>
      </c>
      <c r="K612">
        <v>553.89598445163097</v>
      </c>
      <c r="L612">
        <v>466.20547989647702</v>
      </c>
      <c r="M612">
        <v>42.882146013335301</v>
      </c>
      <c r="N612">
        <v>0.59458044735940896</v>
      </c>
      <c r="O612">
        <v>36.221853981869501</v>
      </c>
      <c r="P612">
        <v>109.367346938775</v>
      </c>
    </row>
    <row r="613" spans="1:17" x14ac:dyDescent="0.3">
      <c r="A613" t="s">
        <v>1356</v>
      </c>
      <c r="B613" t="s">
        <v>1357</v>
      </c>
      <c r="C613" t="s">
        <v>3135</v>
      </c>
      <c r="D613" t="s">
        <v>243</v>
      </c>
      <c r="E613">
        <v>8254.8839793000006</v>
      </c>
      <c r="F613">
        <v>700.35</v>
      </c>
      <c r="G613">
        <v>-15.415021285040201</v>
      </c>
      <c r="H613">
        <v>-4.4811698484637601</v>
      </c>
      <c r="I613">
        <v>-9.8827088522467008</v>
      </c>
      <c r="J613">
        <v>-4.6137404230242103</v>
      </c>
      <c r="K613">
        <v>739.11375237690504</v>
      </c>
      <c r="L613">
        <v>725.90680224154005</v>
      </c>
      <c r="M613">
        <v>40.3510519573612</v>
      </c>
      <c r="N613">
        <v>1.1558917084250799</v>
      </c>
      <c r="O613">
        <v>31.605625758549301</v>
      </c>
      <c r="P613">
        <v>10.1958933207458</v>
      </c>
      <c r="Q613">
        <v>7.4013722794782993E-2</v>
      </c>
    </row>
    <row r="614" spans="1:17" hidden="1" x14ac:dyDescent="0.3">
      <c r="A614" t="s">
        <v>1358</v>
      </c>
      <c r="B614" t="s">
        <v>1359</v>
      </c>
      <c r="C614" t="s">
        <v>3150</v>
      </c>
      <c r="D614" t="s">
        <v>60</v>
      </c>
      <c r="E614">
        <v>8252.7838597299997</v>
      </c>
      <c r="F614">
        <v>115.45</v>
      </c>
      <c r="G614">
        <v>139.80103639756999</v>
      </c>
      <c r="H614">
        <v>-5.24335264087465</v>
      </c>
      <c r="I614">
        <v>59.003639340563304</v>
      </c>
      <c r="J614">
        <v>4.0618572716755796</v>
      </c>
      <c r="K614">
        <v>118.30337726146099</v>
      </c>
      <c r="L614">
        <v>96.661270206616805</v>
      </c>
      <c r="M614">
        <v>65.824803305847794</v>
      </c>
      <c r="N614">
        <v>0.32563957704580199</v>
      </c>
      <c r="O614">
        <v>46.600259852750099</v>
      </c>
      <c r="P614">
        <v>199.093264248704</v>
      </c>
      <c r="Q614">
        <v>0.100667604804898</v>
      </c>
    </row>
    <row r="615" spans="1:17" hidden="1" x14ac:dyDescent="0.3">
      <c r="A615" t="s">
        <v>1360</v>
      </c>
      <c r="B615" t="s">
        <v>1361</v>
      </c>
      <c r="C615" t="s">
        <v>3150</v>
      </c>
      <c r="D615" t="s">
        <v>83</v>
      </c>
      <c r="E615">
        <v>8246.8242694439996</v>
      </c>
      <c r="F615">
        <v>153.83000000000001</v>
      </c>
      <c r="G615">
        <v>389.40145146449998</v>
      </c>
      <c r="H615">
        <v>3.1340550273732499</v>
      </c>
      <c r="I615">
        <v>211.97664663856699</v>
      </c>
      <c r="J615">
        <v>-2.6790134916233301E-2</v>
      </c>
      <c r="K615">
        <v>145.70764369766101</v>
      </c>
      <c r="L615">
        <v>101.76403639828899</v>
      </c>
      <c r="M615">
        <v>59.008857276328797</v>
      </c>
      <c r="N615">
        <v>0.28168839408665403</v>
      </c>
      <c r="O615">
        <v>21.6082688682311</v>
      </c>
      <c r="P615">
        <v>455.342960288808</v>
      </c>
      <c r="Q615">
        <v>0.13930891288070399</v>
      </c>
    </row>
    <row r="616" spans="1:17" x14ac:dyDescent="0.3">
      <c r="A616" t="s">
        <v>1362</v>
      </c>
      <c r="B616" t="s">
        <v>1363</v>
      </c>
      <c r="C616" t="s">
        <v>3136</v>
      </c>
      <c r="D616" t="s">
        <v>489</v>
      </c>
      <c r="E616">
        <v>8218.4042457659998</v>
      </c>
      <c r="F616">
        <v>248.82</v>
      </c>
      <c r="G616">
        <v>-9.1464440290298299</v>
      </c>
      <c r="H616">
        <v>-1.7190445382905699</v>
      </c>
      <c r="I616">
        <v>10.7166935653834</v>
      </c>
      <c r="J616">
        <v>-4.1528196475128896</v>
      </c>
      <c r="K616">
        <v>256.73491851937098</v>
      </c>
      <c r="L616">
        <v>244.58392770991099</v>
      </c>
      <c r="M616">
        <v>49.084462409703598</v>
      </c>
      <c r="N616">
        <v>0.58088004503611401</v>
      </c>
      <c r="O616">
        <v>19.6045333976368</v>
      </c>
      <c r="P616">
        <v>23.422619047619001</v>
      </c>
      <c r="Q616">
        <v>3.9281488740334998E-2</v>
      </c>
    </row>
    <row r="617" spans="1:17" hidden="1" x14ac:dyDescent="0.3">
      <c r="A617" t="s">
        <v>1364</v>
      </c>
      <c r="B617" t="s">
        <v>1365</v>
      </c>
      <c r="C617" t="s">
        <v>3150</v>
      </c>
      <c r="D617" t="s">
        <v>91</v>
      </c>
      <c r="E617">
        <v>8199.3023653750006</v>
      </c>
      <c r="F617">
        <v>2563</v>
      </c>
      <c r="G617">
        <v>-35.4914590531763</v>
      </c>
      <c r="H617">
        <v>1.2311116193679501</v>
      </c>
      <c r="I617">
        <v>-4.47821744487125</v>
      </c>
      <c r="J617">
        <v>-5.8154207959027602</v>
      </c>
      <c r="K617">
        <v>2605.9868912637899</v>
      </c>
      <c r="L617">
        <v>2665.1942673938202</v>
      </c>
      <c r="M617">
        <v>48.770371171819598</v>
      </c>
      <c r="N617">
        <v>0.67465834285945403</v>
      </c>
      <c r="O617">
        <v>20.8739758095981</v>
      </c>
      <c r="P617">
        <v>9.1102596849723199</v>
      </c>
      <c r="Q617">
        <v>2.0641586889249999E-3</v>
      </c>
    </row>
    <row r="618" spans="1:17" x14ac:dyDescent="0.3">
      <c r="A618" t="s">
        <v>1366</v>
      </c>
      <c r="B618" t="s">
        <v>1367</v>
      </c>
      <c r="C618" t="s">
        <v>3134</v>
      </c>
      <c r="D618" t="s">
        <v>126</v>
      </c>
      <c r="E618">
        <v>8159.2693029899901</v>
      </c>
      <c r="F618">
        <v>503.55</v>
      </c>
      <c r="G618">
        <v>75.419766200937502</v>
      </c>
      <c r="H618">
        <v>16.663402484330099</v>
      </c>
      <c r="I618">
        <v>-13.956860973199801</v>
      </c>
      <c r="J618">
        <v>6.4601170311326799</v>
      </c>
      <c r="K618">
        <v>461.28174566933399</v>
      </c>
      <c r="L618">
        <v>461.30226618367601</v>
      </c>
      <c r="M618">
        <v>77.094728288838098</v>
      </c>
      <c r="N618">
        <v>1.3876633323835701</v>
      </c>
      <c r="O618">
        <v>26.0649389335716</v>
      </c>
      <c r="P618">
        <v>99.808213742477307</v>
      </c>
    </row>
    <row r="619" spans="1:17" x14ac:dyDescent="0.3">
      <c r="A619" t="s">
        <v>1368</v>
      </c>
      <c r="B619" t="s">
        <v>1369</v>
      </c>
      <c r="C619" t="s">
        <v>3151</v>
      </c>
      <c r="D619" t="s">
        <v>411</v>
      </c>
      <c r="E619">
        <v>8146.4746233199903</v>
      </c>
      <c r="F619">
        <v>204.44</v>
      </c>
      <c r="G619">
        <v>-14.225277452919901</v>
      </c>
      <c r="H619">
        <v>3.1809944676495001</v>
      </c>
      <c r="I619">
        <v>-15.432973521836599</v>
      </c>
      <c r="J619">
        <v>2.1923180187262701</v>
      </c>
      <c r="K619">
        <v>208.23840111598599</v>
      </c>
      <c r="L619">
        <v>218.37081708308801</v>
      </c>
      <c r="M619">
        <v>60.656332333737502</v>
      </c>
      <c r="N619">
        <v>1.0295620289747001</v>
      </c>
      <c r="O619">
        <v>57.625709254549001</v>
      </c>
      <c r="P619">
        <v>11.807492480175</v>
      </c>
      <c r="Q619">
        <v>5.7691599340630999E-2</v>
      </c>
    </row>
    <row r="620" spans="1:17" x14ac:dyDescent="0.3">
      <c r="A620" t="s">
        <v>1370</v>
      </c>
      <c r="B620" t="s">
        <v>1371</v>
      </c>
      <c r="C620" t="s">
        <v>3141</v>
      </c>
      <c r="D620" t="s">
        <v>214</v>
      </c>
      <c r="E620">
        <v>8122.7306737500003</v>
      </c>
      <c r="F620">
        <v>1135.75</v>
      </c>
      <c r="G620">
        <v>75.233405753355498</v>
      </c>
      <c r="H620">
        <v>72.987771353241399</v>
      </c>
      <c r="I620">
        <v>70.770157147407105</v>
      </c>
      <c r="J620">
        <v>5.6678664622022703</v>
      </c>
      <c r="K620">
        <v>801.92092590010202</v>
      </c>
      <c r="L620">
        <v>679.15674013238697</v>
      </c>
      <c r="M620">
        <v>85.582998663170699</v>
      </c>
      <c r="N620">
        <v>4.7588374801922004</v>
      </c>
      <c r="O620">
        <v>4.6753246753246698</v>
      </c>
      <c r="P620">
        <v>121.826171875</v>
      </c>
      <c r="Q620">
        <v>0.185969917897538</v>
      </c>
    </row>
    <row r="621" spans="1:17" hidden="1" x14ac:dyDescent="0.3">
      <c r="A621" t="s">
        <v>1372</v>
      </c>
      <c r="B621" t="s">
        <v>1373</v>
      </c>
      <c r="C621" t="s">
        <v>3148</v>
      </c>
      <c r="D621" t="s">
        <v>222</v>
      </c>
      <c r="E621">
        <v>8045.6862054399899</v>
      </c>
      <c r="F621">
        <v>361.6</v>
      </c>
      <c r="G621">
        <v>-36.518760783049402</v>
      </c>
      <c r="H621">
        <v>2.05529272076283</v>
      </c>
      <c r="I621">
        <v>-22.9941701873033</v>
      </c>
      <c r="J621">
        <v>5.5102235855273998</v>
      </c>
      <c r="K621">
        <v>354.701007235269</v>
      </c>
      <c r="M621">
        <v>71.346102402371301</v>
      </c>
      <c r="N621">
        <v>1.5127383262667</v>
      </c>
      <c r="O621">
        <v>48.852323008849503</v>
      </c>
      <c r="P621">
        <v>18.169934640522801</v>
      </c>
    </row>
    <row r="622" spans="1:17" x14ac:dyDescent="0.3">
      <c r="A622" t="s">
        <v>1374</v>
      </c>
      <c r="B622" t="s">
        <v>1375</v>
      </c>
      <c r="C622" t="s">
        <v>3147</v>
      </c>
      <c r="D622" t="s">
        <v>243</v>
      </c>
      <c r="E622">
        <v>8042.3814561299996</v>
      </c>
      <c r="F622">
        <v>489.3</v>
      </c>
      <c r="G622">
        <v>0.39674118165180799</v>
      </c>
      <c r="H622">
        <v>-15.4929079621896</v>
      </c>
      <c r="I622">
        <v>7.2057696187078601</v>
      </c>
      <c r="J622">
        <v>-0.50432710203255404</v>
      </c>
      <c r="K622">
        <v>530.28147529686203</v>
      </c>
      <c r="L622">
        <v>492.41556910810101</v>
      </c>
      <c r="M622">
        <v>42.511216189086198</v>
      </c>
      <c r="N622">
        <v>1.14978665934271</v>
      </c>
      <c r="O622">
        <v>25.996321275291201</v>
      </c>
      <c r="P622">
        <v>37.792171219374801</v>
      </c>
      <c r="Q622">
        <v>9.3824189897814006E-2</v>
      </c>
    </row>
    <row r="623" spans="1:17" x14ac:dyDescent="0.3">
      <c r="A623" t="s">
        <v>1376</v>
      </c>
      <c r="B623" t="s">
        <v>1377</v>
      </c>
      <c r="C623" t="s">
        <v>3144</v>
      </c>
      <c r="D623" t="s">
        <v>234</v>
      </c>
      <c r="E623">
        <v>8032.6896862499998</v>
      </c>
      <c r="F623">
        <v>411.15</v>
      </c>
      <c r="G623">
        <v>8.53591434950396</v>
      </c>
      <c r="H623">
        <v>-2.03967199637626</v>
      </c>
      <c r="I623">
        <v>-14.806941307373901</v>
      </c>
      <c r="J623">
        <v>-3.42250218842387</v>
      </c>
      <c r="K623">
        <v>435.51568829744502</v>
      </c>
      <c r="L623">
        <v>418.38112311116203</v>
      </c>
      <c r="M623">
        <v>46.901395261934098</v>
      </c>
      <c r="N623">
        <v>0.13825920444299</v>
      </c>
      <c r="O623">
        <v>33.430621427702697</v>
      </c>
      <c r="P623">
        <v>32.274876942379997</v>
      </c>
      <c r="Q623">
        <v>7.3746738069580004E-3</v>
      </c>
    </row>
    <row r="624" spans="1:17" x14ac:dyDescent="0.3">
      <c r="A624" t="s">
        <v>1378</v>
      </c>
      <c r="B624" t="s">
        <v>1379</v>
      </c>
      <c r="C624" t="s">
        <v>3140</v>
      </c>
      <c r="D624" t="s">
        <v>51</v>
      </c>
      <c r="E624">
        <v>8027.5663438749998</v>
      </c>
      <c r="F624">
        <v>1582.75</v>
      </c>
      <c r="G624">
        <v>157.946353308916</v>
      </c>
      <c r="H624">
        <v>24.385354574248201</v>
      </c>
      <c r="I624">
        <v>48.628523838434397</v>
      </c>
      <c r="J624">
        <v>5.8185307134099897</v>
      </c>
      <c r="K624">
        <v>1414.1955031577199</v>
      </c>
      <c r="L624">
        <v>1209.3256180327901</v>
      </c>
      <c r="M624">
        <v>73.954201482503095</v>
      </c>
      <c r="N624">
        <v>1.1800888416315201</v>
      </c>
      <c r="O624">
        <v>2.5209287632285502</v>
      </c>
      <c r="P624">
        <v>184.232737721109</v>
      </c>
      <c r="Q624">
        <v>0.13452683759222001</v>
      </c>
    </row>
    <row r="625" spans="1:17" hidden="1" x14ac:dyDescent="0.3">
      <c r="A625" t="s">
        <v>1380</v>
      </c>
      <c r="B625" t="s">
        <v>1381</v>
      </c>
      <c r="C625" t="s">
        <v>3150</v>
      </c>
      <c r="D625" t="s">
        <v>48</v>
      </c>
      <c r="E625">
        <v>8020.4496415000003</v>
      </c>
      <c r="F625">
        <v>732.85</v>
      </c>
      <c r="G625">
        <v>187.49966442261899</v>
      </c>
      <c r="H625">
        <v>3.4782125297120401</v>
      </c>
      <c r="I625">
        <v>150.48876573566201</v>
      </c>
      <c r="J625">
        <v>-4.7510440557291096</v>
      </c>
      <c r="K625">
        <v>737.74345811618196</v>
      </c>
      <c r="L625">
        <v>532.96737537817705</v>
      </c>
      <c r="M625">
        <v>40.908042014973503</v>
      </c>
      <c r="N625">
        <v>0.64450932345017997</v>
      </c>
      <c r="O625">
        <v>21.027495394691901</v>
      </c>
      <c r="P625">
        <v>374.18311226140401</v>
      </c>
    </row>
    <row r="626" spans="1:17" x14ac:dyDescent="0.3">
      <c r="A626" t="s">
        <v>1382</v>
      </c>
      <c r="B626" t="s">
        <v>1383</v>
      </c>
      <c r="C626" t="s">
        <v>3151</v>
      </c>
      <c r="D626" t="s">
        <v>504</v>
      </c>
      <c r="E626">
        <v>7960.2620453999998</v>
      </c>
      <c r="F626">
        <v>724.5</v>
      </c>
      <c r="G626">
        <v>-45.956198752776999</v>
      </c>
      <c r="H626">
        <v>5.5540194136186596</v>
      </c>
      <c r="I626">
        <v>-9.8253585728267598</v>
      </c>
      <c r="J626">
        <v>-2.3210596490036299</v>
      </c>
      <c r="K626">
        <v>736.48664184409495</v>
      </c>
      <c r="L626">
        <v>794.33009466987198</v>
      </c>
      <c r="M626">
        <v>45.722459345708103</v>
      </c>
      <c r="N626">
        <v>1.0310307380377299</v>
      </c>
      <c r="O626">
        <v>52.698412698412596</v>
      </c>
      <c r="P626">
        <v>7.6843043995243798</v>
      </c>
      <c r="Q626">
        <v>-4.5191539196470003E-2</v>
      </c>
    </row>
    <row r="627" spans="1:17" x14ac:dyDescent="0.3">
      <c r="A627" t="s">
        <v>1384</v>
      </c>
      <c r="B627" t="s">
        <v>1385</v>
      </c>
      <c r="C627" t="s">
        <v>3151</v>
      </c>
      <c r="D627" t="s">
        <v>468</v>
      </c>
      <c r="E627">
        <v>7948.16828498</v>
      </c>
      <c r="F627">
        <v>502.7</v>
      </c>
      <c r="G627">
        <v>-11.334905331981201</v>
      </c>
      <c r="H627">
        <v>11.0212193089513</v>
      </c>
      <c r="I627">
        <v>0.58424877959784105</v>
      </c>
      <c r="J627">
        <v>-1.41898942569161</v>
      </c>
      <c r="K627">
        <v>489.23137720253698</v>
      </c>
      <c r="L627">
        <v>493.18874911477201</v>
      </c>
      <c r="M627">
        <v>74.104057989311698</v>
      </c>
      <c r="N627">
        <v>0.46381353247214202</v>
      </c>
      <c r="O627">
        <v>26.099065048736801</v>
      </c>
      <c r="P627">
        <v>24.8013902681231</v>
      </c>
      <c r="Q627">
        <v>-3.2328266451252002E-2</v>
      </c>
    </row>
    <row r="628" spans="1:17" x14ac:dyDescent="0.3">
      <c r="A628" t="s">
        <v>1386</v>
      </c>
      <c r="B628" t="s">
        <v>1387</v>
      </c>
      <c r="C628" t="s">
        <v>3138</v>
      </c>
      <c r="D628" t="s">
        <v>227</v>
      </c>
      <c r="E628">
        <v>7944.0139175800005</v>
      </c>
      <c r="F628">
        <v>411.7</v>
      </c>
      <c r="G628">
        <v>26.909025233604201</v>
      </c>
      <c r="H628">
        <v>40.872805597878298</v>
      </c>
      <c r="I628">
        <v>71.564727897771405</v>
      </c>
      <c r="J628">
        <v>9.0991514778778395</v>
      </c>
      <c r="K628">
        <v>317.29485937129601</v>
      </c>
      <c r="L628">
        <v>268.28777349694502</v>
      </c>
      <c r="M628">
        <v>87.948097137537403</v>
      </c>
      <c r="N628">
        <v>1.0774447455976499</v>
      </c>
      <c r="O628">
        <v>4.1777993684721704</v>
      </c>
      <c r="P628">
        <v>126.14666300466899</v>
      </c>
      <c r="Q628">
        <v>0.169918002622895</v>
      </c>
    </row>
    <row r="629" spans="1:17" x14ac:dyDescent="0.3">
      <c r="A629" t="s">
        <v>1388</v>
      </c>
      <c r="B629" t="s">
        <v>1389</v>
      </c>
      <c r="C629" t="s">
        <v>3155</v>
      </c>
      <c r="D629" t="s">
        <v>1390</v>
      </c>
      <c r="E629">
        <v>7911.1891097500002</v>
      </c>
      <c r="F629">
        <v>643.54999999999995</v>
      </c>
      <c r="G629">
        <v>-10.626365536881201</v>
      </c>
      <c r="H629">
        <v>0.52079493461774395</v>
      </c>
      <c r="I629">
        <v>10.101023081125501</v>
      </c>
      <c r="J629">
        <v>-2.63761449552057</v>
      </c>
      <c r="K629">
        <v>651.62551235351702</v>
      </c>
      <c r="L629">
        <v>606.23335476889395</v>
      </c>
      <c r="M629">
        <v>49.4493162930899</v>
      </c>
      <c r="N629">
        <v>0.482419359554911</v>
      </c>
      <c r="O629">
        <v>19.400202004506198</v>
      </c>
      <c r="P629">
        <v>58.139820616783297</v>
      </c>
      <c r="Q629">
        <v>0.13054269648235001</v>
      </c>
    </row>
    <row r="630" spans="1:17" x14ac:dyDescent="0.3">
      <c r="A630" t="s">
        <v>1391</v>
      </c>
      <c r="B630" t="s">
        <v>1392</v>
      </c>
      <c r="C630" t="s">
        <v>3136</v>
      </c>
      <c r="D630" t="s">
        <v>24</v>
      </c>
      <c r="E630">
        <v>7895.3257343100004</v>
      </c>
      <c r="F630">
        <v>208.95</v>
      </c>
      <c r="G630">
        <v>-24.954423422914498</v>
      </c>
      <c r="H630">
        <v>0.31707681972202001</v>
      </c>
      <c r="I630">
        <v>-9.3857878295081107</v>
      </c>
      <c r="J630">
        <v>-0.76645843492108501</v>
      </c>
      <c r="K630">
        <v>215.69146807267899</v>
      </c>
      <c r="L630">
        <v>220.85014792720199</v>
      </c>
      <c r="M630">
        <v>54.049812313647799</v>
      </c>
      <c r="N630">
        <v>0.54313767878226205</v>
      </c>
      <c r="O630">
        <v>37.138071308925497</v>
      </c>
      <c r="P630">
        <v>8.8281249999999805</v>
      </c>
      <c r="Q630">
        <v>0.119807733645828</v>
      </c>
    </row>
    <row r="631" spans="1:17" x14ac:dyDescent="0.3">
      <c r="A631" t="s">
        <v>1393</v>
      </c>
      <c r="B631" t="s">
        <v>1394</v>
      </c>
      <c r="C631" t="s">
        <v>3138</v>
      </c>
      <c r="D631" t="s">
        <v>375</v>
      </c>
      <c r="E631">
        <v>7885.2158362500004</v>
      </c>
      <c r="F631">
        <v>578.75</v>
      </c>
      <c r="G631">
        <v>25.891967609936501</v>
      </c>
      <c r="H631">
        <v>5.0626038499261004</v>
      </c>
      <c r="I631">
        <v>6.2024655940393503</v>
      </c>
      <c r="J631">
        <v>-8.6170012254114106</v>
      </c>
      <c r="K631">
        <v>605.65614639836599</v>
      </c>
      <c r="L631">
        <v>582.96796987866605</v>
      </c>
      <c r="M631">
        <v>43.966573154057798</v>
      </c>
      <c r="N631">
        <v>2.0233419203119798</v>
      </c>
      <c r="O631">
        <v>37.019438444924397</v>
      </c>
      <c r="P631">
        <v>49.721898848790502</v>
      </c>
      <c r="Q631">
        <v>-1.1719966022565E-2</v>
      </c>
    </row>
    <row r="632" spans="1:17" x14ac:dyDescent="0.3">
      <c r="A632" t="s">
        <v>1395</v>
      </c>
      <c r="B632" t="s">
        <v>1396</v>
      </c>
      <c r="C632" t="s">
        <v>3148</v>
      </c>
      <c r="D632" t="s">
        <v>114</v>
      </c>
      <c r="E632">
        <v>7875.1603444399998</v>
      </c>
      <c r="F632">
        <v>3977.95</v>
      </c>
      <c r="G632">
        <v>99.406243525783296</v>
      </c>
      <c r="H632">
        <v>-14.096096469200599</v>
      </c>
      <c r="I632">
        <v>68.874287220014494</v>
      </c>
      <c r="J632">
        <v>5.50477215264132</v>
      </c>
      <c r="K632">
        <v>3945.47385101804</v>
      </c>
      <c r="L632">
        <v>3257.9217954268902</v>
      </c>
      <c r="M632">
        <v>57.985582642551002</v>
      </c>
      <c r="N632">
        <v>0.85477877267259605</v>
      </c>
      <c r="O632">
        <v>13.6263653389308</v>
      </c>
      <c r="P632">
        <v>129.276657060518</v>
      </c>
      <c r="Q632">
        <v>-2.1471806102914E-2</v>
      </c>
    </row>
    <row r="633" spans="1:17" hidden="1" x14ac:dyDescent="0.3">
      <c r="A633" t="s">
        <v>1397</v>
      </c>
      <c r="B633" t="s">
        <v>1398</v>
      </c>
      <c r="C633" t="s">
        <v>3150</v>
      </c>
      <c r="D633" t="s">
        <v>155</v>
      </c>
      <c r="E633">
        <v>7868.2685307169904</v>
      </c>
      <c r="F633">
        <v>61.39</v>
      </c>
      <c r="G633">
        <v>8.0071508910648106</v>
      </c>
      <c r="H633">
        <v>2.54737016835286</v>
      </c>
      <c r="I633">
        <v>-5.3905716541623798</v>
      </c>
      <c r="J633">
        <v>2.3183316568629202</v>
      </c>
      <c r="K633">
        <v>59.887491398309201</v>
      </c>
      <c r="L633">
        <v>58.303091330567597</v>
      </c>
      <c r="M633">
        <v>68.127335718637895</v>
      </c>
      <c r="N633">
        <v>0.48114048533557402</v>
      </c>
      <c r="O633">
        <v>30.151490470760699</v>
      </c>
      <c r="P633">
        <v>45.9928656361474</v>
      </c>
      <c r="Q633">
        <v>-1.3257520912279001E-2</v>
      </c>
    </row>
    <row r="634" spans="1:17" x14ac:dyDescent="0.3">
      <c r="A634" t="s">
        <v>1399</v>
      </c>
      <c r="B634" t="s">
        <v>1400</v>
      </c>
      <c r="C634" t="s">
        <v>3147</v>
      </c>
      <c r="D634" t="s">
        <v>455</v>
      </c>
      <c r="E634">
        <v>7835.8470073339904</v>
      </c>
      <c r="F634">
        <v>177.82</v>
      </c>
      <c r="G634">
        <v>-36.874951592712101</v>
      </c>
      <c r="H634">
        <v>0.44917162961180401</v>
      </c>
      <c r="I634">
        <v>-6.0671754204063202</v>
      </c>
      <c r="J634">
        <v>-5.8054378728492404</v>
      </c>
      <c r="K634">
        <v>186.32060613064201</v>
      </c>
      <c r="L634">
        <v>190.64422816757099</v>
      </c>
      <c r="M634">
        <v>38.529864922392903</v>
      </c>
      <c r="N634">
        <v>0.32850261794993801</v>
      </c>
      <c r="O634">
        <v>22.3596895737262</v>
      </c>
      <c r="P634">
        <v>22.634482758620599</v>
      </c>
    </row>
    <row r="635" spans="1:17" x14ac:dyDescent="0.3">
      <c r="A635" t="s">
        <v>1401</v>
      </c>
      <c r="B635" t="s">
        <v>1402</v>
      </c>
      <c r="C635" t="s">
        <v>3141</v>
      </c>
      <c r="D635" t="s">
        <v>214</v>
      </c>
      <c r="E635">
        <v>7817.3161559999999</v>
      </c>
      <c r="F635">
        <v>511.65</v>
      </c>
      <c r="G635">
        <v>-28.941699574885501</v>
      </c>
      <c r="H635">
        <v>-3.7795096705213298E-2</v>
      </c>
      <c r="I635">
        <v>-13.130118898113601</v>
      </c>
      <c r="J635">
        <v>0.77895363127071904</v>
      </c>
      <c r="K635">
        <v>539.19072450108604</v>
      </c>
      <c r="L635">
        <v>546.37613947078296</v>
      </c>
      <c r="M635">
        <v>46.562235837873899</v>
      </c>
      <c r="N635">
        <v>0.82651475938170305</v>
      </c>
      <c r="O635">
        <v>38.336753640183701</v>
      </c>
      <c r="P635">
        <v>18.163972286374101</v>
      </c>
      <c r="Q635">
        <v>5.5501338963979997E-2</v>
      </c>
    </row>
    <row r="636" spans="1:17" hidden="1" x14ac:dyDescent="0.3">
      <c r="A636" t="s">
        <v>1403</v>
      </c>
      <c r="B636" t="s">
        <v>1404</v>
      </c>
      <c r="C636" t="s">
        <v>3150</v>
      </c>
      <c r="D636" t="s">
        <v>117</v>
      </c>
      <c r="E636">
        <v>7792.168118775</v>
      </c>
      <c r="F636">
        <v>322.95</v>
      </c>
      <c r="G636">
        <v>207.09779605332201</v>
      </c>
      <c r="H636">
        <v>-2.2965505853951802</v>
      </c>
      <c r="I636">
        <v>11.2842018513726</v>
      </c>
      <c r="J636">
        <v>-3.2475443854386299</v>
      </c>
      <c r="K636">
        <v>334.42129835243998</v>
      </c>
      <c r="L636">
        <v>295.03800387982102</v>
      </c>
      <c r="M636">
        <v>55.568947824864999</v>
      </c>
      <c r="N636">
        <v>1.0719190448274101</v>
      </c>
      <c r="O636">
        <v>23.6569128348041</v>
      </c>
      <c r="P636">
        <v>239.23319327730999</v>
      </c>
      <c r="Q636">
        <v>0.146398292746482</v>
      </c>
    </row>
    <row r="637" spans="1:17" x14ac:dyDescent="0.3">
      <c r="A637" t="s">
        <v>1405</v>
      </c>
      <c r="B637" t="s">
        <v>1406</v>
      </c>
      <c r="C637" t="s">
        <v>3145</v>
      </c>
      <c r="D637" t="s">
        <v>83</v>
      </c>
      <c r="E637">
        <v>7786.8617116550004</v>
      </c>
      <c r="F637">
        <v>3180.85</v>
      </c>
      <c r="G637">
        <v>27.2849330852594</v>
      </c>
      <c r="H637">
        <v>12.7642170043524</v>
      </c>
      <c r="I637">
        <v>22.391507454941401</v>
      </c>
      <c r="J637">
        <v>-1.7221525732520699</v>
      </c>
      <c r="K637">
        <v>3012.67393466565</v>
      </c>
      <c r="L637">
        <v>2773.4187983701199</v>
      </c>
      <c r="M637">
        <v>77.062250939930195</v>
      </c>
      <c r="N637">
        <v>1.1061477345688799</v>
      </c>
      <c r="O637">
        <v>10.817863149787</v>
      </c>
      <c r="P637">
        <v>78.398766124509194</v>
      </c>
      <c r="Q637">
        <v>0.17457177956975101</v>
      </c>
    </row>
    <row r="638" spans="1:17" hidden="1" x14ac:dyDescent="0.3">
      <c r="A638" t="s">
        <v>1407</v>
      </c>
      <c r="B638" t="s">
        <v>1408</v>
      </c>
      <c r="C638" t="s">
        <v>3150</v>
      </c>
      <c r="D638" t="s">
        <v>263</v>
      </c>
      <c r="E638">
        <v>7667.6555635199902</v>
      </c>
      <c r="F638">
        <v>63.68</v>
      </c>
      <c r="G638">
        <v>9.3091148989703001</v>
      </c>
      <c r="H638">
        <v>-7.3601662164352302</v>
      </c>
      <c r="I638">
        <v>2.9078102269391302</v>
      </c>
      <c r="J638">
        <v>-7.6953581754788898</v>
      </c>
      <c r="K638">
        <v>73.159318090591299</v>
      </c>
      <c r="L638">
        <v>69.167884507601102</v>
      </c>
      <c r="M638">
        <v>32.744757600457497</v>
      </c>
      <c r="N638">
        <v>0.83173204115826305</v>
      </c>
      <c r="O638">
        <v>64.886934673366795</v>
      </c>
      <c r="P638">
        <v>55.1278928136419</v>
      </c>
      <c r="Q638">
        <v>7.7689033191828002E-2</v>
      </c>
    </row>
    <row r="639" spans="1:17" x14ac:dyDescent="0.3">
      <c r="A639" t="s">
        <v>1409</v>
      </c>
      <c r="B639" t="s">
        <v>1410</v>
      </c>
      <c r="C639" t="s">
        <v>3148</v>
      </c>
      <c r="D639" t="s">
        <v>572</v>
      </c>
      <c r="E639">
        <v>7635.3522633000002</v>
      </c>
      <c r="F639">
        <v>573</v>
      </c>
      <c r="G639">
        <v>11.5586236899615</v>
      </c>
      <c r="H639">
        <v>2.53371701786102</v>
      </c>
      <c r="I639">
        <v>18.400043294979</v>
      </c>
      <c r="J639">
        <v>-0.98500871311328497</v>
      </c>
      <c r="K639">
        <v>568.97173242141298</v>
      </c>
      <c r="L639">
        <v>511.89654829471198</v>
      </c>
      <c r="M639">
        <v>54.634101482433103</v>
      </c>
      <c r="N639">
        <v>0.40264551562829698</v>
      </c>
      <c r="O639">
        <v>11.6404886561954</v>
      </c>
      <c r="P639">
        <v>49.3938208838482</v>
      </c>
      <c r="Q639">
        <v>7.5867836971748995E-2</v>
      </c>
    </row>
    <row r="640" spans="1:17" hidden="1" x14ac:dyDescent="0.3">
      <c r="A640" t="s">
        <v>1411</v>
      </c>
      <c r="B640" t="s">
        <v>1412</v>
      </c>
      <c r="C640" t="s">
        <v>3150</v>
      </c>
      <c r="D640" t="s">
        <v>234</v>
      </c>
      <c r="E640">
        <v>7609.4621064000003</v>
      </c>
      <c r="F640">
        <v>1444</v>
      </c>
      <c r="G640">
        <v>1226.3580233226601</v>
      </c>
      <c r="H640">
        <v>-7.1421397714903696</v>
      </c>
      <c r="I640">
        <v>29.019291330165899</v>
      </c>
      <c r="J640">
        <v>-8.0964705754292101</v>
      </c>
      <c r="K640">
        <v>1515.3510098858501</v>
      </c>
      <c r="L640">
        <v>1090.7281426113</v>
      </c>
      <c r="M640">
        <v>41.490649554297498</v>
      </c>
      <c r="N640">
        <v>0.65908848071707604</v>
      </c>
      <c r="O640">
        <v>31.5754847645429</v>
      </c>
    </row>
    <row r="641" spans="1:17" hidden="1" x14ac:dyDescent="0.3">
      <c r="A641" t="s">
        <v>1413</v>
      </c>
      <c r="B641" t="s">
        <v>1414</v>
      </c>
      <c r="C641" t="s">
        <v>3150</v>
      </c>
      <c r="D641" t="s">
        <v>572</v>
      </c>
      <c r="E641">
        <v>7590.4380629999996</v>
      </c>
      <c r="F641">
        <v>539.5</v>
      </c>
      <c r="G641">
        <v>-36.784809475503302</v>
      </c>
      <c r="H641">
        <v>12.5236972002476</v>
      </c>
      <c r="I641">
        <v>15.3820231823503</v>
      </c>
      <c r="J641">
        <v>-1.2240829533315001</v>
      </c>
      <c r="K641">
        <v>526.091063401665</v>
      </c>
      <c r="L641">
        <v>515.05573819273297</v>
      </c>
      <c r="M641">
        <v>63.211810264735099</v>
      </c>
      <c r="N641">
        <v>1.10985501656089</v>
      </c>
      <c r="O641">
        <v>15.8480074142724</v>
      </c>
      <c r="P641">
        <v>36.686090701798797</v>
      </c>
      <c r="Q641">
        <v>5.4565497164068999E-2</v>
      </c>
    </row>
    <row r="642" spans="1:17" x14ac:dyDescent="0.3">
      <c r="A642" t="s">
        <v>1415</v>
      </c>
      <c r="B642" t="s">
        <v>1416</v>
      </c>
      <c r="C642" t="s">
        <v>3149</v>
      </c>
      <c r="D642" t="s">
        <v>134</v>
      </c>
      <c r="E642">
        <v>7585.2571403800002</v>
      </c>
      <c r="F642">
        <v>489.1</v>
      </c>
      <c r="G642">
        <v>-28.8011968516292</v>
      </c>
      <c r="H642">
        <v>-1.8277049501509799</v>
      </c>
      <c r="I642">
        <v>-22.673659764985899</v>
      </c>
      <c r="J642">
        <v>-0.91243724260061099</v>
      </c>
      <c r="K642">
        <v>507.07216141047201</v>
      </c>
      <c r="L642">
        <v>546.08208187294997</v>
      </c>
      <c r="M642">
        <v>56.323130940694497</v>
      </c>
      <c r="N642">
        <v>0.67539912578879802</v>
      </c>
      <c r="O642">
        <v>38.785524432631298</v>
      </c>
      <c r="P642">
        <v>7.94526594570734</v>
      </c>
      <c r="Q642">
        <v>7.4839602322077994E-2</v>
      </c>
    </row>
    <row r="643" spans="1:17" x14ac:dyDescent="0.3">
      <c r="A643" t="s">
        <v>1417</v>
      </c>
      <c r="B643" t="s">
        <v>1418</v>
      </c>
      <c r="C643" t="s">
        <v>3154</v>
      </c>
      <c r="D643" t="s">
        <v>1419</v>
      </c>
      <c r="E643">
        <v>7583.7456911999998</v>
      </c>
      <c r="F643">
        <v>990.8</v>
      </c>
      <c r="G643">
        <v>2.11623058883763</v>
      </c>
      <c r="H643">
        <v>16.1313161125757</v>
      </c>
      <c r="I643">
        <v>41.465969992202801</v>
      </c>
      <c r="J643">
        <v>4.6030725604518503</v>
      </c>
      <c r="K643">
        <v>932.61490576385199</v>
      </c>
      <c r="L643">
        <v>869.68249787872503</v>
      </c>
      <c r="M643">
        <v>71.823996885500094</v>
      </c>
      <c r="N643">
        <v>0.56982776152612302</v>
      </c>
      <c r="O643">
        <v>12.7371820750908</v>
      </c>
      <c r="P643">
        <v>67.506339814032103</v>
      </c>
      <c r="Q643">
        <v>-3.2155971237779003E-2</v>
      </c>
    </row>
    <row r="644" spans="1:17" x14ac:dyDescent="0.3">
      <c r="A644" t="s">
        <v>1420</v>
      </c>
      <c r="B644" t="s">
        <v>1421</v>
      </c>
      <c r="C644" t="s">
        <v>3139</v>
      </c>
      <c r="D644" t="s">
        <v>48</v>
      </c>
      <c r="E644">
        <v>7530.7071885750001</v>
      </c>
      <c r="F644">
        <v>293.55</v>
      </c>
      <c r="G644">
        <v>-36.908334892883097</v>
      </c>
      <c r="H644">
        <v>-4.3238926065990704</v>
      </c>
      <c r="I644">
        <v>-50.231004351328203</v>
      </c>
      <c r="J644">
        <v>-1.0907026463738501</v>
      </c>
      <c r="K644">
        <v>360.73125138735497</v>
      </c>
      <c r="L644">
        <v>412.154063722964</v>
      </c>
      <c r="M644">
        <v>37.690890778441698</v>
      </c>
      <c r="N644">
        <v>0.858062901594835</v>
      </c>
      <c r="O644">
        <v>95.8099131323454</v>
      </c>
      <c r="P644">
        <v>4.2436079545454497</v>
      </c>
      <c r="Q644">
        <v>-2.1105410094009999E-2</v>
      </c>
    </row>
    <row r="645" spans="1:17" hidden="1" x14ac:dyDescent="0.3">
      <c r="A645" t="s">
        <v>1422</v>
      </c>
      <c r="B645" t="s">
        <v>1423</v>
      </c>
      <c r="C645" t="s">
        <v>3150</v>
      </c>
      <c r="D645" t="s">
        <v>243</v>
      </c>
      <c r="E645">
        <v>7526.2517856449904</v>
      </c>
      <c r="F645">
        <v>4457.55</v>
      </c>
      <c r="G645">
        <v>484.70572464979603</v>
      </c>
      <c r="H645">
        <v>14.0394197048898</v>
      </c>
      <c r="I645">
        <v>289.55425515173698</v>
      </c>
      <c r="J645">
        <v>-3.1855600290761101</v>
      </c>
      <c r="K645">
        <v>3836.6977024898301</v>
      </c>
      <c r="L645">
        <v>2356.0162071413702</v>
      </c>
      <c r="M645">
        <v>50.1709907734298</v>
      </c>
      <c r="N645">
        <v>1.08736052137849</v>
      </c>
      <c r="O645">
        <v>23.109107020672699</v>
      </c>
      <c r="P645">
        <v>634.47849728126505</v>
      </c>
      <c r="Q645">
        <v>0.306100992162117</v>
      </c>
    </row>
    <row r="646" spans="1:17" x14ac:dyDescent="0.3">
      <c r="A646" t="s">
        <v>1424</v>
      </c>
      <c r="B646" t="s">
        <v>1425</v>
      </c>
      <c r="C646" t="s">
        <v>3149</v>
      </c>
      <c r="D646" t="s">
        <v>134</v>
      </c>
      <c r="E646">
        <v>7490.7193103399904</v>
      </c>
      <c r="F646">
        <v>511.35</v>
      </c>
      <c r="G646">
        <v>-19.9835268683746</v>
      </c>
      <c r="H646">
        <v>-2.1155544258771202</v>
      </c>
      <c r="I646">
        <v>6.6666974583303098</v>
      </c>
      <c r="J646">
        <v>-0.72083971313748296</v>
      </c>
      <c r="K646">
        <v>545.80993532969205</v>
      </c>
      <c r="L646">
        <v>523.21058719145503</v>
      </c>
      <c r="M646">
        <v>41.9890039986782</v>
      </c>
      <c r="N646">
        <v>0.61292812222562099</v>
      </c>
      <c r="O646">
        <v>36.696978586095597</v>
      </c>
      <c r="P646">
        <v>34.548085778187001</v>
      </c>
      <c r="Q646">
        <v>7.1350762721780004E-3</v>
      </c>
    </row>
    <row r="647" spans="1:17" x14ac:dyDescent="0.3">
      <c r="A647" t="s">
        <v>1426</v>
      </c>
      <c r="B647" t="s">
        <v>1427</v>
      </c>
      <c r="C647" t="s">
        <v>3138</v>
      </c>
      <c r="D647" t="s">
        <v>188</v>
      </c>
      <c r="E647">
        <v>7461.20741782</v>
      </c>
      <c r="F647">
        <v>229.7</v>
      </c>
      <c r="G647">
        <v>-72.066106613138203</v>
      </c>
      <c r="H647">
        <v>-44.029612414718102</v>
      </c>
      <c r="I647">
        <v>-51.971689321636099</v>
      </c>
      <c r="J647">
        <v>-16.6559146389795</v>
      </c>
      <c r="K647">
        <v>378.09595569333999</v>
      </c>
      <c r="L647">
        <v>420.18757258284</v>
      </c>
      <c r="M647">
        <v>11.957092280323</v>
      </c>
      <c r="N647">
        <v>1.3568378910663901</v>
      </c>
      <c r="O647">
        <v>138.136700043535</v>
      </c>
      <c r="P647">
        <v>3.2359550561797699</v>
      </c>
    </row>
    <row r="648" spans="1:17" x14ac:dyDescent="0.3">
      <c r="A648" t="s">
        <v>1428</v>
      </c>
      <c r="B648" t="s">
        <v>1429</v>
      </c>
      <c r="C648" t="s">
        <v>3135</v>
      </c>
      <c r="D648" t="s">
        <v>21</v>
      </c>
      <c r="E648">
        <v>7448.4989861149998</v>
      </c>
      <c r="F648">
        <v>899.45</v>
      </c>
      <c r="G648">
        <v>70.893092718335893</v>
      </c>
      <c r="H648">
        <v>1.25698553010734</v>
      </c>
      <c r="I648">
        <v>10.0114838492375</v>
      </c>
      <c r="J648">
        <v>-0.337873687371327</v>
      </c>
      <c r="K648">
        <v>884.36355450765598</v>
      </c>
      <c r="L648">
        <v>782.32436343700795</v>
      </c>
      <c r="M648">
        <v>58.226139780240999</v>
      </c>
      <c r="N648">
        <v>0.69932517245338499</v>
      </c>
      <c r="O648">
        <v>10.395241536494501</v>
      </c>
      <c r="P648">
        <v>116.734939759036</v>
      </c>
      <c r="Q648">
        <v>0.129973750739519</v>
      </c>
    </row>
    <row r="649" spans="1:17" x14ac:dyDescent="0.3">
      <c r="A649" t="s">
        <v>1430</v>
      </c>
      <c r="B649" t="s">
        <v>1431</v>
      </c>
      <c r="C649" t="s">
        <v>3138</v>
      </c>
      <c r="D649" t="s">
        <v>123</v>
      </c>
      <c r="E649">
        <v>7445.6581867799996</v>
      </c>
      <c r="F649">
        <v>1234.2</v>
      </c>
      <c r="G649">
        <v>25.928254737588901</v>
      </c>
      <c r="H649">
        <v>-3.3767592696599902</v>
      </c>
      <c r="I649">
        <v>33.858470081382499</v>
      </c>
      <c r="J649">
        <v>1.8397961824434299</v>
      </c>
      <c r="K649">
        <v>1205.3776286883799</v>
      </c>
      <c r="L649">
        <v>1083.9237511876399</v>
      </c>
      <c r="M649">
        <v>66.937859239288002</v>
      </c>
      <c r="N649">
        <v>0.79427443206278503</v>
      </c>
      <c r="O649">
        <v>9.0666018473504995</v>
      </c>
      <c r="P649">
        <v>57.533984300210498</v>
      </c>
      <c r="Q649">
        <v>8.6767444966418E-2</v>
      </c>
    </row>
    <row r="650" spans="1:17" x14ac:dyDescent="0.3">
      <c r="A650" t="s">
        <v>1432</v>
      </c>
      <c r="B650" t="s">
        <v>1433</v>
      </c>
      <c r="C650" t="s">
        <v>3147</v>
      </c>
      <c r="D650" t="s">
        <v>134</v>
      </c>
      <c r="E650">
        <v>7432.4688806000004</v>
      </c>
      <c r="F650">
        <v>1054.8499999999999</v>
      </c>
      <c r="G650">
        <v>7.5870256239055598</v>
      </c>
      <c r="H650">
        <v>18.2008822514033</v>
      </c>
      <c r="I650">
        <v>14.776178481250801</v>
      </c>
      <c r="J650">
        <v>2.0461727855183098</v>
      </c>
      <c r="K650">
        <v>972.98097486721701</v>
      </c>
      <c r="L650">
        <v>904.43546092300699</v>
      </c>
      <c r="M650">
        <v>74.540044959800497</v>
      </c>
      <c r="N650">
        <v>1.3267502440079799</v>
      </c>
      <c r="O650">
        <v>1.15656254443761</v>
      </c>
      <c r="P650">
        <v>40.909698103125798</v>
      </c>
      <c r="Q650">
        <v>5.8284023450961002E-2</v>
      </c>
    </row>
    <row r="651" spans="1:17" x14ac:dyDescent="0.3">
      <c r="A651" t="s">
        <v>1434</v>
      </c>
      <c r="B651" t="s">
        <v>1435</v>
      </c>
      <c r="C651" t="s">
        <v>3139</v>
      </c>
      <c r="D651" t="s">
        <v>48</v>
      </c>
      <c r="E651">
        <v>7386.074134425</v>
      </c>
      <c r="F651">
        <v>198.45</v>
      </c>
      <c r="G651">
        <v>-19.715366450529501</v>
      </c>
      <c r="H651">
        <v>12.7178382905837</v>
      </c>
      <c r="I651">
        <v>-5.6013428361936697</v>
      </c>
      <c r="J651">
        <v>6.7227990624578702</v>
      </c>
      <c r="K651">
        <v>187.97471643572101</v>
      </c>
      <c r="L651">
        <v>189.2681316414</v>
      </c>
      <c r="M651">
        <v>72.278714324972498</v>
      </c>
      <c r="N651">
        <v>2.0200009434900501</v>
      </c>
      <c r="O651">
        <v>25.623582766439899</v>
      </c>
      <c r="P651">
        <v>18.718592964824101</v>
      </c>
      <c r="Q651">
        <v>8.5151843509918002E-2</v>
      </c>
    </row>
    <row r="652" spans="1:17" x14ac:dyDescent="0.3">
      <c r="A652" t="s">
        <v>1436</v>
      </c>
      <c r="B652" t="s">
        <v>1437</v>
      </c>
      <c r="C652" t="s">
        <v>3136</v>
      </c>
      <c r="D652" t="s">
        <v>21</v>
      </c>
      <c r="E652">
        <v>7341.9417033759901</v>
      </c>
      <c r="F652">
        <v>26.44</v>
      </c>
      <c r="G652">
        <v>13.3655194305174</v>
      </c>
      <c r="H652">
        <v>-0.389151723681607</v>
      </c>
      <c r="I652">
        <v>-16.0682829507181</v>
      </c>
      <c r="J652">
        <v>-3.25378549377462</v>
      </c>
      <c r="K652">
        <v>27.851003644298999</v>
      </c>
      <c r="L652">
        <v>27.952917665440101</v>
      </c>
      <c r="M652">
        <v>43.093927279091602</v>
      </c>
      <c r="N652">
        <v>0.64703568521715604</v>
      </c>
      <c r="O652">
        <v>53.187569198522603</v>
      </c>
      <c r="P652">
        <v>39.066493820758701</v>
      </c>
      <c r="Q652">
        <v>3.1311151382942E-2</v>
      </c>
    </row>
    <row r="653" spans="1:17" x14ac:dyDescent="0.3">
      <c r="A653" t="s">
        <v>1438</v>
      </c>
      <c r="B653" t="s">
        <v>1439</v>
      </c>
      <c r="C653" t="s">
        <v>3148</v>
      </c>
      <c r="D653" t="s">
        <v>222</v>
      </c>
      <c r="E653">
        <v>7326.57582271499</v>
      </c>
      <c r="F653">
        <v>363.45</v>
      </c>
      <c r="G653">
        <v>-29.321392761653399</v>
      </c>
      <c r="H653">
        <v>-2.6043415970993098</v>
      </c>
      <c r="I653">
        <v>-15.9800446334733</v>
      </c>
      <c r="J653">
        <v>-3.62258164334136</v>
      </c>
      <c r="K653">
        <v>378.13133791687</v>
      </c>
      <c r="L653">
        <v>397.39928076495897</v>
      </c>
      <c r="M653">
        <v>56.0375806292503</v>
      </c>
      <c r="N653">
        <v>0.53734059262765499</v>
      </c>
      <c r="O653">
        <v>38.946209932590399</v>
      </c>
      <c r="P653">
        <v>4.7406340057636696</v>
      </c>
      <c r="Q653">
        <v>5.4151478662482003E-2</v>
      </c>
    </row>
    <row r="654" spans="1:17" x14ac:dyDescent="0.3">
      <c r="A654" t="s">
        <v>1440</v>
      </c>
      <c r="B654" t="s">
        <v>1441</v>
      </c>
      <c r="C654" t="s">
        <v>3144</v>
      </c>
      <c r="D654" t="s">
        <v>1045</v>
      </c>
      <c r="E654">
        <v>7287.029364</v>
      </c>
      <c r="F654">
        <v>767.5</v>
      </c>
      <c r="G654">
        <v>14.711929540723901</v>
      </c>
      <c r="H654">
        <v>5.1004728165362998</v>
      </c>
      <c r="I654">
        <v>-19.239309958050701</v>
      </c>
      <c r="J654">
        <v>-2.8265210775329002</v>
      </c>
      <c r="K654">
        <v>798.48113165169605</v>
      </c>
      <c r="L654">
        <v>765.55619456880697</v>
      </c>
      <c r="M654">
        <v>52.443865750778002</v>
      </c>
      <c r="N654">
        <v>0.67077791882346305</v>
      </c>
      <c r="O654">
        <v>37.980456026058597</v>
      </c>
      <c r="P654">
        <v>50.460693981572199</v>
      </c>
      <c r="Q654">
        <v>0.115217582231878</v>
      </c>
    </row>
    <row r="655" spans="1:17" hidden="1" x14ac:dyDescent="0.3">
      <c r="A655" t="s">
        <v>1442</v>
      </c>
      <c r="B655" t="s">
        <v>1443</v>
      </c>
      <c r="C655" t="s">
        <v>3150</v>
      </c>
      <c r="D655" t="s">
        <v>24</v>
      </c>
      <c r="E655">
        <v>7275.4575540300002</v>
      </c>
      <c r="F655">
        <v>459.45</v>
      </c>
      <c r="G655">
        <v>-35.797194308058302</v>
      </c>
      <c r="H655">
        <v>5.2972151235046496</v>
      </c>
      <c r="I655">
        <v>-8.5746602244540497</v>
      </c>
      <c r="J655">
        <v>-2.6560929314626001</v>
      </c>
      <c r="K655">
        <v>449.51057610143602</v>
      </c>
      <c r="L655">
        <v>467.165117446355</v>
      </c>
      <c r="M655">
        <v>75.432632666260204</v>
      </c>
      <c r="N655">
        <v>0.86051172284076505</v>
      </c>
      <c r="O655">
        <v>18.674502122102499</v>
      </c>
      <c r="P655">
        <v>9.8899784740492596</v>
      </c>
      <c r="Q655">
        <v>-0.105602535376413</v>
      </c>
    </row>
    <row r="656" spans="1:17" hidden="1" x14ac:dyDescent="0.3">
      <c r="A656" t="s">
        <v>1444</v>
      </c>
      <c r="B656" t="s">
        <v>1445</v>
      </c>
      <c r="C656" t="s">
        <v>3150</v>
      </c>
      <c r="D656" t="s">
        <v>411</v>
      </c>
      <c r="E656">
        <v>7262.2987450250002</v>
      </c>
      <c r="F656">
        <v>804.95</v>
      </c>
      <c r="G656">
        <v>71.198945793883794</v>
      </c>
      <c r="H656">
        <v>40.082245692859203</v>
      </c>
      <c r="I656">
        <v>94.606782856590101</v>
      </c>
      <c r="J656">
        <v>1.1394914423343401</v>
      </c>
      <c r="K656">
        <v>685.93410078070394</v>
      </c>
      <c r="L656">
        <v>544.85542399549104</v>
      </c>
      <c r="M656">
        <v>55.302584367991898</v>
      </c>
      <c r="N656">
        <v>1.37584524110989</v>
      </c>
      <c r="O656">
        <v>8.36076774954965</v>
      </c>
      <c r="P656">
        <v>153.089136928155</v>
      </c>
      <c r="Q656">
        <v>8.4467559221431995E-2</v>
      </c>
    </row>
    <row r="657" spans="1:17" x14ac:dyDescent="0.3">
      <c r="A657" t="s">
        <v>1446</v>
      </c>
      <c r="B657" t="s">
        <v>1447</v>
      </c>
      <c r="C657" t="s">
        <v>3151</v>
      </c>
      <c r="D657" t="s">
        <v>504</v>
      </c>
      <c r="E657">
        <v>7258.4222587349996</v>
      </c>
      <c r="F657">
        <v>262.45</v>
      </c>
      <c r="G657">
        <v>-25.206165045065301</v>
      </c>
      <c r="H657">
        <v>4.2643739824756697</v>
      </c>
      <c r="I657">
        <v>-0.62137373429456799</v>
      </c>
      <c r="J657">
        <v>-0.56520486340659404</v>
      </c>
      <c r="K657">
        <v>267.97759851641501</v>
      </c>
      <c r="L657">
        <v>268.57579625986898</v>
      </c>
      <c r="M657">
        <v>57.306397909264</v>
      </c>
      <c r="N657">
        <v>0.247620115054522</v>
      </c>
      <c r="O657">
        <v>24.0236235473423</v>
      </c>
      <c r="P657">
        <v>19.295454545454501</v>
      </c>
      <c r="Q657">
        <v>-9.3045541203188004E-2</v>
      </c>
    </row>
    <row r="658" spans="1:17" x14ac:dyDescent="0.3">
      <c r="A658" t="s">
        <v>1448</v>
      </c>
      <c r="B658" t="s">
        <v>1449</v>
      </c>
      <c r="C658" t="s">
        <v>3144</v>
      </c>
      <c r="D658" t="s">
        <v>163</v>
      </c>
      <c r="E658">
        <v>7198.5026770799996</v>
      </c>
      <c r="F658">
        <v>460.9</v>
      </c>
      <c r="G658">
        <v>41.358841067155097</v>
      </c>
      <c r="H658">
        <v>17.8307984663826</v>
      </c>
      <c r="I658">
        <v>31.954410180289202</v>
      </c>
      <c r="J658">
        <v>-1.02947045737329</v>
      </c>
      <c r="K658">
        <v>416.137025031652</v>
      </c>
      <c r="L658">
        <v>368.004908410947</v>
      </c>
      <c r="M658">
        <v>72.495378481740104</v>
      </c>
      <c r="N658">
        <v>1.44577432271433</v>
      </c>
      <c r="O658">
        <v>4.0355825558689498</v>
      </c>
      <c r="P658">
        <v>79.373418953103695</v>
      </c>
      <c r="Q658">
        <v>0.181529697558861</v>
      </c>
    </row>
    <row r="659" spans="1:17" x14ac:dyDescent="0.3">
      <c r="A659" t="s">
        <v>1450</v>
      </c>
      <c r="B659" t="s">
        <v>1451</v>
      </c>
      <c r="C659" t="s">
        <v>3153</v>
      </c>
      <c r="D659" t="s">
        <v>1452</v>
      </c>
      <c r="E659">
        <v>7197.0585848399996</v>
      </c>
      <c r="F659">
        <v>424.85</v>
      </c>
      <c r="G659">
        <v>-12.093554592842301</v>
      </c>
      <c r="H659">
        <v>-7.3985504327745701</v>
      </c>
      <c r="I659">
        <v>5.8605040977719201</v>
      </c>
      <c r="J659">
        <v>-1.56994816186332</v>
      </c>
      <c r="K659">
        <v>449.348905266472</v>
      </c>
      <c r="L659">
        <v>442.48188408884602</v>
      </c>
      <c r="M659">
        <v>54.895399822912701</v>
      </c>
      <c r="N659">
        <v>0.50377441517838994</v>
      </c>
      <c r="O659">
        <v>50.347181358126299</v>
      </c>
      <c r="P659">
        <v>33.140081479160102</v>
      </c>
      <c r="Q659">
        <v>7.6178318227465999E-2</v>
      </c>
    </row>
    <row r="660" spans="1:17" hidden="1" x14ac:dyDescent="0.3">
      <c r="A660" t="s">
        <v>1453</v>
      </c>
      <c r="B660" t="s">
        <v>1454</v>
      </c>
      <c r="C660" t="s">
        <v>3150</v>
      </c>
      <c r="D660" t="s">
        <v>983</v>
      </c>
      <c r="E660">
        <v>7177.3324223999998</v>
      </c>
      <c r="F660">
        <v>765</v>
      </c>
      <c r="G660">
        <v>236.73219253203499</v>
      </c>
      <c r="H660">
        <v>19.932622721804101</v>
      </c>
      <c r="I660">
        <v>-10.936797994216301</v>
      </c>
      <c r="J660">
        <v>-9.01455887372586E-2</v>
      </c>
      <c r="K660">
        <v>730.40261161212004</v>
      </c>
      <c r="L660">
        <v>633.77893072850895</v>
      </c>
      <c r="M660">
        <v>62.084121039663103</v>
      </c>
      <c r="N660">
        <v>0.86350368769878905</v>
      </c>
      <c r="O660">
        <v>19.0457516339869</v>
      </c>
      <c r="P660">
        <v>264.28571428571399</v>
      </c>
      <c r="Q660">
        <v>0.23680771144791599</v>
      </c>
    </row>
    <row r="661" spans="1:17" hidden="1" x14ac:dyDescent="0.3">
      <c r="A661" t="s">
        <v>1455</v>
      </c>
      <c r="B661" t="s">
        <v>1456</v>
      </c>
      <c r="C661" t="s">
        <v>3150</v>
      </c>
      <c r="D661" t="s">
        <v>1457</v>
      </c>
      <c r="E661">
        <v>7170.7765773600004</v>
      </c>
      <c r="F661">
        <v>1771.45</v>
      </c>
      <c r="G661">
        <v>33.8068154535882</v>
      </c>
      <c r="H661">
        <v>-0.68744917689674501</v>
      </c>
      <c r="I661">
        <v>49.087903165092897</v>
      </c>
      <c r="J661">
        <v>-6.15043808415468</v>
      </c>
      <c r="K661">
        <v>1866.04910963779</v>
      </c>
      <c r="L661">
        <v>1576.56841560205</v>
      </c>
      <c r="M661">
        <v>38.565108160125199</v>
      </c>
      <c r="N661">
        <v>2.8895764475921002</v>
      </c>
      <c r="O661">
        <v>25.603319314685699</v>
      </c>
      <c r="P661">
        <v>92.800391815411402</v>
      </c>
    </row>
    <row r="662" spans="1:17" x14ac:dyDescent="0.3">
      <c r="A662" t="s">
        <v>1458</v>
      </c>
      <c r="B662" t="s">
        <v>1459</v>
      </c>
      <c r="C662" t="s">
        <v>3143</v>
      </c>
      <c r="D662" t="s">
        <v>69</v>
      </c>
      <c r="E662">
        <v>7149.9515767299999</v>
      </c>
      <c r="F662">
        <v>176.9</v>
      </c>
      <c r="G662">
        <v>-17.8037015145655</v>
      </c>
      <c r="H662">
        <v>-11.8712030057328</v>
      </c>
      <c r="I662">
        <v>-23.708587086274299</v>
      </c>
      <c r="J662">
        <v>-6.83986543399367</v>
      </c>
      <c r="K662">
        <v>197.81641876942501</v>
      </c>
      <c r="L662">
        <v>201.262246449434</v>
      </c>
      <c r="M662">
        <v>37.716667563415299</v>
      </c>
      <c r="N662">
        <v>0.75248558266216103</v>
      </c>
      <c r="O662">
        <v>44.714527981910599</v>
      </c>
      <c r="P662">
        <v>9.3325092707045698</v>
      </c>
      <c r="Q662">
        <v>6.0752882039872003E-2</v>
      </c>
    </row>
    <row r="663" spans="1:17" hidden="1" x14ac:dyDescent="0.3">
      <c r="A663" t="s">
        <v>1460</v>
      </c>
      <c r="B663" t="s">
        <v>1461</v>
      </c>
      <c r="C663" t="s">
        <v>3150</v>
      </c>
      <c r="D663" t="s">
        <v>504</v>
      </c>
      <c r="E663">
        <v>7139.29546208999</v>
      </c>
      <c r="F663">
        <v>1827.65</v>
      </c>
      <c r="G663">
        <v>22.504464131395299</v>
      </c>
      <c r="H663">
        <v>9.9884044905763005</v>
      </c>
      <c r="I663">
        <v>64.239134668748505</v>
      </c>
      <c r="J663">
        <v>-0.178011621730776</v>
      </c>
      <c r="K663">
        <v>1701.08174336258</v>
      </c>
      <c r="L663">
        <v>1464.4490501247701</v>
      </c>
      <c r="M663">
        <v>56.008596773394402</v>
      </c>
      <c r="N663">
        <v>0.81072733803017605</v>
      </c>
      <c r="O663">
        <v>10.360298744289</v>
      </c>
      <c r="P663">
        <v>87.451282051282007</v>
      </c>
      <c r="Q663">
        <v>-2.5159814978169999E-3</v>
      </c>
    </row>
    <row r="664" spans="1:17" hidden="1" x14ac:dyDescent="0.3">
      <c r="A664" t="s">
        <v>1462</v>
      </c>
      <c r="B664" t="s">
        <v>1463</v>
      </c>
      <c r="C664" t="s">
        <v>3150</v>
      </c>
      <c r="D664" t="s">
        <v>60</v>
      </c>
      <c r="E664">
        <v>7120.7603703599998</v>
      </c>
      <c r="F664">
        <v>13.26</v>
      </c>
      <c r="G664">
        <v>17.5817226192456</v>
      </c>
      <c r="H664">
        <v>-1.3010058270250799</v>
      </c>
      <c r="I664">
        <v>-22.194625880138499</v>
      </c>
      <c r="J664">
        <v>-2.6764844926210101</v>
      </c>
      <c r="K664">
        <v>14.278623550145999</v>
      </c>
      <c r="L664">
        <v>13.5406865192724</v>
      </c>
      <c r="M664">
        <v>50.562256685732699</v>
      </c>
      <c r="N664">
        <v>0.65599934606376697</v>
      </c>
      <c r="O664">
        <v>59.125188536953203</v>
      </c>
      <c r="P664">
        <v>67.848101265822706</v>
      </c>
      <c r="Q664">
        <v>0.10790812076355701</v>
      </c>
    </row>
    <row r="665" spans="1:17" x14ac:dyDescent="0.3">
      <c r="A665" t="s">
        <v>1464</v>
      </c>
      <c r="B665" t="s">
        <v>1465</v>
      </c>
      <c r="C665" t="s">
        <v>3136</v>
      </c>
      <c r="D665" t="s">
        <v>24</v>
      </c>
      <c r="E665">
        <v>7091.9398043780002</v>
      </c>
      <c r="F665">
        <v>62.26</v>
      </c>
      <c r="G665">
        <v>-55.375180422655802</v>
      </c>
      <c r="H665">
        <v>-9.1743068411069508</v>
      </c>
      <c r="I665">
        <v>-40.1754350053534</v>
      </c>
      <c r="J665">
        <v>-7.2137502515647398</v>
      </c>
      <c r="K665">
        <v>71.052931969443605</v>
      </c>
      <c r="L665">
        <v>83.204138392258102</v>
      </c>
      <c r="M665">
        <v>30.682235484829199</v>
      </c>
      <c r="N665">
        <v>0.80989348758041402</v>
      </c>
      <c r="O665">
        <v>87.118535175072196</v>
      </c>
      <c r="P665">
        <v>0.82591093117407799</v>
      </c>
      <c r="Q665">
        <v>-2.1932398212499999E-2</v>
      </c>
    </row>
    <row r="666" spans="1:17" x14ac:dyDescent="0.3">
      <c r="A666" t="s">
        <v>1466</v>
      </c>
      <c r="B666" t="s">
        <v>1467</v>
      </c>
      <c r="C666" t="s">
        <v>3139</v>
      </c>
      <c r="D666" t="s">
        <v>48</v>
      </c>
      <c r="E666">
        <v>7089.1621532999998</v>
      </c>
      <c r="F666">
        <v>519.29999999999995</v>
      </c>
      <c r="G666">
        <v>37.743444643327898</v>
      </c>
      <c r="H666">
        <v>-0.48875331730710497</v>
      </c>
      <c r="I666">
        <v>14.007579955368399</v>
      </c>
      <c r="J666">
        <v>6.9551617425058803</v>
      </c>
      <c r="K666">
        <v>509.25132058358798</v>
      </c>
      <c r="L666">
        <v>460.821049499021</v>
      </c>
      <c r="M666">
        <v>71.029649182379202</v>
      </c>
      <c r="N666">
        <v>0.87531069318219701</v>
      </c>
      <c r="O666">
        <v>19.198921625264799</v>
      </c>
      <c r="P666">
        <v>84.443260522109696</v>
      </c>
      <c r="Q666">
        <v>0.19496937501912001</v>
      </c>
    </row>
    <row r="667" spans="1:17" hidden="1" x14ac:dyDescent="0.3">
      <c r="A667" t="s">
        <v>1468</v>
      </c>
      <c r="B667" t="s">
        <v>1469</v>
      </c>
      <c r="C667" t="s">
        <v>3150</v>
      </c>
      <c r="D667" t="s">
        <v>375</v>
      </c>
      <c r="E667">
        <v>7085.7310545</v>
      </c>
      <c r="F667">
        <v>1188.9000000000001</v>
      </c>
      <c r="G667">
        <v>175.408284522879</v>
      </c>
      <c r="H667">
        <v>28.600037465507501</v>
      </c>
      <c r="I667">
        <v>93.692895920732497</v>
      </c>
      <c r="J667">
        <v>12.058432905467299</v>
      </c>
      <c r="K667">
        <v>961.44384936316396</v>
      </c>
      <c r="L667">
        <v>730.33876724073298</v>
      </c>
      <c r="M667">
        <v>77.772607560170201</v>
      </c>
      <c r="N667">
        <v>0.77324911676076902</v>
      </c>
      <c r="O667">
        <v>3.4527714694255001</v>
      </c>
      <c r="P667">
        <v>294.26297463107198</v>
      </c>
      <c r="Q667">
        <v>0.19885455321793</v>
      </c>
    </row>
    <row r="668" spans="1:17" hidden="1" x14ac:dyDescent="0.3">
      <c r="A668" t="s">
        <v>1470</v>
      </c>
      <c r="B668" t="s">
        <v>1471</v>
      </c>
      <c r="C668" t="s">
        <v>3150</v>
      </c>
      <c r="D668" t="s">
        <v>418</v>
      </c>
      <c r="E668">
        <v>7030.13849948999</v>
      </c>
      <c r="F668">
        <v>318.55</v>
      </c>
      <c r="G668">
        <v>77.712580805490305</v>
      </c>
      <c r="H668">
        <v>-1.27020899240407</v>
      </c>
      <c r="I668">
        <v>6.5688667850729603</v>
      </c>
      <c r="J668">
        <v>-1.2579458379916899</v>
      </c>
      <c r="K668">
        <v>330.19588402375098</v>
      </c>
      <c r="L668">
        <v>283.38068571239899</v>
      </c>
      <c r="M668">
        <v>52.485050046512001</v>
      </c>
      <c r="N668">
        <v>0.45515365513353701</v>
      </c>
      <c r="O668">
        <v>35.928425678857302</v>
      </c>
      <c r="P668">
        <v>123.387096774193</v>
      </c>
      <c r="Q668">
        <v>0.14712517596114799</v>
      </c>
    </row>
    <row r="669" spans="1:17" x14ac:dyDescent="0.3">
      <c r="A669" t="s">
        <v>1472</v>
      </c>
      <c r="B669" t="s">
        <v>1473</v>
      </c>
      <c r="C669" t="s">
        <v>3145</v>
      </c>
      <c r="D669" t="s">
        <v>448</v>
      </c>
      <c r="E669">
        <v>7028.2666242599998</v>
      </c>
      <c r="F669">
        <v>494.9</v>
      </c>
      <c r="G669">
        <v>-41.237982306985799</v>
      </c>
      <c r="H669">
        <v>6.5070278575832203</v>
      </c>
      <c r="I669">
        <v>-9.2503792679344503</v>
      </c>
      <c r="J669">
        <v>3.8533144905392001</v>
      </c>
      <c r="K669">
        <v>492.10222084983201</v>
      </c>
      <c r="L669">
        <v>512.74370466456799</v>
      </c>
      <c r="M669">
        <v>60.709583770242901</v>
      </c>
      <c r="N669">
        <v>0.62093107663014402</v>
      </c>
      <c r="O669">
        <v>34.936350777934898</v>
      </c>
      <c r="P669">
        <v>15.4959159859976</v>
      </c>
      <c r="Q669">
        <v>-4.0696818943710002E-2</v>
      </c>
    </row>
    <row r="670" spans="1:17" x14ac:dyDescent="0.3">
      <c r="A670" t="s">
        <v>1474</v>
      </c>
      <c r="B670" t="s">
        <v>1475</v>
      </c>
      <c r="C670" t="s">
        <v>3138</v>
      </c>
      <c r="D670" t="s">
        <v>375</v>
      </c>
      <c r="E670">
        <v>7024.6307854799998</v>
      </c>
      <c r="F670">
        <v>306.89999999999998</v>
      </c>
      <c r="G670">
        <v>-36.1171191744765</v>
      </c>
      <c r="H670">
        <v>12.278258990604099</v>
      </c>
      <c r="I670">
        <v>5.4021855813092001</v>
      </c>
      <c r="J670">
        <v>2.0863119682392401</v>
      </c>
      <c r="K670">
        <v>289.34446689657102</v>
      </c>
      <c r="L670">
        <v>304.90710647671699</v>
      </c>
      <c r="M670">
        <v>77.757260642657897</v>
      </c>
      <c r="N670">
        <v>1.0105364566053201</v>
      </c>
      <c r="O670">
        <v>25.8390355164548</v>
      </c>
      <c r="P670">
        <v>18.884369552585699</v>
      </c>
      <c r="Q670">
        <v>1.3340287070935E-2</v>
      </c>
    </row>
    <row r="671" spans="1:17" x14ac:dyDescent="0.3">
      <c r="A671" t="s">
        <v>1476</v>
      </c>
      <c r="B671" t="s">
        <v>1477</v>
      </c>
      <c r="C671" t="s">
        <v>3136</v>
      </c>
      <c r="D671" t="s">
        <v>567</v>
      </c>
      <c r="E671">
        <v>7011.5754848199904</v>
      </c>
      <c r="F671">
        <v>651.79999999999995</v>
      </c>
      <c r="G671">
        <v>-2.3010381388711298</v>
      </c>
      <c r="H671">
        <v>-5.8144457140141803</v>
      </c>
      <c r="I671">
        <v>5.8321544866914401</v>
      </c>
      <c r="J671">
        <v>-2.5480913705845998</v>
      </c>
      <c r="K671">
        <v>690.99496591789</v>
      </c>
      <c r="L671">
        <v>658.62149263286301</v>
      </c>
      <c r="M671">
        <v>43.067936982626499</v>
      </c>
      <c r="N671">
        <v>0.72880838308777296</v>
      </c>
      <c r="O671">
        <v>22.583614605707201</v>
      </c>
      <c r="P671">
        <v>25.551382066839999</v>
      </c>
    </row>
    <row r="672" spans="1:17" x14ac:dyDescent="0.3">
      <c r="A672" t="s">
        <v>1478</v>
      </c>
      <c r="B672" t="s">
        <v>1479</v>
      </c>
      <c r="C672" t="s">
        <v>3140</v>
      </c>
      <c r="D672" t="s">
        <v>250</v>
      </c>
      <c r="E672">
        <v>6990.2446599499999</v>
      </c>
      <c r="F672">
        <v>501.5</v>
      </c>
      <c r="G672">
        <v>9.3583413054925497</v>
      </c>
      <c r="H672">
        <v>10.618202075781401</v>
      </c>
      <c r="I672">
        <v>26.174389658865199</v>
      </c>
      <c r="J672">
        <v>-2.03521480916331</v>
      </c>
      <c r="K672">
        <v>443.06638388052301</v>
      </c>
      <c r="L672">
        <v>395.13654704300598</v>
      </c>
      <c r="M672">
        <v>84.805979446049804</v>
      </c>
      <c r="N672">
        <v>1.1435091614089801</v>
      </c>
      <c r="O672">
        <v>3.5892323030907098</v>
      </c>
      <c r="P672">
        <v>59.713375796178298</v>
      </c>
      <c r="Q672">
        <v>7.8581284646416005E-2</v>
      </c>
    </row>
    <row r="673" spans="1:17" x14ac:dyDescent="0.3">
      <c r="A673" t="s">
        <v>1480</v>
      </c>
      <c r="B673" t="s">
        <v>1481</v>
      </c>
      <c r="C673" t="s">
        <v>3145</v>
      </c>
      <c r="D673" t="s">
        <v>83</v>
      </c>
      <c r="E673">
        <v>6974.0402315800002</v>
      </c>
      <c r="F673">
        <v>236.2</v>
      </c>
      <c r="G673">
        <v>-56.154580060066799</v>
      </c>
      <c r="H673">
        <v>-3.7715046648580799</v>
      </c>
      <c r="I673">
        <v>-27.564240127061101</v>
      </c>
      <c r="J673">
        <v>-6.31353664155559</v>
      </c>
      <c r="K673">
        <v>260.76294966993299</v>
      </c>
      <c r="L673">
        <v>307.38550979304603</v>
      </c>
      <c r="M673">
        <v>41.757575712451498</v>
      </c>
      <c r="N673">
        <v>1.25063599372949</v>
      </c>
      <c r="O673">
        <v>70.448772226926295</v>
      </c>
      <c r="P673">
        <v>3.0316248636859302</v>
      </c>
      <c r="Q673">
        <v>-0.139546674150063</v>
      </c>
    </row>
    <row r="674" spans="1:17" hidden="1" x14ac:dyDescent="0.3">
      <c r="A674" t="s">
        <v>1482</v>
      </c>
      <c r="B674" t="s">
        <v>1483</v>
      </c>
      <c r="C674" t="s">
        <v>3150</v>
      </c>
      <c r="D674" t="s">
        <v>117</v>
      </c>
      <c r="E674">
        <v>6960.4776259199998</v>
      </c>
      <c r="F674">
        <v>444.6</v>
      </c>
      <c r="G674">
        <v>-2.46778240721786</v>
      </c>
      <c r="H674">
        <v>7.55956622503634</v>
      </c>
      <c r="I674">
        <v>14.311616863147799</v>
      </c>
      <c r="J674">
        <v>-2.49848815952992</v>
      </c>
      <c r="K674">
        <v>410.94623089194602</v>
      </c>
      <c r="M674">
        <v>75.844679099591005</v>
      </c>
      <c r="N674">
        <v>0.57694524539803105</v>
      </c>
      <c r="O674">
        <v>5.40935672514619</v>
      </c>
      <c r="P674">
        <v>36.757920639803103</v>
      </c>
    </row>
    <row r="675" spans="1:17" x14ac:dyDescent="0.3">
      <c r="A675" t="s">
        <v>1484</v>
      </c>
      <c r="B675" t="s">
        <v>1485</v>
      </c>
      <c r="C675" t="s">
        <v>3145</v>
      </c>
      <c r="D675" t="s">
        <v>111</v>
      </c>
      <c r="E675">
        <v>6950.6182719050003</v>
      </c>
      <c r="F675">
        <v>1459.15</v>
      </c>
      <c r="G675">
        <v>-25.3177382403669</v>
      </c>
      <c r="H675">
        <v>-5.7904256090319199</v>
      </c>
      <c r="I675">
        <v>-0.30581078445912002</v>
      </c>
      <c r="J675">
        <v>-4.2028581754788803</v>
      </c>
      <c r="K675">
        <v>1528.1712755036599</v>
      </c>
      <c r="L675">
        <v>1470.27983948105</v>
      </c>
      <c r="M675">
        <v>28.288757776209</v>
      </c>
      <c r="N675">
        <v>0.165596338450964</v>
      </c>
      <c r="O675">
        <v>17.897406024055002</v>
      </c>
      <c r="P675">
        <v>16.731999999999999</v>
      </c>
      <c r="Q675">
        <v>-0.10406676929781999</v>
      </c>
    </row>
    <row r="676" spans="1:17" x14ac:dyDescent="0.3">
      <c r="A676" t="s">
        <v>1486</v>
      </c>
      <c r="B676" t="s">
        <v>1487</v>
      </c>
      <c r="C676" t="s">
        <v>3143</v>
      </c>
      <c r="D676" t="s">
        <v>69</v>
      </c>
      <c r="E676">
        <v>6945.0211124199996</v>
      </c>
      <c r="F676">
        <v>338.6</v>
      </c>
      <c r="G676">
        <v>10.236199003011899</v>
      </c>
      <c r="H676">
        <v>-2.7019760379885001</v>
      </c>
      <c r="I676">
        <v>54.2406307739247</v>
      </c>
      <c r="J676">
        <v>-3.77459778710984</v>
      </c>
      <c r="K676">
        <v>324.85802129519402</v>
      </c>
      <c r="L676">
        <v>283.22843040011202</v>
      </c>
      <c r="M676">
        <v>57.860411195961298</v>
      </c>
      <c r="N676">
        <v>0.31495682204346498</v>
      </c>
      <c r="O676">
        <v>11.93148257531</v>
      </c>
      <c r="P676">
        <v>86.043956043956001</v>
      </c>
      <c r="Q676">
        <v>8.0165769043439E-2</v>
      </c>
    </row>
    <row r="677" spans="1:17" hidden="1" x14ac:dyDescent="0.3">
      <c r="A677" t="s">
        <v>1488</v>
      </c>
      <c r="B677" t="s">
        <v>1489</v>
      </c>
      <c r="C677" t="s">
        <v>3150</v>
      </c>
      <c r="D677" t="s">
        <v>572</v>
      </c>
      <c r="E677">
        <v>6942.3558869500002</v>
      </c>
      <c r="F677">
        <v>3470.75</v>
      </c>
      <c r="G677">
        <v>149.74483019093901</v>
      </c>
      <c r="H677">
        <v>26.065949523800398</v>
      </c>
      <c r="I677">
        <v>100.221857114882</v>
      </c>
      <c r="J677">
        <v>0.79357493936893397</v>
      </c>
      <c r="K677">
        <v>2986.2397554755398</v>
      </c>
      <c r="L677">
        <v>2179.8816493481199</v>
      </c>
      <c r="M677">
        <v>52.150266970327003</v>
      </c>
      <c r="N677">
        <v>1.4016726245542199</v>
      </c>
      <c r="O677">
        <v>10.1332565007563</v>
      </c>
      <c r="P677">
        <v>179.00480315118801</v>
      </c>
      <c r="Q677">
        <v>0.21395533728637001</v>
      </c>
    </row>
    <row r="678" spans="1:17" x14ac:dyDescent="0.3">
      <c r="A678" t="s">
        <v>1490</v>
      </c>
      <c r="B678" t="s">
        <v>1491</v>
      </c>
      <c r="C678" t="s">
        <v>3151</v>
      </c>
      <c r="D678" t="s">
        <v>411</v>
      </c>
      <c r="E678">
        <v>6929.6653569</v>
      </c>
      <c r="F678">
        <v>1537.25</v>
      </c>
      <c r="G678">
        <v>46.319143777692602</v>
      </c>
      <c r="H678">
        <v>9.6147741837383407</v>
      </c>
      <c r="I678">
        <v>15.9095888467488</v>
      </c>
      <c r="J678">
        <v>-0.56857436424232999</v>
      </c>
      <c r="K678">
        <v>1545.3184492968601</v>
      </c>
      <c r="L678">
        <v>1439.4540526916601</v>
      </c>
      <c r="M678">
        <v>54.600721476462802</v>
      </c>
      <c r="N678">
        <v>0.91597001937127998</v>
      </c>
      <c r="O678">
        <v>25.275654577980099</v>
      </c>
      <c r="P678">
        <v>70.0685916583693</v>
      </c>
      <c r="Q678">
        <v>7.8309900659208995E-2</v>
      </c>
    </row>
    <row r="679" spans="1:17" hidden="1" x14ac:dyDescent="0.3">
      <c r="A679" t="s">
        <v>1492</v>
      </c>
      <c r="B679" t="s">
        <v>1493</v>
      </c>
      <c r="C679" t="s">
        <v>3150</v>
      </c>
      <c r="D679" t="s">
        <v>1494</v>
      </c>
      <c r="E679">
        <v>6925.98437078999</v>
      </c>
      <c r="F679">
        <v>542.9</v>
      </c>
      <c r="G679">
        <v>-27.876776837078999</v>
      </c>
      <c r="H679">
        <v>9.3938857516635608</v>
      </c>
      <c r="I679">
        <v>-15.8692903735465</v>
      </c>
      <c r="J679">
        <v>6.2214805320843602</v>
      </c>
      <c r="K679">
        <v>533.10077078276902</v>
      </c>
      <c r="L679">
        <v>538.37045392392395</v>
      </c>
      <c r="M679">
        <v>57.146294712179802</v>
      </c>
      <c r="N679">
        <v>0.57680926274095601</v>
      </c>
      <c r="O679">
        <v>21.937741757229599</v>
      </c>
      <c r="P679">
        <v>25.962877030162399</v>
      </c>
      <c r="Q679">
        <v>5.7098219489831001E-2</v>
      </c>
    </row>
    <row r="680" spans="1:17" x14ac:dyDescent="0.3">
      <c r="A680" t="s">
        <v>1495</v>
      </c>
      <c r="B680" t="s">
        <v>1496</v>
      </c>
      <c r="C680" t="s">
        <v>3139</v>
      </c>
      <c r="D680" t="s">
        <v>48</v>
      </c>
      <c r="E680">
        <v>6880.7916912640003</v>
      </c>
      <c r="F680">
        <v>40.96</v>
      </c>
      <c r="G680">
        <v>7.8373204029547701</v>
      </c>
      <c r="H680">
        <v>2.4563767316029499</v>
      </c>
      <c r="I680">
        <v>-6.1167439631855398</v>
      </c>
      <c r="J680">
        <v>2.7597928530978599</v>
      </c>
      <c r="K680">
        <v>40.295432253683998</v>
      </c>
      <c r="L680">
        <v>40.114743695620099</v>
      </c>
      <c r="M680">
        <v>72.069932275429494</v>
      </c>
      <c r="N680">
        <v>1.03355229890825</v>
      </c>
      <c r="O680">
        <v>40.380859375</v>
      </c>
      <c r="P680">
        <v>54.036576711090703</v>
      </c>
      <c r="Q680">
        <v>0.114426572821997</v>
      </c>
    </row>
    <row r="681" spans="1:17" x14ac:dyDescent="0.3">
      <c r="A681" t="s">
        <v>1497</v>
      </c>
      <c r="B681" t="s">
        <v>1498</v>
      </c>
      <c r="C681" t="s">
        <v>3151</v>
      </c>
      <c r="D681" t="s">
        <v>171</v>
      </c>
      <c r="E681">
        <v>6827.53753125</v>
      </c>
      <c r="F681">
        <v>986.25</v>
      </c>
      <c r="G681">
        <v>95.539437354864603</v>
      </c>
      <c r="H681">
        <v>5.1819388334274503</v>
      </c>
      <c r="I681">
        <v>16.722503622069102</v>
      </c>
      <c r="J681">
        <v>1.4319961244500401</v>
      </c>
      <c r="K681">
        <v>993.371294862578</v>
      </c>
      <c r="L681">
        <v>864.03280558769598</v>
      </c>
      <c r="M681">
        <v>54.4352277660441</v>
      </c>
      <c r="N681">
        <v>0.48252202221268498</v>
      </c>
      <c r="O681">
        <v>25.166032953105201</v>
      </c>
      <c r="P681">
        <v>119.85064645563899</v>
      </c>
      <c r="Q681">
        <v>5.1815443129811997E-2</v>
      </c>
    </row>
    <row r="682" spans="1:17" hidden="1" x14ac:dyDescent="0.3">
      <c r="A682" t="s">
        <v>1499</v>
      </c>
      <c r="B682" t="s">
        <v>1500</v>
      </c>
      <c r="C682" t="s">
        <v>3150</v>
      </c>
      <c r="D682" t="s">
        <v>263</v>
      </c>
      <c r="E682">
        <v>6801.2762591999999</v>
      </c>
      <c r="F682">
        <v>3117</v>
      </c>
      <c r="G682">
        <v>13.227581246744601</v>
      </c>
      <c r="H682">
        <v>9.6741754552392401</v>
      </c>
      <c r="I682">
        <v>-16.7687363431031</v>
      </c>
      <c r="J682">
        <v>-3.39616020990767</v>
      </c>
      <c r="K682">
        <v>3088.7712961140701</v>
      </c>
      <c r="L682">
        <v>2986.3417678124201</v>
      </c>
      <c r="M682">
        <v>52.043112235840503</v>
      </c>
      <c r="N682">
        <v>1.11772153599771</v>
      </c>
      <c r="O682">
        <v>24.799486685915902</v>
      </c>
      <c r="P682">
        <v>41.2612449298678</v>
      </c>
      <c r="Q682">
        <v>6.5040973978659003E-2</v>
      </c>
    </row>
    <row r="683" spans="1:17" x14ac:dyDescent="0.3">
      <c r="A683" t="s">
        <v>1501</v>
      </c>
      <c r="B683" t="s">
        <v>1502</v>
      </c>
      <c r="C683" t="s">
        <v>3140</v>
      </c>
      <c r="D683" t="s">
        <v>51</v>
      </c>
      <c r="E683">
        <v>6783.1502323759996</v>
      </c>
      <c r="F683">
        <v>209.02</v>
      </c>
      <c r="G683">
        <v>-47.996659121342098</v>
      </c>
      <c r="H683">
        <v>1.3332442349424001</v>
      </c>
      <c r="I683">
        <v>-9.9291957563443507</v>
      </c>
      <c r="J683">
        <v>4.3872488698329999</v>
      </c>
      <c r="K683">
        <v>210.32058644186</v>
      </c>
      <c r="L683">
        <v>238.31041020726801</v>
      </c>
      <c r="M683">
        <v>57.624687270945699</v>
      </c>
      <c r="N683">
        <v>1.55215496406149</v>
      </c>
      <c r="O683">
        <v>126.198449909099</v>
      </c>
      <c r="P683">
        <v>10.155467720685101</v>
      </c>
      <c r="Q683">
        <v>-1.9712954814633001E-2</v>
      </c>
    </row>
    <row r="684" spans="1:17" x14ac:dyDescent="0.3">
      <c r="A684" t="s">
        <v>1503</v>
      </c>
      <c r="B684" t="s">
        <v>1504</v>
      </c>
      <c r="C684" t="s">
        <v>3145</v>
      </c>
      <c r="D684" t="s">
        <v>214</v>
      </c>
      <c r="E684">
        <v>6753.8755112600002</v>
      </c>
      <c r="F684">
        <v>1666.85</v>
      </c>
      <c r="G684">
        <v>28.6114321822362</v>
      </c>
      <c r="H684">
        <v>-13.139505900186499</v>
      </c>
      <c r="I684">
        <v>12.132265259421301</v>
      </c>
      <c r="J684">
        <v>-4.5078319864992</v>
      </c>
      <c r="K684">
        <v>1751.9642901777099</v>
      </c>
      <c r="L684">
        <v>1620.1699997323401</v>
      </c>
      <c r="M684">
        <v>58.796504625775199</v>
      </c>
      <c r="N684">
        <v>0.73564864905193295</v>
      </c>
      <c r="O684">
        <v>41.5784263730989</v>
      </c>
      <c r="P684">
        <v>86.115453327378205</v>
      </c>
      <c r="Q684">
        <v>3.3090359689785E-2</v>
      </c>
    </row>
    <row r="685" spans="1:17" hidden="1" x14ac:dyDescent="0.3">
      <c r="A685" t="s">
        <v>1505</v>
      </c>
      <c r="B685" t="s">
        <v>1506</v>
      </c>
      <c r="C685" t="s">
        <v>3150</v>
      </c>
      <c r="D685" t="s">
        <v>325</v>
      </c>
      <c r="E685">
        <v>6746.9216275849903</v>
      </c>
      <c r="F685">
        <v>562.70000000000005</v>
      </c>
      <c r="G685">
        <v>108.077279825755</v>
      </c>
      <c r="H685">
        <v>8.1129123612407508</v>
      </c>
      <c r="I685">
        <v>77.884843636374598</v>
      </c>
      <c r="J685">
        <v>0.20333256838470801</v>
      </c>
      <c r="K685">
        <v>514.70604247702204</v>
      </c>
      <c r="L685">
        <v>404.07867773961198</v>
      </c>
      <c r="M685">
        <v>64.250316992118002</v>
      </c>
      <c r="N685">
        <v>0.492636793201913</v>
      </c>
      <c r="O685">
        <v>9.9875599786742395</v>
      </c>
      <c r="P685">
        <v>171.68350956909501</v>
      </c>
      <c r="Q685">
        <v>0.189679345455675</v>
      </c>
    </row>
    <row r="686" spans="1:17" hidden="1" x14ac:dyDescent="0.3">
      <c r="A686" t="s">
        <v>1507</v>
      </c>
      <c r="B686" t="s">
        <v>1508</v>
      </c>
      <c r="C686" t="s">
        <v>3150</v>
      </c>
      <c r="D686" t="s">
        <v>1050</v>
      </c>
      <c r="E686">
        <v>6746.8437323999997</v>
      </c>
      <c r="F686">
        <v>131</v>
      </c>
      <c r="G686">
        <v>-12.549297530749699</v>
      </c>
      <c r="H686">
        <v>-0.389151723681607</v>
      </c>
      <c r="I686">
        <v>-2.5008746746183901</v>
      </c>
      <c r="K686">
        <v>124.25804268591099</v>
      </c>
      <c r="M686">
        <v>1.05563603616817</v>
      </c>
      <c r="N686">
        <v>1.25</v>
      </c>
      <c r="O686">
        <v>1.0381679389313001</v>
      </c>
      <c r="P686">
        <v>10.548523206751</v>
      </c>
    </row>
    <row r="687" spans="1:17" x14ac:dyDescent="0.3">
      <c r="A687" t="s">
        <v>1509</v>
      </c>
      <c r="B687" t="s">
        <v>1510</v>
      </c>
      <c r="C687" t="s">
        <v>3145</v>
      </c>
      <c r="D687" t="s">
        <v>1511</v>
      </c>
      <c r="E687">
        <v>6717.2022660800003</v>
      </c>
      <c r="F687">
        <v>251.95</v>
      </c>
      <c r="G687">
        <v>-43.875722278891502</v>
      </c>
      <c r="H687">
        <v>-5.1816045538702804</v>
      </c>
      <c r="I687">
        <v>-23.2473744967802</v>
      </c>
      <c r="J687">
        <v>-4.6999869012370503</v>
      </c>
      <c r="K687">
        <v>267.62870868373801</v>
      </c>
      <c r="L687">
        <v>278.09889181982101</v>
      </c>
      <c r="M687">
        <v>31.396989202357499</v>
      </c>
      <c r="N687">
        <v>0.75823229785058799</v>
      </c>
      <c r="O687">
        <v>34.729112919229998</v>
      </c>
      <c r="P687">
        <v>1.1847389558232899</v>
      </c>
      <c r="Q687">
        <v>8.6874498283844998E-2</v>
      </c>
    </row>
    <row r="688" spans="1:17" x14ac:dyDescent="0.3">
      <c r="A688" t="s">
        <v>1512</v>
      </c>
      <c r="B688" t="s">
        <v>1513</v>
      </c>
      <c r="C688" t="s">
        <v>3143</v>
      </c>
      <c r="D688" t="s">
        <v>425</v>
      </c>
      <c r="E688">
        <v>6691.6953010199904</v>
      </c>
      <c r="F688">
        <v>212.92</v>
      </c>
      <c r="G688">
        <v>45.616372530241797</v>
      </c>
      <c r="H688">
        <v>1.9319593340337899</v>
      </c>
      <c r="I688">
        <v>8.2816886032544303</v>
      </c>
      <c r="J688">
        <v>1.2075456172299499</v>
      </c>
      <c r="K688">
        <v>211.819160412287</v>
      </c>
      <c r="L688">
        <v>191.78267185870601</v>
      </c>
      <c r="M688">
        <v>58.961404700895699</v>
      </c>
      <c r="N688">
        <v>0.81713784462508798</v>
      </c>
      <c r="O688">
        <v>7.8621078339282402</v>
      </c>
      <c r="P688">
        <v>68.249703674436901</v>
      </c>
      <c r="Q688">
        <v>0.149014157000812</v>
      </c>
    </row>
    <row r="689" spans="1:17" hidden="1" x14ac:dyDescent="0.3">
      <c r="A689" t="s">
        <v>1514</v>
      </c>
      <c r="B689" t="s">
        <v>1515</v>
      </c>
      <c r="C689" t="s">
        <v>3150</v>
      </c>
      <c r="D689" t="s">
        <v>217</v>
      </c>
      <c r="E689">
        <v>6685.2584662500003</v>
      </c>
      <c r="F689">
        <v>6037.85</v>
      </c>
      <c r="G689">
        <v>101.788687886432</v>
      </c>
      <c r="H689">
        <v>-19.418329442514501</v>
      </c>
      <c r="I689">
        <v>47.816119791946399</v>
      </c>
      <c r="J689">
        <v>-6.9120665778239703</v>
      </c>
      <c r="K689">
        <v>5987.7315305244301</v>
      </c>
      <c r="L689">
        <v>4811.9158930822996</v>
      </c>
      <c r="M689">
        <v>41.363235944362501</v>
      </c>
      <c r="N689">
        <v>0.91736491014701305</v>
      </c>
      <c r="O689">
        <v>35.933320635656699</v>
      </c>
      <c r="P689">
        <v>129.13172175629001</v>
      </c>
      <c r="Q689">
        <v>0.13329496430410601</v>
      </c>
    </row>
    <row r="690" spans="1:17" hidden="1" x14ac:dyDescent="0.3">
      <c r="A690" t="s">
        <v>1516</v>
      </c>
      <c r="B690" t="s">
        <v>1517</v>
      </c>
      <c r="C690" t="s">
        <v>3150</v>
      </c>
      <c r="D690" t="s">
        <v>263</v>
      </c>
      <c r="E690">
        <v>6651.8698340000001</v>
      </c>
      <c r="F690">
        <v>681.05</v>
      </c>
      <c r="G690">
        <v>88.476878895542001</v>
      </c>
      <c r="H690">
        <v>62.616483843005902</v>
      </c>
      <c r="I690">
        <v>61.075646313491703</v>
      </c>
      <c r="J690">
        <v>11.9696491991523</v>
      </c>
      <c r="K690">
        <v>517.25655262398402</v>
      </c>
      <c r="L690">
        <v>436.85712140220397</v>
      </c>
      <c r="M690">
        <v>83.392684833574094</v>
      </c>
      <c r="N690">
        <v>1.43608827996516</v>
      </c>
      <c r="O690">
        <v>2.65031935981205</v>
      </c>
      <c r="P690">
        <v>127.947452096058</v>
      </c>
      <c r="Q690">
        <v>0.169267968378672</v>
      </c>
    </row>
    <row r="691" spans="1:17" hidden="1" x14ac:dyDescent="0.3">
      <c r="A691" t="s">
        <v>1518</v>
      </c>
      <c r="B691" t="s">
        <v>1519</v>
      </c>
      <c r="C691" t="s">
        <v>3150</v>
      </c>
      <c r="D691" t="s">
        <v>114</v>
      </c>
      <c r="E691">
        <v>6649.0432629199904</v>
      </c>
      <c r="F691">
        <v>604.4</v>
      </c>
      <c r="G691">
        <v>-34.942699335916203</v>
      </c>
      <c r="H691">
        <v>-10.4793772875913</v>
      </c>
      <c r="I691">
        <v>-25.4013528388876</v>
      </c>
      <c r="J691">
        <v>-7.6592153221413</v>
      </c>
      <c r="K691">
        <v>695.384642286396</v>
      </c>
      <c r="L691">
        <v>737.18295977632704</v>
      </c>
      <c r="M691">
        <v>31.083735379583999</v>
      </c>
      <c r="N691">
        <v>0.272539672628684</v>
      </c>
      <c r="O691">
        <v>56.088682991396396</v>
      </c>
      <c r="P691">
        <v>1.7422775860617801</v>
      </c>
      <c r="Q691">
        <v>5.9665383484882997E-2</v>
      </c>
    </row>
    <row r="692" spans="1:17" hidden="1" x14ac:dyDescent="0.3">
      <c r="A692" t="s">
        <v>1520</v>
      </c>
      <c r="B692" t="s">
        <v>1521</v>
      </c>
      <c r="C692" t="s">
        <v>3150</v>
      </c>
      <c r="D692" t="s">
        <v>1349</v>
      </c>
      <c r="E692">
        <v>6636.6662775300001</v>
      </c>
      <c r="F692">
        <v>1430.26</v>
      </c>
      <c r="G692">
        <v>-13.3926237742309</v>
      </c>
      <c r="H692">
        <v>-3.4106360672286201E-2</v>
      </c>
      <c r="I692">
        <v>-1.143399779853</v>
      </c>
      <c r="J692">
        <v>-3.3397948607675199</v>
      </c>
      <c r="K692">
        <v>1421.63280288091</v>
      </c>
      <c r="L692">
        <v>1385.0813288163299</v>
      </c>
      <c r="M692">
        <v>77.088001342421407</v>
      </c>
      <c r="N692">
        <v>1.37334594726562</v>
      </c>
      <c r="O692">
        <v>3.1315984506313499</v>
      </c>
      <c r="P692">
        <v>12.6588161159465</v>
      </c>
      <c r="Q692">
        <v>-5.5078309021881003E-2</v>
      </c>
    </row>
    <row r="693" spans="1:17" x14ac:dyDescent="0.3">
      <c r="A693" t="s">
        <v>1522</v>
      </c>
      <c r="B693" t="s">
        <v>1523</v>
      </c>
      <c r="C693" t="s">
        <v>3148</v>
      </c>
      <c r="D693" t="s">
        <v>271</v>
      </c>
      <c r="E693">
        <v>6634.2229031659999</v>
      </c>
      <c r="F693">
        <v>172.43</v>
      </c>
      <c r="G693">
        <v>-47.131585943497001</v>
      </c>
      <c r="H693">
        <v>-6.8486111831410597</v>
      </c>
      <c r="I693">
        <v>-23.761901513298099</v>
      </c>
      <c r="J693">
        <v>0.40656298220575199</v>
      </c>
      <c r="K693">
        <v>194.352006664578</v>
      </c>
      <c r="L693">
        <v>201.56326849996199</v>
      </c>
      <c r="M693">
        <v>45.1223300765581</v>
      </c>
      <c r="N693">
        <v>0.98019196952082899</v>
      </c>
      <c r="O693">
        <v>51.945717102592297</v>
      </c>
      <c r="P693">
        <v>12.0621303697926</v>
      </c>
      <c r="Q693">
        <v>8.6239327645873998E-2</v>
      </c>
    </row>
    <row r="694" spans="1:17" x14ac:dyDescent="0.3">
      <c r="A694" t="s">
        <v>1524</v>
      </c>
      <c r="B694" t="s">
        <v>1525</v>
      </c>
      <c r="C694" t="s">
        <v>3139</v>
      </c>
      <c r="D694" t="s">
        <v>48</v>
      </c>
      <c r="E694">
        <v>6621.3853681999999</v>
      </c>
      <c r="F694">
        <v>988.45</v>
      </c>
      <c r="G694">
        <v>-5.24565884871215</v>
      </c>
      <c r="H694">
        <v>-5.71638945226678</v>
      </c>
      <c r="I694">
        <v>-29.033282883240201</v>
      </c>
      <c r="J694">
        <v>-0.52801946580146497</v>
      </c>
      <c r="K694">
        <v>1075.8119184509301</v>
      </c>
      <c r="L694">
        <v>1099.80459441115</v>
      </c>
      <c r="M694">
        <v>47.675101738528397</v>
      </c>
      <c r="N694">
        <v>0.63410502020345805</v>
      </c>
      <c r="O694">
        <v>56.047346856188902</v>
      </c>
      <c r="P694">
        <v>32.181064455736802</v>
      </c>
      <c r="Q694">
        <v>9.4285850019428005E-2</v>
      </c>
    </row>
    <row r="695" spans="1:17" x14ac:dyDescent="0.3">
      <c r="A695" t="s">
        <v>1526</v>
      </c>
      <c r="B695" t="s">
        <v>1527</v>
      </c>
      <c r="C695" t="s">
        <v>572</v>
      </c>
      <c r="D695" t="s">
        <v>448</v>
      </c>
      <c r="E695">
        <v>6615.2929624649996</v>
      </c>
      <c r="F695">
        <v>925.65</v>
      </c>
      <c r="G695">
        <v>-23.618930443324501</v>
      </c>
      <c r="H695">
        <v>7.1389448452664697</v>
      </c>
      <c r="I695">
        <v>1.2728453773553801</v>
      </c>
      <c r="J695">
        <v>0.21571377060207</v>
      </c>
      <c r="K695">
        <v>894.51391108454902</v>
      </c>
      <c r="L695">
        <v>869.90834284664697</v>
      </c>
      <c r="M695">
        <v>70.474139647546295</v>
      </c>
      <c r="N695">
        <v>0.98567615728828895</v>
      </c>
      <c r="O695">
        <v>21.860314373683298</v>
      </c>
      <c r="P695">
        <v>34.7968545216251</v>
      </c>
      <c r="Q695">
        <v>0.12185261475758701</v>
      </c>
    </row>
    <row r="696" spans="1:17" x14ac:dyDescent="0.3">
      <c r="A696" t="s">
        <v>1528</v>
      </c>
      <c r="B696" t="s">
        <v>1529</v>
      </c>
      <c r="C696" t="s">
        <v>3139</v>
      </c>
      <c r="D696" t="s">
        <v>48</v>
      </c>
      <c r="E696">
        <v>6598.9606620189998</v>
      </c>
      <c r="F696">
        <v>235.07</v>
      </c>
      <c r="G696">
        <v>54.249690491301699</v>
      </c>
      <c r="H696">
        <v>9.73367371807905</v>
      </c>
      <c r="I696">
        <v>29.4124730616725</v>
      </c>
      <c r="J696">
        <v>0.58410976082411104</v>
      </c>
      <c r="K696">
        <v>236.49016747410499</v>
      </c>
      <c r="L696">
        <v>211.655311758252</v>
      </c>
      <c r="M696">
        <v>51.221855702119498</v>
      </c>
      <c r="N696">
        <v>1.28841553302691</v>
      </c>
      <c r="O696">
        <v>21.1298762070872</v>
      </c>
      <c r="P696">
        <v>79.648452426442404</v>
      </c>
      <c r="Q696">
        <v>8.8072378055963005E-2</v>
      </c>
    </row>
    <row r="697" spans="1:17" x14ac:dyDescent="0.3">
      <c r="A697" t="s">
        <v>1530</v>
      </c>
      <c r="B697" t="s">
        <v>1531</v>
      </c>
      <c r="C697" t="s">
        <v>3139</v>
      </c>
      <c r="D697" t="s">
        <v>48</v>
      </c>
      <c r="E697">
        <v>6587.7155184049998</v>
      </c>
      <c r="F697">
        <v>450.55</v>
      </c>
      <c r="G697">
        <v>-14.244516230746401</v>
      </c>
      <c r="H697">
        <v>-5.12369795200377</v>
      </c>
      <c r="I697">
        <v>0.475482685011543</v>
      </c>
      <c r="J697">
        <v>-0.89645662137078697</v>
      </c>
      <c r="K697">
        <v>487.43836624677198</v>
      </c>
      <c r="L697">
        <v>471.96990323771098</v>
      </c>
      <c r="M697">
        <v>43.806416159383502</v>
      </c>
      <c r="N697">
        <v>0.67109397796605696</v>
      </c>
      <c r="O697">
        <v>30.507157918100098</v>
      </c>
      <c r="P697">
        <v>32.0680052762714</v>
      </c>
      <c r="Q697">
        <v>-2.8909765042441998E-2</v>
      </c>
    </row>
    <row r="698" spans="1:17" x14ac:dyDescent="0.3">
      <c r="A698" t="s">
        <v>1532</v>
      </c>
      <c r="B698" t="s">
        <v>1533</v>
      </c>
      <c r="C698" t="s">
        <v>572</v>
      </c>
      <c r="D698" t="s">
        <v>572</v>
      </c>
      <c r="E698">
        <v>6578.3749030999998</v>
      </c>
      <c r="F698">
        <v>332.15</v>
      </c>
      <c r="G698">
        <v>-17.184093388762101</v>
      </c>
      <c r="H698">
        <v>-10.2588495334958</v>
      </c>
      <c r="I698">
        <v>-14.6915879737333</v>
      </c>
      <c r="J698">
        <v>-0.82249072141063495</v>
      </c>
      <c r="K698">
        <v>362.83688445068299</v>
      </c>
      <c r="L698">
        <v>355.80316714581602</v>
      </c>
      <c r="M698">
        <v>44.855210872100898</v>
      </c>
      <c r="N698">
        <v>0.95951596423724295</v>
      </c>
      <c r="O698">
        <v>35.676652115008203</v>
      </c>
      <c r="P698">
        <v>30.025445292620802</v>
      </c>
      <c r="Q698">
        <v>2.7873666174105E-2</v>
      </c>
    </row>
    <row r="699" spans="1:17" x14ac:dyDescent="0.3">
      <c r="A699" t="s">
        <v>1534</v>
      </c>
      <c r="B699" t="s">
        <v>1535</v>
      </c>
      <c r="C699" t="s">
        <v>3151</v>
      </c>
      <c r="D699" t="s">
        <v>504</v>
      </c>
      <c r="E699">
        <v>6559.5824499999999</v>
      </c>
      <c r="F699">
        <v>2024.5</v>
      </c>
      <c r="G699">
        <v>-22.330609127371702</v>
      </c>
      <c r="H699">
        <v>-1.31317133152474</v>
      </c>
      <c r="I699">
        <v>-13.0086013579582</v>
      </c>
      <c r="J699">
        <v>-1.21518217245087</v>
      </c>
      <c r="K699">
        <v>2121.1420561526602</v>
      </c>
      <c r="L699">
        <v>2212.93522061665</v>
      </c>
      <c r="M699">
        <v>47.002429620801301</v>
      </c>
      <c r="N699">
        <v>0.66283204499634996</v>
      </c>
      <c r="O699">
        <v>35.0950852062237</v>
      </c>
      <c r="P699">
        <v>3.81785082433783</v>
      </c>
      <c r="Q699">
        <v>-8.2188265311106998E-2</v>
      </c>
    </row>
    <row r="700" spans="1:17" hidden="1" x14ac:dyDescent="0.3">
      <c r="A700" t="s">
        <v>1536</v>
      </c>
      <c r="B700" t="s">
        <v>1537</v>
      </c>
      <c r="C700" t="s">
        <v>3150</v>
      </c>
      <c r="D700" t="s">
        <v>1349</v>
      </c>
      <c r="E700">
        <v>6496.9056107910001</v>
      </c>
      <c r="F700">
        <v>1207.8900000000001</v>
      </c>
      <c r="G700">
        <v>-12.1831013232087</v>
      </c>
      <c r="H700">
        <v>-0.428986079153438</v>
      </c>
      <c r="I700">
        <v>-0.39556327689891002</v>
      </c>
      <c r="J700">
        <v>-3.4001597535728498</v>
      </c>
      <c r="K700">
        <v>1197.73192095936</v>
      </c>
      <c r="L700">
        <v>1163.44860657753</v>
      </c>
      <c r="M700">
        <v>63.340787818078198</v>
      </c>
      <c r="N700">
        <v>1.54066258374823</v>
      </c>
      <c r="O700">
        <v>9.7268791032295994</v>
      </c>
      <c r="P700">
        <v>10.9897178141855</v>
      </c>
    </row>
    <row r="701" spans="1:17" x14ac:dyDescent="0.3">
      <c r="A701" t="s">
        <v>1538</v>
      </c>
      <c r="B701" t="s">
        <v>1539</v>
      </c>
      <c r="C701" t="s">
        <v>3136</v>
      </c>
      <c r="D701" t="s">
        <v>24</v>
      </c>
      <c r="E701">
        <v>6488.3995734480004</v>
      </c>
      <c r="F701">
        <v>33.54</v>
      </c>
      <c r="G701">
        <v>-60.522220033083997</v>
      </c>
      <c r="H701">
        <v>-6.8470773596894396</v>
      </c>
      <c r="I701">
        <v>-43.103698010405601</v>
      </c>
      <c r="J701">
        <v>-3.63285817547888</v>
      </c>
      <c r="K701">
        <v>37.768131868053302</v>
      </c>
      <c r="L701">
        <v>43.726218464025102</v>
      </c>
      <c r="M701">
        <v>36.6592071575662</v>
      </c>
      <c r="N701">
        <v>1.1108307210111401</v>
      </c>
      <c r="O701">
        <v>87.8354203935599</v>
      </c>
      <c r="P701">
        <v>4.77975632614808</v>
      </c>
      <c r="Q701">
        <v>5.4262011366111002E-2</v>
      </c>
    </row>
    <row r="702" spans="1:17" x14ac:dyDescent="0.3">
      <c r="A702" t="s">
        <v>1540</v>
      </c>
      <c r="B702" t="s">
        <v>1541</v>
      </c>
      <c r="C702" t="s">
        <v>3146</v>
      </c>
      <c r="D702" t="s">
        <v>1542</v>
      </c>
      <c r="E702">
        <v>6458.6205971400004</v>
      </c>
      <c r="F702">
        <v>317.39999999999998</v>
      </c>
      <c r="G702">
        <v>-20.825497197091</v>
      </c>
      <c r="H702">
        <v>-5.0151514100545098</v>
      </c>
      <c r="I702">
        <v>-41.758616849596798</v>
      </c>
      <c r="J702">
        <v>1.86328326658517</v>
      </c>
      <c r="K702">
        <v>346.41464948506598</v>
      </c>
      <c r="L702">
        <v>372.48301186764797</v>
      </c>
      <c r="M702">
        <v>59.004004975355997</v>
      </c>
      <c r="N702">
        <v>0.96039260397759396</v>
      </c>
      <c r="O702">
        <v>85.255198487712605</v>
      </c>
      <c r="P702">
        <v>22.3121387283236</v>
      </c>
      <c r="Q702">
        <v>6.0814845410146E-2</v>
      </c>
    </row>
    <row r="703" spans="1:17" x14ac:dyDescent="0.3">
      <c r="A703" t="s">
        <v>1543</v>
      </c>
      <c r="B703" t="s">
        <v>1544</v>
      </c>
      <c r="C703" t="s">
        <v>3144</v>
      </c>
      <c r="D703" t="s">
        <v>572</v>
      </c>
      <c r="E703">
        <v>6441.9108414749999</v>
      </c>
      <c r="F703">
        <v>367.05</v>
      </c>
      <c r="G703">
        <v>-7.46232392737683</v>
      </c>
      <c r="H703">
        <v>3.00638207870445</v>
      </c>
      <c r="I703">
        <v>17.193335977327099</v>
      </c>
      <c r="J703">
        <v>10.722793827442599</v>
      </c>
      <c r="K703">
        <v>336.80650260660002</v>
      </c>
      <c r="L703">
        <v>333.58166829566898</v>
      </c>
      <c r="M703">
        <v>75.196895942995198</v>
      </c>
      <c r="N703">
        <v>1.5883928179537401</v>
      </c>
      <c r="O703">
        <v>19.4115243154883</v>
      </c>
      <c r="P703">
        <v>47.380044167837703</v>
      </c>
      <c r="Q703">
        <v>0.108504282398242</v>
      </c>
    </row>
    <row r="704" spans="1:17" x14ac:dyDescent="0.3">
      <c r="A704" t="s">
        <v>1545</v>
      </c>
      <c r="B704" t="s">
        <v>1546</v>
      </c>
      <c r="C704" t="s">
        <v>3141</v>
      </c>
      <c r="D704" t="s">
        <v>214</v>
      </c>
      <c r="E704">
        <v>6426.6298755999997</v>
      </c>
      <c r="F704">
        <v>447.4</v>
      </c>
      <c r="G704">
        <v>-17.3478419939951</v>
      </c>
      <c r="H704">
        <v>-0.18146740384776</v>
      </c>
      <c r="I704">
        <v>7.7794581562634502</v>
      </c>
      <c r="J704">
        <v>-0.55661704072711105</v>
      </c>
      <c r="K704">
        <v>456.23617001545301</v>
      </c>
      <c r="L704">
        <v>433.08246026058202</v>
      </c>
      <c r="M704">
        <v>61.759852077766098</v>
      </c>
      <c r="N704">
        <v>0.52045608639201302</v>
      </c>
      <c r="O704">
        <v>25.0670540902995</v>
      </c>
      <c r="P704">
        <v>64.757871478549006</v>
      </c>
      <c r="Q704">
        <v>0.13456783086785701</v>
      </c>
    </row>
    <row r="705" spans="1:17" hidden="1" x14ac:dyDescent="0.3">
      <c r="A705" t="s">
        <v>1547</v>
      </c>
      <c r="B705" t="s">
        <v>1548</v>
      </c>
      <c r="C705" t="s">
        <v>3150</v>
      </c>
      <c r="D705" t="s">
        <v>382</v>
      </c>
      <c r="E705">
        <v>6394.2026762599999</v>
      </c>
      <c r="F705">
        <v>6646.6</v>
      </c>
      <c r="G705">
        <v>-2.71704485772826</v>
      </c>
      <c r="H705">
        <v>-3.3200865596879701</v>
      </c>
      <c r="I705">
        <v>13.193559237819001</v>
      </c>
      <c r="J705">
        <v>5.8296382062433203</v>
      </c>
      <c r="K705">
        <v>6717.7059564300298</v>
      </c>
      <c r="L705">
        <v>6154.4334779339997</v>
      </c>
      <c r="M705">
        <v>51.134591483610201</v>
      </c>
      <c r="N705">
        <v>0.60096607621640696</v>
      </c>
      <c r="O705">
        <v>16.3813077362862</v>
      </c>
      <c r="P705">
        <v>33.374804350443398</v>
      </c>
      <c r="Q705">
        <v>7.1715861950018001E-2</v>
      </c>
    </row>
    <row r="706" spans="1:17" x14ac:dyDescent="0.3">
      <c r="A706" t="s">
        <v>1549</v>
      </c>
      <c r="B706" t="s">
        <v>1550</v>
      </c>
      <c r="C706" t="s">
        <v>3151</v>
      </c>
      <c r="D706" t="s">
        <v>411</v>
      </c>
      <c r="E706">
        <v>6377.6072475499996</v>
      </c>
      <c r="F706">
        <v>327.95</v>
      </c>
      <c r="G706">
        <v>22.445191306590001</v>
      </c>
      <c r="H706">
        <v>0.13553963434308</v>
      </c>
      <c r="I706">
        <v>17.924139460384499</v>
      </c>
      <c r="J706">
        <v>2.7714427248356701</v>
      </c>
      <c r="K706">
        <v>326.26301982991401</v>
      </c>
      <c r="L706">
        <v>305.43377805645599</v>
      </c>
      <c r="M706">
        <v>59.729960721606901</v>
      </c>
      <c r="N706">
        <v>0.45250750193262601</v>
      </c>
      <c r="O706">
        <v>15.474919957310499</v>
      </c>
      <c r="P706">
        <v>45.626110124333898</v>
      </c>
      <c r="Q706">
        <v>1.0079915223778E-2</v>
      </c>
    </row>
    <row r="707" spans="1:17" x14ac:dyDescent="0.3">
      <c r="A707" t="s">
        <v>1551</v>
      </c>
      <c r="B707" t="s">
        <v>1552</v>
      </c>
      <c r="C707" t="s">
        <v>572</v>
      </c>
      <c r="D707" t="s">
        <v>572</v>
      </c>
      <c r="E707">
        <v>6376.5487199999998</v>
      </c>
      <c r="F707">
        <v>318</v>
      </c>
      <c r="G707">
        <v>-28.060840437875399</v>
      </c>
      <c r="H707">
        <v>14.459871366904499</v>
      </c>
      <c r="I707">
        <v>-11.1969888763595</v>
      </c>
      <c r="J707">
        <v>-11.1079294005501</v>
      </c>
      <c r="K707">
        <v>317.78803277192202</v>
      </c>
      <c r="L707">
        <v>336.21914650529902</v>
      </c>
      <c r="M707">
        <v>56.368529813312001</v>
      </c>
      <c r="N707">
        <v>2.3688162196199598</v>
      </c>
      <c r="O707">
        <v>37.405660377358402</v>
      </c>
      <c r="P707">
        <v>18.7675070028011</v>
      </c>
      <c r="Q707">
        <v>4.5597850353401997E-2</v>
      </c>
    </row>
    <row r="708" spans="1:17" hidden="1" x14ac:dyDescent="0.3">
      <c r="A708" t="s">
        <v>1553</v>
      </c>
      <c r="B708" t="s">
        <v>1554</v>
      </c>
      <c r="C708" t="s">
        <v>3150</v>
      </c>
      <c r="D708" t="s">
        <v>48</v>
      </c>
      <c r="E708">
        <v>6347.84</v>
      </c>
      <c r="F708">
        <v>86</v>
      </c>
      <c r="G708">
        <v>-30.160212864625201</v>
      </c>
      <c r="H708">
        <v>-4.83359616812605</v>
      </c>
      <c r="I708">
        <v>-12.3756710042642</v>
      </c>
      <c r="K708">
        <v>89.554549315228897</v>
      </c>
      <c r="L708">
        <v>91.268982164178297</v>
      </c>
      <c r="M708">
        <v>53.081674366169402</v>
      </c>
      <c r="N708">
        <v>2.32258064516129</v>
      </c>
      <c r="O708">
        <v>14.5348837209302</v>
      </c>
      <c r="P708">
        <v>1.1764705882352899</v>
      </c>
    </row>
    <row r="709" spans="1:17" x14ac:dyDescent="0.3">
      <c r="A709" t="s">
        <v>1555</v>
      </c>
      <c r="B709" t="s">
        <v>1556</v>
      </c>
      <c r="C709" t="s">
        <v>3140</v>
      </c>
      <c r="D709" t="s">
        <v>51</v>
      </c>
      <c r="E709">
        <v>6340.8373979999997</v>
      </c>
      <c r="F709">
        <v>787.85</v>
      </c>
      <c r="G709">
        <v>158.340277985619</v>
      </c>
      <c r="H709">
        <v>43.172343670936399</v>
      </c>
      <c r="I709">
        <v>112.53830651840801</v>
      </c>
      <c r="J709">
        <v>11.828312435033199</v>
      </c>
      <c r="K709">
        <v>624.92982955432296</v>
      </c>
      <c r="L709">
        <v>485.39012412604501</v>
      </c>
      <c r="M709">
        <v>77.185643282268799</v>
      </c>
      <c r="N709">
        <v>2.43516830790105</v>
      </c>
      <c r="O709">
        <v>5.7815574030589403</v>
      </c>
      <c r="P709">
        <v>192.98995909259901</v>
      </c>
      <c r="Q709">
        <v>4.7466714997745997E-2</v>
      </c>
    </row>
    <row r="710" spans="1:17" x14ac:dyDescent="0.3">
      <c r="A710" t="s">
        <v>1557</v>
      </c>
      <c r="B710" t="s">
        <v>1558</v>
      </c>
      <c r="C710" t="s">
        <v>3144</v>
      </c>
      <c r="D710" t="s">
        <v>150</v>
      </c>
      <c r="E710">
        <v>6333.9654</v>
      </c>
      <c r="F710">
        <v>338.1</v>
      </c>
      <c r="G710">
        <v>-35.7217044846806</v>
      </c>
      <c r="H710">
        <v>1.19392037663187</v>
      </c>
      <c r="I710">
        <v>-33.764379635023403</v>
      </c>
      <c r="J710">
        <v>-0.34317563579634103</v>
      </c>
      <c r="K710">
        <v>352.96261546359898</v>
      </c>
      <c r="L710">
        <v>394.412187087554</v>
      </c>
      <c r="M710">
        <v>64.402183719232099</v>
      </c>
      <c r="N710">
        <v>2.14862229911156</v>
      </c>
      <c r="O710">
        <v>61.934338952972404</v>
      </c>
      <c r="P710">
        <v>10.9251968503937</v>
      </c>
      <c r="Q710">
        <v>5.7623247396625998E-2</v>
      </c>
    </row>
    <row r="711" spans="1:17" x14ac:dyDescent="0.3">
      <c r="A711" t="s">
        <v>1559</v>
      </c>
      <c r="B711" t="s">
        <v>1560</v>
      </c>
      <c r="C711" t="s">
        <v>3148</v>
      </c>
      <c r="D711" t="s">
        <v>1561</v>
      </c>
      <c r="E711">
        <v>6327.2121689699998</v>
      </c>
      <c r="F711">
        <v>465.3</v>
      </c>
      <c r="G711">
        <v>-6.71990020848542</v>
      </c>
      <c r="H711">
        <v>4.1338651515336302</v>
      </c>
      <c r="I711">
        <v>0.78065045686838697</v>
      </c>
      <c r="J711">
        <v>-3.01810633218627</v>
      </c>
      <c r="K711">
        <v>466.14864934390999</v>
      </c>
      <c r="L711">
        <v>463.032108097064</v>
      </c>
      <c r="M711">
        <v>61.333332605279601</v>
      </c>
      <c r="N711">
        <v>0.61251955020483995</v>
      </c>
      <c r="O711">
        <v>23.984526112185598</v>
      </c>
      <c r="P711">
        <v>23.095238095238098</v>
      </c>
    </row>
    <row r="712" spans="1:17" x14ac:dyDescent="0.3">
      <c r="A712" t="s">
        <v>1562</v>
      </c>
      <c r="B712" t="s">
        <v>1563</v>
      </c>
      <c r="C712" t="s">
        <v>3136</v>
      </c>
      <c r="D712" t="s">
        <v>489</v>
      </c>
      <c r="E712">
        <v>6320.7311484749998</v>
      </c>
      <c r="F712">
        <v>289.64999999999998</v>
      </c>
      <c r="G712">
        <v>-38.520774517409201</v>
      </c>
      <c r="H712">
        <v>-2.3307324796953401</v>
      </c>
      <c r="I712">
        <v>-11.4192683370532</v>
      </c>
      <c r="J712">
        <v>1.6726156957457701</v>
      </c>
      <c r="K712">
        <v>293.34532142639898</v>
      </c>
      <c r="L712">
        <v>306.35579232885601</v>
      </c>
      <c r="M712">
        <v>62.228789375510601</v>
      </c>
      <c r="N712">
        <v>0.64635133363264796</v>
      </c>
      <c r="O712">
        <v>39.920593820127699</v>
      </c>
      <c r="P712">
        <v>10.9345078513979</v>
      </c>
      <c r="Q712">
        <v>5.5198897390349999E-2</v>
      </c>
    </row>
    <row r="713" spans="1:17" x14ac:dyDescent="0.3">
      <c r="A713" t="s">
        <v>1564</v>
      </c>
      <c r="B713" t="s">
        <v>1565</v>
      </c>
      <c r="C713" t="s">
        <v>3138</v>
      </c>
      <c r="D713" t="s">
        <v>123</v>
      </c>
      <c r="E713">
        <v>6310.1274164750002</v>
      </c>
      <c r="F713">
        <v>550.75</v>
      </c>
      <c r="G713">
        <v>-22.137633426275201</v>
      </c>
      <c r="H713">
        <v>-5.8361774188593696</v>
      </c>
      <c r="I713">
        <v>5.7921252921952799</v>
      </c>
      <c r="J713">
        <v>-5.1510276865981099</v>
      </c>
      <c r="K713">
        <v>582.86508517110497</v>
      </c>
      <c r="L713">
        <v>564.36010368561494</v>
      </c>
      <c r="M713">
        <v>44.6745282112513</v>
      </c>
      <c r="N713">
        <v>0.69989189973806698</v>
      </c>
      <c r="O713">
        <v>24.630049931911</v>
      </c>
      <c r="P713">
        <v>17.933618843683</v>
      </c>
      <c r="Q713">
        <v>3.4466747097629001E-2</v>
      </c>
    </row>
    <row r="714" spans="1:17" x14ac:dyDescent="0.3">
      <c r="A714" t="s">
        <v>1566</v>
      </c>
      <c r="B714" t="s">
        <v>1567</v>
      </c>
      <c r="C714" t="s">
        <v>3149</v>
      </c>
      <c r="D714" t="s">
        <v>134</v>
      </c>
      <c r="E714">
        <v>6308.5694496300002</v>
      </c>
      <c r="F714">
        <v>213.78</v>
      </c>
      <c r="G714">
        <v>61.739243241315798</v>
      </c>
      <c r="H714">
        <v>-6.1995912841211602</v>
      </c>
      <c r="I714">
        <v>14.687370635333201</v>
      </c>
      <c r="J714">
        <v>-1.13699341433028</v>
      </c>
      <c r="K714">
        <v>225.059546490103</v>
      </c>
      <c r="L714">
        <v>196.48126703823201</v>
      </c>
      <c r="M714">
        <v>52.346810129461801</v>
      </c>
      <c r="N714">
        <v>1.2670853698467499</v>
      </c>
      <c r="O714">
        <v>26.2746748994293</v>
      </c>
      <c r="P714">
        <v>98.403712296983699</v>
      </c>
      <c r="Q714">
        <v>0.15459895205649099</v>
      </c>
    </row>
    <row r="715" spans="1:17" hidden="1" x14ac:dyDescent="0.3">
      <c r="A715" t="s">
        <v>1568</v>
      </c>
      <c r="B715" t="s">
        <v>1569</v>
      </c>
      <c r="C715" t="s">
        <v>3150</v>
      </c>
      <c r="D715" t="s">
        <v>120</v>
      </c>
      <c r="E715">
        <v>6308.5457539999998</v>
      </c>
      <c r="F715">
        <v>8271.5499999999993</v>
      </c>
      <c r="G715">
        <v>215.16690109652001</v>
      </c>
      <c r="H715">
        <v>15.245066565403899</v>
      </c>
      <c r="I715">
        <v>52.319145049247403</v>
      </c>
      <c r="J715">
        <v>1.86365639993302</v>
      </c>
      <c r="K715">
        <v>7031.3327166615099</v>
      </c>
      <c r="L715">
        <v>5592.5060998880999</v>
      </c>
      <c r="M715">
        <v>67.153375202696196</v>
      </c>
      <c r="N715">
        <v>0.99273574467207704</v>
      </c>
      <c r="O715">
        <v>5.9432633545103402</v>
      </c>
      <c r="P715">
        <v>274.092080864727</v>
      </c>
      <c r="Q715">
        <v>0.33494176114790902</v>
      </c>
    </row>
    <row r="716" spans="1:17" x14ac:dyDescent="0.3">
      <c r="A716" t="s">
        <v>1570</v>
      </c>
      <c r="B716" t="s">
        <v>1571</v>
      </c>
      <c r="C716" t="s">
        <v>3141</v>
      </c>
      <c r="D716" t="s">
        <v>214</v>
      </c>
      <c r="E716">
        <v>6301.0796284500002</v>
      </c>
      <c r="F716">
        <v>459.7</v>
      </c>
      <c r="G716">
        <v>-2.1331974186000702</v>
      </c>
      <c r="H716">
        <v>-7.6070265177507999</v>
      </c>
      <c r="I716">
        <v>5.6966626420647399</v>
      </c>
      <c r="J716">
        <v>-4.4113669474087001</v>
      </c>
      <c r="K716">
        <v>493.80815990668901</v>
      </c>
      <c r="L716">
        <v>477.55342373886702</v>
      </c>
      <c r="M716">
        <v>43.501291431494202</v>
      </c>
      <c r="N716">
        <v>0.94726846660548203</v>
      </c>
      <c r="O716">
        <v>39.134217968240101</v>
      </c>
      <c r="P716">
        <v>28.5514541387024</v>
      </c>
      <c r="Q716">
        <v>-1.2124005173004999E-2</v>
      </c>
    </row>
    <row r="717" spans="1:17" hidden="1" x14ac:dyDescent="0.3">
      <c r="A717" t="s">
        <v>1572</v>
      </c>
      <c r="B717" t="s">
        <v>1573</v>
      </c>
      <c r="C717" t="s">
        <v>3150</v>
      </c>
      <c r="E717">
        <v>6266.1528877000001</v>
      </c>
      <c r="F717">
        <v>113</v>
      </c>
      <c r="G717">
        <v>-24.372461578977699</v>
      </c>
      <c r="I717">
        <v>-7.5930623086120503</v>
      </c>
      <c r="M717">
        <v>50</v>
      </c>
      <c r="N717">
        <v>1</v>
      </c>
      <c r="O717">
        <v>1.76991150442478</v>
      </c>
      <c r="P717">
        <v>0</v>
      </c>
    </row>
    <row r="718" spans="1:17" hidden="1" x14ac:dyDescent="0.3">
      <c r="A718" t="s">
        <v>1574</v>
      </c>
      <c r="B718" t="s">
        <v>1575</v>
      </c>
      <c r="C718" t="s">
        <v>3150</v>
      </c>
      <c r="D718" t="s">
        <v>48</v>
      </c>
      <c r="E718">
        <v>6167.3878445</v>
      </c>
      <c r="F718">
        <v>571</v>
      </c>
      <c r="G718">
        <v>563.35957665722299</v>
      </c>
      <c r="H718">
        <v>20.366154143983799</v>
      </c>
      <c r="I718">
        <v>55.6684728019289</v>
      </c>
      <c r="J718">
        <v>-10.8037711266466</v>
      </c>
      <c r="K718">
        <v>573.90393592862802</v>
      </c>
      <c r="L718">
        <v>442.22125721767702</v>
      </c>
      <c r="M718">
        <v>46.050295271229601</v>
      </c>
      <c r="N718">
        <v>1.3886523096889301</v>
      </c>
      <c r="O718">
        <v>32.045534150612902</v>
      </c>
      <c r="P718">
        <v>671.51736251857801</v>
      </c>
    </row>
    <row r="719" spans="1:17" x14ac:dyDescent="0.3">
      <c r="A719" t="s">
        <v>1576</v>
      </c>
      <c r="B719" t="s">
        <v>1577</v>
      </c>
      <c r="C719" t="s">
        <v>3136</v>
      </c>
      <c r="D719" t="s">
        <v>24</v>
      </c>
      <c r="E719">
        <v>6129.9538032809996</v>
      </c>
      <c r="F719">
        <v>23.43</v>
      </c>
      <c r="G719">
        <v>-19.2707876422526</v>
      </c>
      <c r="H719">
        <v>2.0477113689191899</v>
      </c>
      <c r="I719">
        <v>-21.421499441397</v>
      </c>
      <c r="J719">
        <v>-2.34359115977208</v>
      </c>
      <c r="K719">
        <v>24.014062313399801</v>
      </c>
      <c r="L719">
        <v>25.208966904742599</v>
      </c>
      <c r="M719">
        <v>55.515058692348099</v>
      </c>
      <c r="N719">
        <v>0.91324130903818801</v>
      </c>
      <c r="O719">
        <v>57.412398921832803</v>
      </c>
      <c r="P719">
        <v>5.3977272727272698</v>
      </c>
      <c r="Q719">
        <v>0.108877374372988</v>
      </c>
    </row>
    <row r="720" spans="1:17" x14ac:dyDescent="0.3">
      <c r="A720" t="s">
        <v>1578</v>
      </c>
      <c r="B720" t="s">
        <v>1579</v>
      </c>
      <c r="C720" t="s">
        <v>3148</v>
      </c>
      <c r="D720" t="s">
        <v>105</v>
      </c>
      <c r="E720">
        <v>6107.5483752</v>
      </c>
      <c r="F720">
        <v>1291.2</v>
      </c>
      <c r="G720">
        <v>44.650734961199198</v>
      </c>
      <c r="H720">
        <v>35.6282916108349</v>
      </c>
      <c r="I720">
        <v>47.724448980401597</v>
      </c>
      <c r="J720">
        <v>-4.6960739581445303E-2</v>
      </c>
      <c r="K720">
        <v>1091.70574033752</v>
      </c>
      <c r="L720">
        <v>900.88717663514603</v>
      </c>
      <c r="M720">
        <v>63.184166934853103</v>
      </c>
      <c r="N720">
        <v>1.06748134818012</v>
      </c>
      <c r="O720">
        <v>8.0390334572490492</v>
      </c>
      <c r="P720">
        <v>106.956242987658</v>
      </c>
      <c r="Q720">
        <v>3.2812458665413997E-2</v>
      </c>
    </row>
    <row r="721" spans="1:17" hidden="1" x14ac:dyDescent="0.3">
      <c r="A721" t="s">
        <v>1580</v>
      </c>
      <c r="B721" t="s">
        <v>1581</v>
      </c>
      <c r="C721" t="s">
        <v>3150</v>
      </c>
      <c r="D721" t="s">
        <v>1582</v>
      </c>
      <c r="E721">
        <v>6104.9356541790003</v>
      </c>
      <c r="F721">
        <v>46.43</v>
      </c>
      <c r="G721">
        <v>6.23150371564385</v>
      </c>
      <c r="H721">
        <v>2.5178250205044299</v>
      </c>
      <c r="I721">
        <v>36.351274864302198</v>
      </c>
      <c r="J721">
        <v>-4.9047051724425099</v>
      </c>
      <c r="K721">
        <v>45.5532620824643</v>
      </c>
      <c r="L721">
        <v>39.621948016343701</v>
      </c>
      <c r="M721">
        <v>48.390337940062601</v>
      </c>
      <c r="N721">
        <v>0.44903704150485302</v>
      </c>
      <c r="O721">
        <v>17.919448632349699</v>
      </c>
      <c r="P721">
        <v>70.073260073260002</v>
      </c>
    </row>
    <row r="722" spans="1:17" x14ac:dyDescent="0.3">
      <c r="A722" t="s">
        <v>1583</v>
      </c>
      <c r="B722" t="s">
        <v>1584</v>
      </c>
      <c r="C722" t="s">
        <v>3144</v>
      </c>
      <c r="D722" t="s">
        <v>117</v>
      </c>
      <c r="E722">
        <v>6102.2309412599998</v>
      </c>
      <c r="F722">
        <v>561.45000000000005</v>
      </c>
      <c r="G722">
        <v>-11.860913269084101</v>
      </c>
      <c r="H722">
        <v>-12.323610026445101</v>
      </c>
      <c r="I722">
        <v>-11.540140508131399</v>
      </c>
      <c r="J722">
        <v>-7.0099398390286298</v>
      </c>
      <c r="K722">
        <v>640.36043962634301</v>
      </c>
      <c r="L722">
        <v>620.10081719045297</v>
      </c>
      <c r="M722">
        <v>32.9072472065033</v>
      </c>
      <c r="N722">
        <v>1.3378796152600201</v>
      </c>
      <c r="O722">
        <v>49.906492118621401</v>
      </c>
      <c r="P722">
        <v>20.083413538658899</v>
      </c>
      <c r="Q722">
        <v>5.7269629503130998E-2</v>
      </c>
    </row>
    <row r="723" spans="1:17" hidden="1" x14ac:dyDescent="0.3">
      <c r="A723" t="s">
        <v>1585</v>
      </c>
      <c r="B723" t="s">
        <v>1586</v>
      </c>
      <c r="C723" t="s">
        <v>3150</v>
      </c>
      <c r="D723" t="s">
        <v>278</v>
      </c>
      <c r="E723">
        <v>6066.7460630099904</v>
      </c>
      <c r="F723">
        <v>470.7</v>
      </c>
      <c r="G723">
        <v>314.76813412521</v>
      </c>
      <c r="H723">
        <v>2.1434569719705601</v>
      </c>
      <c r="I723">
        <v>223.65254344993599</v>
      </c>
      <c r="J723">
        <v>-5.2618820591756696</v>
      </c>
      <c r="K723">
        <v>464.13951421109999</v>
      </c>
      <c r="L723">
        <v>313.80948870342502</v>
      </c>
      <c r="M723">
        <v>33.997386804826597</v>
      </c>
      <c r="N723">
        <v>0.23699597904584499</v>
      </c>
      <c r="O723">
        <v>27.469725940089202</v>
      </c>
      <c r="P723">
        <v>351.72744721689003</v>
      </c>
      <c r="Q723">
        <v>0.23403098198633299</v>
      </c>
    </row>
    <row r="724" spans="1:17" hidden="1" x14ac:dyDescent="0.3">
      <c r="A724" t="s">
        <v>1587</v>
      </c>
      <c r="B724" t="s">
        <v>1588</v>
      </c>
      <c r="C724" t="s">
        <v>3150</v>
      </c>
      <c r="D724" t="s">
        <v>243</v>
      </c>
      <c r="E724">
        <v>6029.4017713049998</v>
      </c>
      <c r="F724">
        <v>490.85</v>
      </c>
      <c r="G724">
        <v>76.899189181008097</v>
      </c>
      <c r="H724">
        <v>12.7384949792827</v>
      </c>
      <c r="I724">
        <v>58.4748260772921</v>
      </c>
      <c r="J724">
        <v>3.3851082289599801</v>
      </c>
      <c r="K724">
        <v>426.17966581301499</v>
      </c>
      <c r="L724">
        <v>349.134095111938</v>
      </c>
      <c r="M724">
        <v>77.317138963057701</v>
      </c>
      <c r="N724">
        <v>0.38287442303379698</v>
      </c>
      <c r="O724">
        <v>0.48894774370988803</v>
      </c>
      <c r="P724">
        <v>136.72534362189501</v>
      </c>
    </row>
    <row r="725" spans="1:17" hidden="1" x14ac:dyDescent="0.3">
      <c r="A725" t="s">
        <v>1589</v>
      </c>
      <c r="B725" t="s">
        <v>1590</v>
      </c>
      <c r="C725" t="s">
        <v>3150</v>
      </c>
      <c r="D725" t="s">
        <v>51</v>
      </c>
      <c r="E725">
        <v>6003.4983025000001</v>
      </c>
      <c r="F725">
        <v>852.7</v>
      </c>
      <c r="G725">
        <v>80.173185683013799</v>
      </c>
      <c r="H725">
        <v>9.8199663435998605</v>
      </c>
      <c r="I725">
        <v>49.620587225450301</v>
      </c>
      <c r="J725">
        <v>-6.7464058229501198</v>
      </c>
      <c r="K725">
        <v>777.19543223769995</v>
      </c>
      <c r="L725">
        <v>620.28769456530199</v>
      </c>
      <c r="M725">
        <v>45.645775387738801</v>
      </c>
      <c r="N725">
        <v>1.0103335853535</v>
      </c>
      <c r="O725">
        <v>9.9976545092060398</v>
      </c>
      <c r="P725">
        <v>112.882286855573</v>
      </c>
      <c r="Q725">
        <v>0.128155796296163</v>
      </c>
    </row>
    <row r="726" spans="1:17" x14ac:dyDescent="0.3">
      <c r="A726" t="s">
        <v>1591</v>
      </c>
      <c r="B726" t="s">
        <v>1592</v>
      </c>
      <c r="C726" t="s">
        <v>3148</v>
      </c>
      <c r="D726" t="s">
        <v>448</v>
      </c>
      <c r="E726">
        <v>5994.1870892400002</v>
      </c>
      <c r="F726">
        <v>1109.8499999999999</v>
      </c>
      <c r="G726">
        <v>-38.866297500342597</v>
      </c>
      <c r="H726">
        <v>-7.8009714913708503</v>
      </c>
      <c r="I726">
        <v>5.8096559751032304</v>
      </c>
      <c r="J726">
        <v>-3.9415564723158698</v>
      </c>
      <c r="K726">
        <v>1169.14637836883</v>
      </c>
      <c r="L726">
        <v>1157.03514865282</v>
      </c>
      <c r="M726">
        <v>47.234637057289902</v>
      </c>
      <c r="N726">
        <v>0.47261309053978601</v>
      </c>
      <c r="O726">
        <v>26.845970176149901</v>
      </c>
      <c r="P726">
        <v>18.916747026679499</v>
      </c>
      <c r="Q726">
        <v>-5.0869931809332997E-2</v>
      </c>
    </row>
    <row r="727" spans="1:17" x14ac:dyDescent="0.3">
      <c r="A727" t="s">
        <v>1593</v>
      </c>
      <c r="B727" t="s">
        <v>1594</v>
      </c>
      <c r="C727" t="s">
        <v>3144</v>
      </c>
      <c r="D727" t="s">
        <v>120</v>
      </c>
      <c r="E727">
        <v>5993.0334432</v>
      </c>
      <c r="F727">
        <v>906</v>
      </c>
      <c r="G727">
        <v>58.311440652469102</v>
      </c>
      <c r="H727">
        <v>55.545093908472602</v>
      </c>
      <c r="I727">
        <v>81.839013324554401</v>
      </c>
      <c r="J727">
        <v>1.79134297594493</v>
      </c>
      <c r="K727">
        <v>675.45758038983297</v>
      </c>
      <c r="L727">
        <v>570.45923272653295</v>
      </c>
      <c r="M727">
        <v>84.476060442523405</v>
      </c>
      <c r="N727">
        <v>1.1190159426986901</v>
      </c>
      <c r="O727">
        <v>3.1677704194260601</v>
      </c>
      <c r="P727">
        <v>113.17647058823501</v>
      </c>
    </row>
    <row r="728" spans="1:17" hidden="1" x14ac:dyDescent="0.3">
      <c r="A728" t="s">
        <v>1595</v>
      </c>
      <c r="B728" t="s">
        <v>1596</v>
      </c>
      <c r="C728" t="s">
        <v>3150</v>
      </c>
      <c r="D728" t="s">
        <v>263</v>
      </c>
      <c r="E728">
        <v>5980.0516213949904</v>
      </c>
      <c r="F728">
        <v>1301.3499999999999</v>
      </c>
      <c r="G728">
        <v>267.401136111911</v>
      </c>
      <c r="H728">
        <v>20.373420863148599</v>
      </c>
      <c r="I728">
        <v>95.095728410296502</v>
      </c>
      <c r="J728">
        <v>-3.5597719789749598</v>
      </c>
      <c r="K728">
        <v>1031.1380697577399</v>
      </c>
      <c r="L728">
        <v>814.42352163512101</v>
      </c>
      <c r="M728">
        <v>81.195963177445506</v>
      </c>
      <c r="N728">
        <v>1.0107052738931399</v>
      </c>
      <c r="O728">
        <v>1.6329196603527001</v>
      </c>
      <c r="P728">
        <v>320.19696480464899</v>
      </c>
      <c r="Q728">
        <v>0.12573798867872099</v>
      </c>
    </row>
    <row r="729" spans="1:17" hidden="1" x14ac:dyDescent="0.3">
      <c r="A729" t="s">
        <v>1597</v>
      </c>
      <c r="B729" t="s">
        <v>1598</v>
      </c>
      <c r="C729" t="s">
        <v>3150</v>
      </c>
      <c r="D729" t="s">
        <v>916</v>
      </c>
      <c r="E729">
        <v>5939.7297032500001</v>
      </c>
      <c r="F729">
        <v>461.65</v>
      </c>
      <c r="G729">
        <v>39.445191581145302</v>
      </c>
      <c r="H729">
        <v>6.6758825344336401</v>
      </c>
      <c r="I729">
        <v>43.801446268195498</v>
      </c>
      <c r="J729">
        <v>-4.9481502716988102</v>
      </c>
      <c r="K729">
        <v>464.06865162410998</v>
      </c>
      <c r="L729">
        <v>416.90611395297498</v>
      </c>
      <c r="N729">
        <v>1.1548481554871399</v>
      </c>
      <c r="O729">
        <v>24.5424022527889</v>
      </c>
      <c r="P729">
        <v>62.696035242290698</v>
      </c>
    </row>
    <row r="730" spans="1:17" hidden="1" x14ac:dyDescent="0.3">
      <c r="A730" t="s">
        <v>1599</v>
      </c>
      <c r="B730" t="s">
        <v>1600</v>
      </c>
      <c r="C730" t="s">
        <v>3150</v>
      </c>
      <c r="D730" t="s">
        <v>572</v>
      </c>
      <c r="E730">
        <v>5888.9961940499998</v>
      </c>
      <c r="F730">
        <v>2326.9499999999998</v>
      </c>
      <c r="G730">
        <v>110.595998028971</v>
      </c>
      <c r="H730">
        <v>11.639178668641099</v>
      </c>
      <c r="I730">
        <v>93.788525264104507</v>
      </c>
      <c r="J730">
        <v>-0.154013960333303</v>
      </c>
      <c r="K730">
        <v>2119.2496877236399</v>
      </c>
      <c r="L730">
        <v>1639.09042995353</v>
      </c>
      <c r="M730">
        <v>60.382763770421903</v>
      </c>
      <c r="N730">
        <v>1.6220572258524699</v>
      </c>
      <c r="O730">
        <v>6.14753217731365</v>
      </c>
      <c r="P730">
        <v>158.54999999999899</v>
      </c>
      <c r="Q730">
        <v>0.18131901718444801</v>
      </c>
    </row>
    <row r="731" spans="1:17" hidden="1" x14ac:dyDescent="0.3">
      <c r="A731" t="s">
        <v>1601</v>
      </c>
      <c r="B731" t="s">
        <v>1602</v>
      </c>
      <c r="C731" t="s">
        <v>3150</v>
      </c>
      <c r="D731" t="s">
        <v>243</v>
      </c>
      <c r="E731">
        <v>5886.3650399999997</v>
      </c>
      <c r="F731">
        <v>3023.45</v>
      </c>
      <c r="G731">
        <v>287.23336564749002</v>
      </c>
      <c r="H731">
        <v>4.4243406149441897</v>
      </c>
      <c r="I731">
        <v>104.20269090728701</v>
      </c>
      <c r="J731">
        <v>-2.4815343488202202</v>
      </c>
      <c r="K731">
        <v>2912.0466404591202</v>
      </c>
      <c r="L731">
        <v>2190.7606082349698</v>
      </c>
      <c r="M731">
        <v>49.522727652267299</v>
      </c>
      <c r="N731">
        <v>0.490937072503419</v>
      </c>
      <c r="O731">
        <v>18.308554796672599</v>
      </c>
      <c r="P731">
        <v>337.009467370094</v>
      </c>
      <c r="Q731">
        <v>0.32677428083531002</v>
      </c>
    </row>
    <row r="732" spans="1:17" x14ac:dyDescent="0.3">
      <c r="A732" t="s">
        <v>1603</v>
      </c>
      <c r="B732" t="s">
        <v>1604</v>
      </c>
      <c r="C732" t="s">
        <v>3141</v>
      </c>
      <c r="D732" t="s">
        <v>214</v>
      </c>
      <c r="E732">
        <v>5851.2804340499997</v>
      </c>
      <c r="F732">
        <v>2038.5</v>
      </c>
      <c r="G732">
        <v>37.029876218248504</v>
      </c>
      <c r="H732">
        <v>1.78117794664806</v>
      </c>
      <c r="I732">
        <v>24.2977041995943</v>
      </c>
      <c r="J732">
        <v>1.96726052625835</v>
      </c>
      <c r="K732">
        <v>2180.8409004274199</v>
      </c>
      <c r="L732">
        <v>1985.50239070936</v>
      </c>
      <c r="M732">
        <v>51.032638597380902</v>
      </c>
      <c r="N732">
        <v>1.00253930524255</v>
      </c>
      <c r="O732">
        <v>44.817267598724499</v>
      </c>
      <c r="P732">
        <v>82.008928571428498</v>
      </c>
      <c r="Q732">
        <v>9.6283265935363002E-2</v>
      </c>
    </row>
    <row r="733" spans="1:17" x14ac:dyDescent="0.3">
      <c r="A733" t="s">
        <v>1605</v>
      </c>
      <c r="B733" t="s">
        <v>1606</v>
      </c>
      <c r="C733" t="s">
        <v>3144</v>
      </c>
      <c r="D733" t="s">
        <v>1344</v>
      </c>
      <c r="E733">
        <v>5844.1144257300002</v>
      </c>
      <c r="F733">
        <v>903.3</v>
      </c>
      <c r="G733">
        <v>-28.5350210101358</v>
      </c>
      <c r="H733">
        <v>7.12258536552027</v>
      </c>
      <c r="I733">
        <v>27.498812339301999</v>
      </c>
      <c r="J733">
        <v>-1.7596926441060099</v>
      </c>
      <c r="K733">
        <v>918.26947684853599</v>
      </c>
      <c r="L733">
        <v>845.14806838779305</v>
      </c>
      <c r="M733">
        <v>43.434040918155297</v>
      </c>
      <c r="N733">
        <v>0.69659670765105997</v>
      </c>
      <c r="O733">
        <v>16.788442377947501</v>
      </c>
      <c r="P733">
        <v>47.984927916120498</v>
      </c>
      <c r="Q733">
        <v>0.12842520853276301</v>
      </c>
    </row>
    <row r="734" spans="1:17" hidden="1" x14ac:dyDescent="0.3">
      <c r="A734" t="s">
        <v>1607</v>
      </c>
      <c r="B734" t="s">
        <v>1608</v>
      </c>
      <c r="C734" t="s">
        <v>3150</v>
      </c>
      <c r="D734" t="s">
        <v>51</v>
      </c>
      <c r="E734">
        <v>5833.2231376150003</v>
      </c>
      <c r="F734">
        <v>1019.35</v>
      </c>
      <c r="G734">
        <v>65.647053044944101</v>
      </c>
      <c r="H734">
        <v>48.3580821973691</v>
      </c>
      <c r="I734">
        <v>99.515263250578698</v>
      </c>
      <c r="J734">
        <v>8.6716950891259295</v>
      </c>
      <c r="K734">
        <v>831.41789574762095</v>
      </c>
      <c r="L734">
        <v>635.21814486884796</v>
      </c>
      <c r="M734">
        <v>68.299736138132801</v>
      </c>
      <c r="N734">
        <v>1.46157814591042</v>
      </c>
      <c r="O734">
        <v>3.9878353852945398</v>
      </c>
      <c r="P734">
        <v>141.92476563426999</v>
      </c>
    </row>
    <row r="735" spans="1:17" hidden="1" x14ac:dyDescent="0.3">
      <c r="A735" t="s">
        <v>1609</v>
      </c>
      <c r="B735" t="s">
        <v>1610</v>
      </c>
      <c r="C735" t="s">
        <v>3150</v>
      </c>
      <c r="D735" t="s">
        <v>48</v>
      </c>
      <c r="E735">
        <v>5823.6685032300002</v>
      </c>
      <c r="F735">
        <v>334.3</v>
      </c>
      <c r="G735">
        <v>-37.578386089250102</v>
      </c>
      <c r="H735">
        <v>-4.7502507206288298</v>
      </c>
      <c r="I735">
        <v>-20.798986818884298</v>
      </c>
      <c r="J735">
        <v>0.227204717602872</v>
      </c>
      <c r="K735">
        <v>350.95500927637102</v>
      </c>
      <c r="M735">
        <v>58.523761521839099</v>
      </c>
      <c r="N735">
        <v>0.62398819173081599</v>
      </c>
      <c r="O735">
        <v>27.071492671253299</v>
      </c>
      <c r="P735">
        <v>14.0955631399317</v>
      </c>
    </row>
    <row r="736" spans="1:17" x14ac:dyDescent="0.3">
      <c r="A736" t="s">
        <v>1611</v>
      </c>
      <c r="B736" t="s">
        <v>1612</v>
      </c>
      <c r="C736" t="s">
        <v>3151</v>
      </c>
      <c r="D736" t="s">
        <v>278</v>
      </c>
      <c r="E736">
        <v>5797.6625000000004</v>
      </c>
      <c r="F736">
        <v>605.5</v>
      </c>
      <c r="G736">
        <v>-16.0993191127282</v>
      </c>
      <c r="H736">
        <v>4.4755654121478399</v>
      </c>
      <c r="I736">
        <v>5.26683267873352</v>
      </c>
      <c r="J736">
        <v>-3.9748776024409902</v>
      </c>
      <c r="K736">
        <v>600.45508210719595</v>
      </c>
      <c r="L736">
        <v>581.98950054266504</v>
      </c>
      <c r="M736">
        <v>66.141265749511405</v>
      </c>
      <c r="N736">
        <v>0.59883334140534406</v>
      </c>
      <c r="O736">
        <v>20.0330305532617</v>
      </c>
      <c r="P736">
        <v>39.211403609610301</v>
      </c>
      <c r="Q736">
        <v>3.6661688430867999E-2</v>
      </c>
    </row>
    <row r="737" spans="1:17" x14ac:dyDescent="0.3">
      <c r="A737" t="s">
        <v>1613</v>
      </c>
      <c r="B737" t="s">
        <v>1614</v>
      </c>
      <c r="C737" t="s">
        <v>3137</v>
      </c>
      <c r="D737" t="s">
        <v>970</v>
      </c>
      <c r="E737">
        <v>5792.3553908149997</v>
      </c>
      <c r="F737">
        <v>674.65</v>
      </c>
      <c r="G737">
        <v>85.671997708421202</v>
      </c>
      <c r="H737">
        <v>8.78639134433819</v>
      </c>
      <c r="I737">
        <v>152.13841994261401</v>
      </c>
      <c r="J737">
        <v>6.1703631130365197</v>
      </c>
      <c r="K737">
        <v>644.37114840598701</v>
      </c>
      <c r="L737">
        <v>492.685107901945</v>
      </c>
      <c r="M737">
        <v>61.271674998145599</v>
      </c>
      <c r="N737">
        <v>0.37118034687159801</v>
      </c>
      <c r="O737">
        <v>29.5190098569628</v>
      </c>
      <c r="P737">
        <v>212.62743280815499</v>
      </c>
      <c r="Q737">
        <v>6.4439759225284998E-2</v>
      </c>
    </row>
    <row r="738" spans="1:17" x14ac:dyDescent="0.3">
      <c r="A738" t="s">
        <v>1615</v>
      </c>
      <c r="B738" t="s">
        <v>1616</v>
      </c>
      <c r="C738" t="s">
        <v>3141</v>
      </c>
      <c r="D738" t="s">
        <v>214</v>
      </c>
      <c r="E738">
        <v>5787.5429325300001</v>
      </c>
      <c r="F738">
        <v>474.85</v>
      </c>
      <c r="G738">
        <v>16.333598911409101</v>
      </c>
      <c r="H738">
        <v>3.9523661334612399</v>
      </c>
      <c r="I738">
        <v>0.99800331968991696</v>
      </c>
      <c r="J738">
        <v>0.201950084108133</v>
      </c>
      <c r="K738">
        <v>467.25160819762101</v>
      </c>
      <c r="L738">
        <v>445.17112232897</v>
      </c>
      <c r="M738">
        <v>67.271644082527899</v>
      </c>
      <c r="N738">
        <v>0.58729564529431799</v>
      </c>
      <c r="O738">
        <v>14.246604190796999</v>
      </c>
      <c r="P738">
        <v>44.771341463414601</v>
      </c>
      <c r="Q738">
        <v>0.16756829997999101</v>
      </c>
    </row>
    <row r="739" spans="1:17" hidden="1" x14ac:dyDescent="0.3">
      <c r="A739" t="s">
        <v>1617</v>
      </c>
      <c r="B739" t="s">
        <v>1618</v>
      </c>
      <c r="C739" t="s">
        <v>3148</v>
      </c>
      <c r="D739" t="s">
        <v>51</v>
      </c>
      <c r="E739">
        <v>5773.7975692500004</v>
      </c>
      <c r="F739">
        <v>1327.5</v>
      </c>
      <c r="G739">
        <v>-8.4408210315423702</v>
      </c>
      <c r="H739">
        <v>-2.5432960289886899</v>
      </c>
      <c r="I739">
        <v>22.376995155573699</v>
      </c>
      <c r="J739">
        <v>-5.5050746082948896</v>
      </c>
      <c r="K739">
        <v>1358.3005661756599</v>
      </c>
      <c r="M739">
        <v>40.382292928814699</v>
      </c>
      <c r="N739">
        <v>1.6473464914970699</v>
      </c>
      <c r="O739">
        <v>19.340866290018798</v>
      </c>
      <c r="P739">
        <v>36.855670103092699</v>
      </c>
    </row>
    <row r="740" spans="1:17" x14ac:dyDescent="0.3">
      <c r="A740" t="s">
        <v>1619</v>
      </c>
      <c r="B740" t="s">
        <v>1620</v>
      </c>
      <c r="C740" t="s">
        <v>3144</v>
      </c>
      <c r="D740" t="s">
        <v>1621</v>
      </c>
      <c r="E740">
        <v>5769.7979314499999</v>
      </c>
      <c r="F740">
        <v>441.9</v>
      </c>
      <c r="G740">
        <v>-17.106665283752498</v>
      </c>
      <c r="H740">
        <v>5.6118200936167302</v>
      </c>
      <c r="I740">
        <v>-19.7137541837998</v>
      </c>
      <c r="J740">
        <v>-4.0683673979157202</v>
      </c>
      <c r="K740">
        <v>459.42911212865999</v>
      </c>
      <c r="L740">
        <v>486.30362787091502</v>
      </c>
      <c r="M740">
        <v>48.8327216709148</v>
      </c>
      <c r="N740">
        <v>0.56005709406590098</v>
      </c>
      <c r="O740">
        <v>51.470921022855798</v>
      </c>
      <c r="P740">
        <v>9.7070506454816297</v>
      </c>
      <c r="Q740">
        <v>-4.6497057937771001E-2</v>
      </c>
    </row>
    <row r="741" spans="1:17" x14ac:dyDescent="0.3">
      <c r="A741" t="s">
        <v>1622</v>
      </c>
      <c r="B741" t="s">
        <v>1623</v>
      </c>
      <c r="C741" t="s">
        <v>3144</v>
      </c>
      <c r="D741" t="s">
        <v>263</v>
      </c>
      <c r="E741">
        <v>5766.9395352900001</v>
      </c>
      <c r="F741">
        <v>2543.5500000000002</v>
      </c>
      <c r="G741">
        <v>-4.5209559410375002</v>
      </c>
      <c r="H741">
        <v>-13.337632613942599</v>
      </c>
      <c r="I741">
        <v>4.0494967346351398</v>
      </c>
      <c r="J741">
        <v>-4.7134273810480902</v>
      </c>
      <c r="K741">
        <v>2921.3931299944302</v>
      </c>
      <c r="L741">
        <v>2773.0981644071899</v>
      </c>
      <c r="M741">
        <v>34.781601742835697</v>
      </c>
      <c r="N741">
        <v>1.1666591682094201</v>
      </c>
      <c r="O741">
        <v>54.6264079731084</v>
      </c>
      <c r="P741">
        <v>65.973898858075003</v>
      </c>
      <c r="Q741">
        <v>0.111826097746496</v>
      </c>
    </row>
    <row r="742" spans="1:17" x14ac:dyDescent="0.3">
      <c r="A742" t="s">
        <v>1624</v>
      </c>
      <c r="B742" t="s">
        <v>1625</v>
      </c>
      <c r="C742" t="s">
        <v>3151</v>
      </c>
      <c r="D742" t="s">
        <v>411</v>
      </c>
      <c r="E742">
        <v>5741.2390151999998</v>
      </c>
      <c r="F742">
        <v>117.03</v>
      </c>
      <c r="G742">
        <v>38.942680013405898</v>
      </c>
      <c r="H742">
        <v>11.9883824697416</v>
      </c>
      <c r="I742">
        <v>2.3568864340762299</v>
      </c>
      <c r="J742">
        <v>4.6114332119621597</v>
      </c>
      <c r="K742">
        <v>117.12066026346599</v>
      </c>
      <c r="L742">
        <v>114.835377663358</v>
      </c>
      <c r="M742">
        <v>64.905494248783199</v>
      </c>
      <c r="N742">
        <v>0.79983439273797696</v>
      </c>
      <c r="O742">
        <v>45.219174570622897</v>
      </c>
      <c r="P742">
        <v>68.025843503230405</v>
      </c>
      <c r="Q742">
        <v>8.2945049529147996E-2</v>
      </c>
    </row>
    <row r="743" spans="1:17" x14ac:dyDescent="0.3">
      <c r="A743" t="s">
        <v>1626</v>
      </c>
      <c r="B743" t="s">
        <v>1627</v>
      </c>
      <c r="C743" t="s">
        <v>3137</v>
      </c>
      <c r="D743" t="s">
        <v>680</v>
      </c>
      <c r="E743">
        <v>5739.6142881300002</v>
      </c>
      <c r="F743">
        <v>117.66</v>
      </c>
      <c r="G743">
        <v>-47.809801732430401</v>
      </c>
      <c r="H743">
        <v>1.13268139348224</v>
      </c>
      <c r="I743">
        <v>-13.6800188303511</v>
      </c>
      <c r="J743">
        <v>-1.1205393348991699</v>
      </c>
      <c r="K743">
        <v>121.614385289192</v>
      </c>
      <c r="L743">
        <v>131.434532471171</v>
      </c>
      <c r="M743">
        <v>50.690984088663399</v>
      </c>
      <c r="N743">
        <v>0.74977671769780496</v>
      </c>
      <c r="O743">
        <v>35.050144484106703</v>
      </c>
      <c r="P743">
        <v>7.4520547945205298</v>
      </c>
      <c r="Q743">
        <v>-0.114124455779577</v>
      </c>
    </row>
    <row r="744" spans="1:17" x14ac:dyDescent="0.3">
      <c r="A744" t="s">
        <v>1628</v>
      </c>
      <c r="B744" t="s">
        <v>1629</v>
      </c>
      <c r="C744" t="s">
        <v>3151</v>
      </c>
      <c r="D744" t="s">
        <v>278</v>
      </c>
      <c r="E744">
        <v>5729.9163072000001</v>
      </c>
      <c r="F744">
        <v>780.25</v>
      </c>
      <c r="G744">
        <v>-15.8455283037607</v>
      </c>
      <c r="H744">
        <v>-7.7958884132868098</v>
      </c>
      <c r="I744">
        <v>-8.9801160344963602</v>
      </c>
      <c r="J744">
        <v>-2.3349024591574898</v>
      </c>
      <c r="K744">
        <v>806.68519254389298</v>
      </c>
      <c r="L744">
        <v>786.28509667236995</v>
      </c>
      <c r="M744">
        <v>44.886433714868602</v>
      </c>
      <c r="N744">
        <v>0.28459227305333801</v>
      </c>
      <c r="O744">
        <v>15.3476449855815</v>
      </c>
      <c r="P744">
        <v>20.968992248062001</v>
      </c>
      <c r="Q744">
        <v>6.7408088638909996E-3</v>
      </c>
    </row>
    <row r="745" spans="1:17" x14ac:dyDescent="0.3">
      <c r="A745" t="s">
        <v>1630</v>
      </c>
      <c r="B745" t="s">
        <v>1631</v>
      </c>
      <c r="C745" t="s">
        <v>3148</v>
      </c>
      <c r="D745" t="s">
        <v>907</v>
      </c>
      <c r="E745">
        <v>5697.1105868699997</v>
      </c>
      <c r="F745">
        <v>32.15</v>
      </c>
      <c r="G745">
        <v>-39.048183897076001</v>
      </c>
      <c r="H745">
        <v>11.8143546358921</v>
      </c>
      <c r="I745">
        <v>-31.756315528767001</v>
      </c>
      <c r="J745">
        <v>5.2583847623742201</v>
      </c>
      <c r="K745">
        <v>33.585525770089099</v>
      </c>
      <c r="L745">
        <v>38.976578120220402</v>
      </c>
      <c r="M745">
        <v>54.408238247033999</v>
      </c>
      <c r="N745">
        <v>0.37022515219739899</v>
      </c>
      <c r="O745">
        <v>67.962674961119703</v>
      </c>
      <c r="P745">
        <v>13.1643787398803</v>
      </c>
      <c r="Q745">
        <v>2.4373084440099998E-3</v>
      </c>
    </row>
    <row r="746" spans="1:17" x14ac:dyDescent="0.3">
      <c r="A746" t="s">
        <v>1632</v>
      </c>
      <c r="B746" t="s">
        <v>1633</v>
      </c>
      <c r="C746" t="s">
        <v>3140</v>
      </c>
      <c r="D746" t="s">
        <v>160</v>
      </c>
      <c r="E746">
        <v>5686.7820019999999</v>
      </c>
      <c r="F746">
        <v>627.5</v>
      </c>
      <c r="G746">
        <v>31.558469914526899</v>
      </c>
      <c r="H746">
        <v>2.31687533658899</v>
      </c>
      <c r="I746">
        <v>1.7491609096756999</v>
      </c>
      <c r="J746">
        <v>-4.6019091688389802</v>
      </c>
      <c r="K746">
        <v>634.69130811166701</v>
      </c>
      <c r="L746">
        <v>582.68853385414798</v>
      </c>
      <c r="M746">
        <v>44.202436696152702</v>
      </c>
      <c r="N746">
        <v>0.78678534547034895</v>
      </c>
      <c r="O746">
        <v>15.011952191235</v>
      </c>
      <c r="P746">
        <v>57.051683143536401</v>
      </c>
    </row>
    <row r="747" spans="1:17" x14ac:dyDescent="0.3">
      <c r="A747" t="s">
        <v>1634</v>
      </c>
      <c r="B747" t="s">
        <v>1635</v>
      </c>
      <c r="C747" t="s">
        <v>3138</v>
      </c>
      <c r="D747" t="s">
        <v>1010</v>
      </c>
      <c r="E747">
        <v>5684.7641600400002</v>
      </c>
      <c r="F747">
        <v>123.94</v>
      </c>
      <c r="G747">
        <v>-54.757042484401303</v>
      </c>
      <c r="H747">
        <v>-1.9284721894656101</v>
      </c>
      <c r="I747">
        <v>-22.694618973863101</v>
      </c>
      <c r="J747">
        <v>-0.59773764347555403</v>
      </c>
      <c r="K747">
        <v>129.45126281763399</v>
      </c>
      <c r="L747">
        <v>142.43743826643799</v>
      </c>
      <c r="M747">
        <v>47.929530480088602</v>
      </c>
      <c r="N747">
        <v>0.29092010460205098</v>
      </c>
      <c r="O747">
        <v>69.920929482007395</v>
      </c>
      <c r="P747">
        <v>5.2390252186465203</v>
      </c>
      <c r="Q747">
        <v>3.9895206179239001E-2</v>
      </c>
    </row>
    <row r="748" spans="1:17" hidden="1" x14ac:dyDescent="0.3">
      <c r="A748" t="s">
        <v>1636</v>
      </c>
      <c r="B748" t="s">
        <v>1637</v>
      </c>
      <c r="C748" t="s">
        <v>3150</v>
      </c>
      <c r="D748" t="s">
        <v>250</v>
      </c>
      <c r="E748">
        <v>5670.7725701899999</v>
      </c>
      <c r="F748">
        <v>5199</v>
      </c>
      <c r="G748">
        <v>39.381032580359197</v>
      </c>
      <c r="H748">
        <v>0.14192654968293</v>
      </c>
      <c r="I748">
        <v>13.789028435836</v>
      </c>
      <c r="J748">
        <v>-6.7337092128748299</v>
      </c>
      <c r="K748">
        <v>5316.3558788344999</v>
      </c>
      <c r="L748">
        <v>4620.1492386948303</v>
      </c>
      <c r="M748">
        <v>39.732842346500497</v>
      </c>
      <c r="N748">
        <v>0.81761034415420797</v>
      </c>
      <c r="O748">
        <v>10.9828813233314</v>
      </c>
      <c r="P748">
        <v>70.459016393442596</v>
      </c>
      <c r="Q748">
        <v>0.14199840477723</v>
      </c>
    </row>
    <row r="749" spans="1:17" hidden="1" x14ac:dyDescent="0.3">
      <c r="A749" t="s">
        <v>1638</v>
      </c>
      <c r="B749" t="s">
        <v>1639</v>
      </c>
      <c r="C749" t="s">
        <v>3150</v>
      </c>
      <c r="D749" t="s">
        <v>166</v>
      </c>
      <c r="E749">
        <v>5632.5491413250002</v>
      </c>
      <c r="F749">
        <v>528.25</v>
      </c>
      <c r="G749">
        <v>2313.9441596307101</v>
      </c>
      <c r="H749">
        <v>-23.797880156333399</v>
      </c>
      <c r="I749">
        <v>304.40546545453299</v>
      </c>
      <c r="J749">
        <v>-3.2161915088122099</v>
      </c>
      <c r="K749">
        <v>364.34213667863997</v>
      </c>
      <c r="L749">
        <v>134.83892267524999</v>
      </c>
      <c r="M749">
        <v>3.4303498169082598</v>
      </c>
      <c r="N749">
        <v>0.240173230080375</v>
      </c>
      <c r="O749">
        <v>34.226218646474102</v>
      </c>
      <c r="P749">
        <v>2454.40038684719</v>
      </c>
      <c r="Q749">
        <v>0.13075223166698</v>
      </c>
    </row>
    <row r="750" spans="1:17" x14ac:dyDescent="0.3">
      <c r="A750" t="s">
        <v>1640</v>
      </c>
      <c r="B750" t="s">
        <v>1641</v>
      </c>
      <c r="C750" t="s">
        <v>3139</v>
      </c>
      <c r="D750" t="s">
        <v>48</v>
      </c>
      <c r="E750">
        <v>5614.7588727299999</v>
      </c>
      <c r="F750">
        <v>742.05</v>
      </c>
      <c r="G750">
        <v>59.203526861847102</v>
      </c>
      <c r="H750">
        <v>7.4901141208839199</v>
      </c>
      <c r="I750">
        <v>5.9511005203245197</v>
      </c>
      <c r="J750">
        <v>6.4398353094358498</v>
      </c>
      <c r="K750">
        <v>747.247921282216</v>
      </c>
      <c r="L750">
        <v>711.29808124234205</v>
      </c>
      <c r="M750">
        <v>58.016406234368503</v>
      </c>
      <c r="N750">
        <v>1.97967862758331</v>
      </c>
      <c r="O750">
        <v>26.244862206050801</v>
      </c>
      <c r="P750">
        <v>81.719113505571102</v>
      </c>
      <c r="Q750">
        <v>0.16959808193376899</v>
      </c>
    </row>
    <row r="751" spans="1:17" hidden="1" x14ac:dyDescent="0.3">
      <c r="A751" t="s">
        <v>1642</v>
      </c>
      <c r="B751" t="s">
        <v>1643</v>
      </c>
      <c r="C751" t="s">
        <v>3150</v>
      </c>
      <c r="D751" t="s">
        <v>21</v>
      </c>
      <c r="E751">
        <v>5562.0364666750002</v>
      </c>
      <c r="F751">
        <v>470.15</v>
      </c>
      <c r="G751">
        <v>-26.332480647217999</v>
      </c>
      <c r="H751">
        <v>-3.4372415187593499</v>
      </c>
      <c r="I751">
        <v>-4.7698049141708901E-2</v>
      </c>
      <c r="J751">
        <v>-4.9897960993182098</v>
      </c>
      <c r="K751">
        <v>488.75417673677498</v>
      </c>
      <c r="L751">
        <v>480.26662002803602</v>
      </c>
      <c r="M751">
        <v>38.584117600065497</v>
      </c>
      <c r="N751">
        <v>0.75390246216604595</v>
      </c>
      <c r="O751">
        <v>27.406146974369801</v>
      </c>
      <c r="P751">
        <v>20.5203793899</v>
      </c>
      <c r="Q751">
        <v>3.1007831330425999E-2</v>
      </c>
    </row>
    <row r="752" spans="1:17" x14ac:dyDescent="0.3">
      <c r="A752" t="s">
        <v>1644</v>
      </c>
      <c r="B752" t="s">
        <v>1645</v>
      </c>
      <c r="C752" t="s">
        <v>572</v>
      </c>
      <c r="D752" t="s">
        <v>448</v>
      </c>
      <c r="E752">
        <v>5536.9482641249997</v>
      </c>
      <c r="F752">
        <v>1841.25</v>
      </c>
      <c r="G752">
        <v>12.599487261118</v>
      </c>
      <c r="H752">
        <v>5.2349380071146701E-2</v>
      </c>
      <c r="I752">
        <v>19.443788439202098</v>
      </c>
      <c r="J752">
        <v>1.7598823205144201</v>
      </c>
      <c r="K752">
        <v>1957.60858133176</v>
      </c>
      <c r="L752">
        <v>1800.56854577178</v>
      </c>
      <c r="M752">
        <v>48.233884223468003</v>
      </c>
      <c r="N752">
        <v>0.63064318359582605</v>
      </c>
      <c r="O752">
        <v>35.397148676171</v>
      </c>
      <c r="P752">
        <v>71.798460461861396</v>
      </c>
      <c r="Q752">
        <v>-0.10313677716610101</v>
      </c>
    </row>
    <row r="753" spans="1:17" x14ac:dyDescent="0.3">
      <c r="A753" t="s">
        <v>1646</v>
      </c>
      <c r="B753" t="s">
        <v>1647</v>
      </c>
      <c r="C753" t="s">
        <v>3151</v>
      </c>
      <c r="D753" t="s">
        <v>504</v>
      </c>
      <c r="E753">
        <v>5528.54360344</v>
      </c>
      <c r="F753">
        <v>2095.6</v>
      </c>
      <c r="G753">
        <v>14.3132941774383</v>
      </c>
      <c r="H753">
        <v>9.7217177262149406</v>
      </c>
      <c r="I753">
        <v>37.161150361890201</v>
      </c>
      <c r="J753">
        <v>5.4279162088606903</v>
      </c>
      <c r="K753">
        <v>1982.7501738973399</v>
      </c>
      <c r="L753">
        <v>1731.2181506505499</v>
      </c>
      <c r="M753">
        <v>60.816228032802897</v>
      </c>
      <c r="N753">
        <v>0.35981790665920799</v>
      </c>
      <c r="O753">
        <v>14.0484825348349</v>
      </c>
      <c r="P753">
        <v>78.197278911564595</v>
      </c>
      <c r="Q753">
        <v>8.1737059776559994E-3</v>
      </c>
    </row>
    <row r="754" spans="1:17" x14ac:dyDescent="0.3">
      <c r="A754" t="s">
        <v>1648</v>
      </c>
      <c r="B754" t="s">
        <v>1649</v>
      </c>
      <c r="C754" t="s">
        <v>3138</v>
      </c>
      <c r="D754" t="s">
        <v>37</v>
      </c>
      <c r="E754">
        <v>5522.8847244999997</v>
      </c>
      <c r="F754">
        <v>325.75</v>
      </c>
      <c r="G754">
        <v>-11.3367213695372</v>
      </c>
      <c r="H754">
        <v>4.7562256039890798</v>
      </c>
      <c r="I754">
        <v>-17.979639993602799</v>
      </c>
      <c r="J754">
        <v>-2.3701943288027998</v>
      </c>
      <c r="K754">
        <v>349.32820567710201</v>
      </c>
      <c r="L754">
        <v>359.005443458272</v>
      </c>
      <c r="M754">
        <v>53.1794868611846</v>
      </c>
      <c r="N754">
        <v>0.27871954216919198</v>
      </c>
      <c r="O754">
        <v>49.240214888718299</v>
      </c>
      <c r="P754">
        <v>11.7443437855705</v>
      </c>
      <c r="Q754">
        <v>-1.5553605081674001E-2</v>
      </c>
    </row>
    <row r="755" spans="1:17" x14ac:dyDescent="0.3">
      <c r="A755" t="s">
        <v>1650</v>
      </c>
      <c r="B755" t="s">
        <v>1651</v>
      </c>
      <c r="C755" t="s">
        <v>3141</v>
      </c>
      <c r="D755" t="s">
        <v>263</v>
      </c>
      <c r="E755">
        <v>5512.9755147199903</v>
      </c>
      <c r="F755">
        <v>2024.35</v>
      </c>
      <c r="G755">
        <v>-35.158177743451901</v>
      </c>
      <c r="H755">
        <v>-3.81053596962182</v>
      </c>
      <c r="I755">
        <v>-22.8155989165104</v>
      </c>
      <c r="J755">
        <v>-4.3936924819535097</v>
      </c>
      <c r="K755">
        <v>2198.8272598313001</v>
      </c>
      <c r="L755">
        <v>2260.00648962373</v>
      </c>
      <c r="M755">
        <v>41.891725901001699</v>
      </c>
      <c r="N755">
        <v>0.55778535646335603</v>
      </c>
      <c r="O755">
        <v>38.019611233235302</v>
      </c>
      <c r="P755">
        <v>17.6947674418604</v>
      </c>
      <c r="Q755">
        <v>6.3174032635906999E-2</v>
      </c>
    </row>
    <row r="756" spans="1:17" hidden="1" x14ac:dyDescent="0.3">
      <c r="A756" t="s">
        <v>1652</v>
      </c>
      <c r="B756" t="s">
        <v>1653</v>
      </c>
      <c r="C756" t="s">
        <v>3150</v>
      </c>
      <c r="D756" t="s">
        <v>83</v>
      </c>
      <c r="E756">
        <v>5497.5737032199904</v>
      </c>
      <c r="F756">
        <v>2003.55</v>
      </c>
      <c r="G756">
        <v>14.1272127917474</v>
      </c>
      <c r="H756">
        <v>-8.1521871054320698</v>
      </c>
      <c r="I756">
        <v>52.761434472210198</v>
      </c>
      <c r="J756">
        <v>-2.84891693940998</v>
      </c>
      <c r="K756">
        <v>2115.1864080364899</v>
      </c>
      <c r="L756">
        <v>1797.31964996022</v>
      </c>
      <c r="M756">
        <v>47.3573409145881</v>
      </c>
      <c r="N756">
        <v>0.323573982402937</v>
      </c>
      <c r="O756">
        <v>32.265229218137797</v>
      </c>
      <c r="P756">
        <v>75.75</v>
      </c>
      <c r="Q756">
        <v>0.100341596492577</v>
      </c>
    </row>
    <row r="757" spans="1:17" x14ac:dyDescent="0.3">
      <c r="A757" t="s">
        <v>1654</v>
      </c>
      <c r="B757" t="s">
        <v>1655</v>
      </c>
      <c r="C757" t="s">
        <v>3144</v>
      </c>
      <c r="D757" t="s">
        <v>263</v>
      </c>
      <c r="E757">
        <v>5487.2539753199999</v>
      </c>
      <c r="F757">
        <v>1220.55</v>
      </c>
      <c r="G757">
        <v>-41.6735583718852</v>
      </c>
      <c r="H757">
        <v>-11.0625720283241</v>
      </c>
      <c r="I757">
        <v>-10.409474450631199</v>
      </c>
      <c r="J757">
        <v>-2.0899538850498298</v>
      </c>
      <c r="K757">
        <v>1333.3414353692899</v>
      </c>
      <c r="L757">
        <v>1392.42561108419</v>
      </c>
      <c r="M757">
        <v>31.769955669331601</v>
      </c>
      <c r="N757">
        <v>1.1178053014909</v>
      </c>
      <c r="O757">
        <v>36.2828233173569</v>
      </c>
      <c r="P757">
        <v>6.7754352200157504</v>
      </c>
      <c r="Q757">
        <v>-7.1716602802748997E-2</v>
      </c>
    </row>
    <row r="758" spans="1:17" hidden="1" x14ac:dyDescent="0.3">
      <c r="A758" t="s">
        <v>1656</v>
      </c>
      <c r="B758" t="s">
        <v>1657</v>
      </c>
      <c r="C758" t="s">
        <v>3150</v>
      </c>
      <c r="D758" t="s">
        <v>907</v>
      </c>
      <c r="E758">
        <v>5484.0954359999996</v>
      </c>
      <c r="F758">
        <v>639.4</v>
      </c>
      <c r="G758">
        <v>29.688536177672098</v>
      </c>
      <c r="H758">
        <v>7.87069285852394</v>
      </c>
      <c r="I758">
        <v>-10.797067233972101</v>
      </c>
      <c r="J758">
        <v>4.7890349720240204</v>
      </c>
      <c r="K758">
        <v>633.16331667175803</v>
      </c>
      <c r="L758">
        <v>651.53356880541298</v>
      </c>
      <c r="M758">
        <v>68.336057012217097</v>
      </c>
      <c r="N758">
        <v>1.2847082115080399</v>
      </c>
      <c r="O758">
        <v>45.5739756021269</v>
      </c>
      <c r="P758">
        <v>57.526484355752601</v>
      </c>
      <c r="Q758">
        <v>4.6725098174523999E-2</v>
      </c>
    </row>
    <row r="759" spans="1:17" hidden="1" x14ac:dyDescent="0.3">
      <c r="A759" t="s">
        <v>1658</v>
      </c>
      <c r="B759" t="s">
        <v>1659</v>
      </c>
      <c r="C759" t="s">
        <v>3150</v>
      </c>
      <c r="D759" t="s">
        <v>306</v>
      </c>
      <c r="E759">
        <v>5484.0816974449999</v>
      </c>
      <c r="F759">
        <v>1299.3499999999999</v>
      </c>
      <c r="G759">
        <v>538.61348819422699</v>
      </c>
      <c r="H759">
        <v>4.3328165580465896</v>
      </c>
      <c r="I759">
        <v>109.270240311601</v>
      </c>
      <c r="J759">
        <v>-5.48993038121578</v>
      </c>
      <c r="K759">
        <v>1227.60932697064</v>
      </c>
      <c r="L759">
        <v>831.66876886705302</v>
      </c>
      <c r="M759">
        <v>43.640204586839303</v>
      </c>
      <c r="N759">
        <v>1.37916938676177</v>
      </c>
      <c r="O759">
        <v>26.655635510062702</v>
      </c>
      <c r="P759">
        <v>580.28795811518296</v>
      </c>
      <c r="Q759">
        <v>0.21910312281463201</v>
      </c>
    </row>
    <row r="760" spans="1:17" hidden="1" x14ac:dyDescent="0.3">
      <c r="A760" t="s">
        <v>1660</v>
      </c>
      <c r="B760" t="s">
        <v>1661</v>
      </c>
      <c r="C760" t="s">
        <v>3138</v>
      </c>
      <c r="D760" t="s">
        <v>123</v>
      </c>
      <c r="E760">
        <v>5483.8383236999998</v>
      </c>
      <c r="F760">
        <v>440.1</v>
      </c>
      <c r="G760">
        <v>-3.0027824813884401</v>
      </c>
      <c r="H760">
        <v>-4.3191860422911503</v>
      </c>
      <c r="I760">
        <v>29.697458316735901</v>
      </c>
      <c r="J760">
        <v>-3.0546033278334499</v>
      </c>
      <c r="K760">
        <v>433.39128774747599</v>
      </c>
      <c r="M760">
        <v>41.566027221050199</v>
      </c>
      <c r="N760">
        <v>0.44168809122889802</v>
      </c>
      <c r="O760">
        <v>18.1549647807316</v>
      </c>
      <c r="P760">
        <v>46.188340807174797</v>
      </c>
    </row>
    <row r="761" spans="1:17" hidden="1" x14ac:dyDescent="0.3">
      <c r="A761" t="s">
        <v>1662</v>
      </c>
      <c r="B761" t="s">
        <v>1663</v>
      </c>
      <c r="C761" t="s">
        <v>3150</v>
      </c>
      <c r="D761" t="s">
        <v>83</v>
      </c>
      <c r="E761">
        <v>5475.9089620799996</v>
      </c>
      <c r="F761">
        <v>3736.8</v>
      </c>
      <c r="G761">
        <v>294.81957413571899</v>
      </c>
      <c r="H761">
        <v>8.8733482763183797</v>
      </c>
      <c r="I761">
        <v>215.039155288042</v>
      </c>
      <c r="J761">
        <v>1.1082833479668901</v>
      </c>
      <c r="K761">
        <v>3219.6093813816501</v>
      </c>
      <c r="L761">
        <v>2205.1339269732498</v>
      </c>
      <c r="M761">
        <v>55.342671055748298</v>
      </c>
      <c r="N761">
        <v>1.1935694771399701</v>
      </c>
      <c r="O761">
        <v>13.5998715478484</v>
      </c>
      <c r="P761">
        <v>318.47807827985798</v>
      </c>
    </row>
    <row r="762" spans="1:17" hidden="1" x14ac:dyDescent="0.3">
      <c r="A762" t="s">
        <v>1664</v>
      </c>
      <c r="B762" t="s">
        <v>1665</v>
      </c>
      <c r="C762" t="s">
        <v>3150</v>
      </c>
      <c r="D762" t="s">
        <v>391</v>
      </c>
      <c r="E762">
        <v>5466.4878931200001</v>
      </c>
      <c r="F762">
        <v>379.2</v>
      </c>
      <c r="G762">
        <v>-42.726050562591503</v>
      </c>
      <c r="H762">
        <v>-1.1487117027282301</v>
      </c>
      <c r="I762">
        <v>-14.798583092463099</v>
      </c>
      <c r="J762">
        <v>-3.5056651930227498</v>
      </c>
      <c r="K762">
        <v>395.120656552041</v>
      </c>
      <c r="L762">
        <v>419.40215498424902</v>
      </c>
      <c r="M762">
        <v>42.402688740231397</v>
      </c>
      <c r="N762">
        <v>0.70561788342619902</v>
      </c>
      <c r="O762">
        <v>48.879219409282697</v>
      </c>
      <c r="P762">
        <v>4.1758241758241796</v>
      </c>
      <c r="Q762">
        <v>-7.8954876814364E-2</v>
      </c>
    </row>
    <row r="763" spans="1:17" x14ac:dyDescent="0.3">
      <c r="A763" t="s">
        <v>1666</v>
      </c>
      <c r="B763" t="s">
        <v>1667</v>
      </c>
      <c r="C763" t="s">
        <v>3144</v>
      </c>
      <c r="D763" t="s">
        <v>263</v>
      </c>
      <c r="E763">
        <v>5459.8274025000001</v>
      </c>
      <c r="F763">
        <v>1775</v>
      </c>
      <c r="G763">
        <v>-41.903467085914897</v>
      </c>
      <c r="H763">
        <v>16.336032853840901</v>
      </c>
      <c r="I763">
        <v>-22.1709372012538</v>
      </c>
      <c r="J763">
        <v>-0.58195509114293298</v>
      </c>
      <c r="K763">
        <v>1698.1857854907701</v>
      </c>
      <c r="L763">
        <v>1826.6725854231199</v>
      </c>
      <c r="M763">
        <v>71.458085386665203</v>
      </c>
      <c r="N763">
        <v>1.6556634328791999</v>
      </c>
      <c r="O763">
        <v>32.467605633802798</v>
      </c>
      <c r="P763">
        <v>18.697338504747801</v>
      </c>
      <c r="Q763">
        <v>-4.7274162914255E-2</v>
      </c>
    </row>
    <row r="764" spans="1:17" x14ac:dyDescent="0.3">
      <c r="A764" t="s">
        <v>1668</v>
      </c>
      <c r="B764" t="s">
        <v>1669</v>
      </c>
      <c r="C764" t="s">
        <v>3134</v>
      </c>
      <c r="D764" t="s">
        <v>278</v>
      </c>
      <c r="E764">
        <v>5423.3818221399997</v>
      </c>
      <c r="F764">
        <v>1101.4000000000001</v>
      </c>
      <c r="G764">
        <v>39.208774118962701</v>
      </c>
      <c r="H764">
        <v>-1.80512821312858</v>
      </c>
      <c r="I764">
        <v>6.6117797994409004</v>
      </c>
      <c r="J764">
        <v>-7.6342445176696694E-2</v>
      </c>
      <c r="K764">
        <v>1204.7490933824899</v>
      </c>
      <c r="L764">
        <v>1108.76125020785</v>
      </c>
      <c r="M764">
        <v>47.620699928952398</v>
      </c>
      <c r="N764">
        <v>0.91903766203187398</v>
      </c>
      <c r="O764">
        <v>37.420555656437202</v>
      </c>
      <c r="P764">
        <v>74.258365635630099</v>
      </c>
      <c r="Q764">
        <v>8.0479715646062003E-2</v>
      </c>
    </row>
    <row r="765" spans="1:17" hidden="1" x14ac:dyDescent="0.3">
      <c r="A765" t="s">
        <v>1670</v>
      </c>
      <c r="B765" t="s">
        <v>1671</v>
      </c>
      <c r="C765" t="s">
        <v>3150</v>
      </c>
      <c r="D765" t="s">
        <v>1672</v>
      </c>
      <c r="E765">
        <v>5421.7995820599999</v>
      </c>
      <c r="F765">
        <v>304.3</v>
      </c>
      <c r="G765">
        <v>-19.462264980328101</v>
      </c>
      <c r="H765">
        <v>1.7836542515348099</v>
      </c>
      <c r="I765">
        <v>0.13303766306085299</v>
      </c>
      <c r="J765">
        <v>-1.26835953049243</v>
      </c>
      <c r="K765">
        <v>317.16072777575698</v>
      </c>
      <c r="L765">
        <v>307.94863643442602</v>
      </c>
      <c r="M765">
        <v>52.880998779693499</v>
      </c>
      <c r="N765">
        <v>0.19299907355318299</v>
      </c>
      <c r="O765">
        <v>32.730857706210898</v>
      </c>
      <c r="P765">
        <v>29.050042408821</v>
      </c>
      <c r="Q765">
        <v>0.120079838971078</v>
      </c>
    </row>
    <row r="766" spans="1:17" hidden="1" x14ac:dyDescent="0.3">
      <c r="A766" t="s">
        <v>1673</v>
      </c>
      <c r="B766" t="s">
        <v>1674</v>
      </c>
      <c r="C766" t="s">
        <v>3148</v>
      </c>
      <c r="D766" t="s">
        <v>105</v>
      </c>
      <c r="E766">
        <v>5417.7256092799998</v>
      </c>
      <c r="F766">
        <v>139.84</v>
      </c>
      <c r="G766">
        <v>-38.135382797586402</v>
      </c>
      <c r="H766">
        <v>-5.0008683449350197</v>
      </c>
      <c r="I766">
        <v>-21.4706347461441</v>
      </c>
      <c r="J766">
        <v>-6.5704602644199097</v>
      </c>
      <c r="K766">
        <v>148.993847558167</v>
      </c>
      <c r="M766">
        <v>38.333709641254501</v>
      </c>
      <c r="N766">
        <v>0.61858678233933095</v>
      </c>
      <c r="O766">
        <v>41.232837528604101</v>
      </c>
      <c r="P766">
        <v>6.2613981762918103</v>
      </c>
    </row>
    <row r="767" spans="1:17" x14ac:dyDescent="0.3">
      <c r="A767" t="s">
        <v>1675</v>
      </c>
      <c r="B767" t="s">
        <v>1676</v>
      </c>
      <c r="C767" t="s">
        <v>3155</v>
      </c>
      <c r="D767" t="s">
        <v>163</v>
      </c>
      <c r="E767">
        <v>5390.7425968320003</v>
      </c>
      <c r="F767">
        <v>146.88</v>
      </c>
      <c r="G767">
        <v>76.167226735860595</v>
      </c>
      <c r="H767">
        <v>-14.350641432138101</v>
      </c>
      <c r="I767">
        <v>-1.8312689843110199</v>
      </c>
      <c r="J767">
        <v>-7.6607849257190903</v>
      </c>
      <c r="K767">
        <v>169.771157019762</v>
      </c>
      <c r="L767">
        <v>156.94835004415</v>
      </c>
      <c r="M767">
        <v>40.379706600363598</v>
      </c>
      <c r="N767">
        <v>0.57185124560213396</v>
      </c>
      <c r="O767">
        <v>52.947984749455301</v>
      </c>
      <c r="P767">
        <v>119.060402684563</v>
      </c>
      <c r="Q767">
        <v>0.11326017588595599</v>
      </c>
    </row>
    <row r="768" spans="1:17" hidden="1" x14ac:dyDescent="0.3">
      <c r="A768" t="s">
        <v>1677</v>
      </c>
      <c r="B768" t="s">
        <v>1678</v>
      </c>
      <c r="C768" t="s">
        <v>3150</v>
      </c>
      <c r="D768" t="s">
        <v>448</v>
      </c>
      <c r="E768">
        <v>5377.4097609299997</v>
      </c>
      <c r="F768">
        <v>1171.6500000000001</v>
      </c>
      <c r="G768">
        <v>60.838325604943499</v>
      </c>
      <c r="H768">
        <v>29.533542920161501</v>
      </c>
      <c r="I768">
        <v>77.502875637907593</v>
      </c>
      <c r="J768">
        <v>3.9091044299967401</v>
      </c>
      <c r="K768">
        <v>1000.57847906309</v>
      </c>
      <c r="L768">
        <v>822.69455240886805</v>
      </c>
      <c r="M768">
        <v>77.647385727877904</v>
      </c>
      <c r="N768">
        <v>1.9420604838134401</v>
      </c>
      <c r="O768">
        <v>1.99291597320017</v>
      </c>
      <c r="P768">
        <v>124.454022988505</v>
      </c>
      <c r="Q768">
        <v>0.17081174434274199</v>
      </c>
    </row>
    <row r="769" spans="1:17" hidden="1" x14ac:dyDescent="0.3">
      <c r="A769" t="s">
        <v>1679</v>
      </c>
      <c r="B769" t="s">
        <v>1680</v>
      </c>
      <c r="C769" t="s">
        <v>3150</v>
      </c>
      <c r="D769" t="s">
        <v>250</v>
      </c>
      <c r="E769">
        <v>5295.9159899249998</v>
      </c>
      <c r="F769">
        <v>999.75</v>
      </c>
      <c r="G769">
        <v>52.930809693455103</v>
      </c>
      <c r="H769">
        <v>14.696033879387301</v>
      </c>
      <c r="I769">
        <v>55.292102942418097</v>
      </c>
      <c r="J769">
        <v>3.7525044169389199</v>
      </c>
      <c r="K769">
        <v>913.44629853406502</v>
      </c>
      <c r="L769">
        <v>773.15275282789401</v>
      </c>
      <c r="M769">
        <v>59.742535303562299</v>
      </c>
      <c r="N769">
        <v>1.0748469503934901</v>
      </c>
      <c r="O769">
        <v>3.1157789447362001</v>
      </c>
      <c r="P769">
        <v>81.015752308527993</v>
      </c>
      <c r="Q769">
        <v>-3.9051867841990003E-2</v>
      </c>
    </row>
    <row r="770" spans="1:17" x14ac:dyDescent="0.3">
      <c r="A770" t="s">
        <v>1681</v>
      </c>
      <c r="B770" t="s">
        <v>1682</v>
      </c>
      <c r="C770" t="s">
        <v>3147</v>
      </c>
      <c r="D770" t="s">
        <v>455</v>
      </c>
      <c r="E770">
        <v>5263.7809061759999</v>
      </c>
      <c r="F770">
        <v>52.61</v>
      </c>
      <c r="G770">
        <v>-43.5799877933311</v>
      </c>
      <c r="H770">
        <v>-5.2535278538805104</v>
      </c>
      <c r="I770">
        <v>-29.162969774703999</v>
      </c>
      <c r="J770">
        <v>-6.3285303670074198</v>
      </c>
      <c r="K770">
        <v>58.386002824088898</v>
      </c>
      <c r="L770">
        <v>64.977330132659603</v>
      </c>
      <c r="M770">
        <v>45.8336189752957</v>
      </c>
      <c r="N770">
        <v>0.55991965295766899</v>
      </c>
      <c r="O770">
        <v>86.276373313058301</v>
      </c>
      <c r="P770">
        <v>1.5049199305421499</v>
      </c>
      <c r="Q770">
        <v>-3.9852907775830997E-2</v>
      </c>
    </row>
    <row r="771" spans="1:17" x14ac:dyDescent="0.3">
      <c r="A771" t="s">
        <v>1683</v>
      </c>
      <c r="B771" t="s">
        <v>1684</v>
      </c>
      <c r="C771" t="s">
        <v>3145</v>
      </c>
      <c r="D771" t="s">
        <v>1621</v>
      </c>
      <c r="E771">
        <v>5261.6506634400002</v>
      </c>
      <c r="F771">
        <v>440.6</v>
      </c>
      <c r="G771">
        <v>11.041832245396099</v>
      </c>
      <c r="H771">
        <v>3.8740122352998401</v>
      </c>
      <c r="I771">
        <v>28.0268197166425</v>
      </c>
      <c r="J771">
        <v>2.64482861285367</v>
      </c>
      <c r="K771">
        <v>433.70263624596799</v>
      </c>
      <c r="L771">
        <v>393.46403321021501</v>
      </c>
      <c r="M771">
        <v>49.808421281212503</v>
      </c>
      <c r="N771">
        <v>1.0339557164909099</v>
      </c>
      <c r="O771">
        <v>17.090331366318601</v>
      </c>
      <c r="P771">
        <v>54.460999123575803</v>
      </c>
      <c r="Q771">
        <v>4.9524058815099997E-2</v>
      </c>
    </row>
    <row r="772" spans="1:17" x14ac:dyDescent="0.3">
      <c r="A772" t="s">
        <v>1685</v>
      </c>
      <c r="B772" t="s">
        <v>1686</v>
      </c>
      <c r="C772" t="s">
        <v>3136</v>
      </c>
      <c r="D772" t="s">
        <v>24</v>
      </c>
      <c r="E772">
        <v>5220.6497053749999</v>
      </c>
      <c r="F772">
        <v>308.75</v>
      </c>
      <c r="G772">
        <v>-44.592317260613399</v>
      </c>
      <c r="H772">
        <v>-0.63337184741980301</v>
      </c>
      <c r="I772">
        <v>-13.8431194395299</v>
      </c>
      <c r="J772">
        <v>-3.5253356676146801</v>
      </c>
      <c r="K772">
        <v>313.010916962865</v>
      </c>
      <c r="L772">
        <v>331.95208854219902</v>
      </c>
      <c r="M772">
        <v>52.697286764862497</v>
      </c>
      <c r="N772">
        <v>0.573613329767094</v>
      </c>
      <c r="O772">
        <v>36.761133603238797</v>
      </c>
      <c r="P772">
        <v>5.7181989385379097</v>
      </c>
      <c r="Q772">
        <v>-1.2432485482068E-2</v>
      </c>
    </row>
    <row r="773" spans="1:17" x14ac:dyDescent="0.3">
      <c r="A773" t="s">
        <v>1687</v>
      </c>
      <c r="B773" t="s">
        <v>1688</v>
      </c>
      <c r="C773" t="s">
        <v>3144</v>
      </c>
      <c r="D773" t="s">
        <v>263</v>
      </c>
      <c r="E773">
        <v>5198.5164281999996</v>
      </c>
      <c r="F773">
        <v>655.5</v>
      </c>
      <c r="G773">
        <v>-23.730595820110199</v>
      </c>
      <c r="H773">
        <v>0.87880429910951496</v>
      </c>
      <c r="I773">
        <v>-10.240960211456301</v>
      </c>
      <c r="J773">
        <v>-3.80702182234617</v>
      </c>
      <c r="K773">
        <v>663.81957015049397</v>
      </c>
      <c r="L773">
        <v>687.44110995792005</v>
      </c>
      <c r="M773">
        <v>62.034576801912301</v>
      </c>
      <c r="N773">
        <v>0.57630098508472805</v>
      </c>
      <c r="O773">
        <v>34.828375286041101</v>
      </c>
      <c r="P773">
        <v>12.900447812607601</v>
      </c>
    </row>
    <row r="774" spans="1:17" hidden="1" x14ac:dyDescent="0.3">
      <c r="A774" t="s">
        <v>1689</v>
      </c>
      <c r="B774" t="s">
        <v>1690</v>
      </c>
      <c r="C774" t="s">
        <v>3150</v>
      </c>
      <c r="D774" t="s">
        <v>1691</v>
      </c>
      <c r="E774">
        <v>5168.879891351</v>
      </c>
      <c r="F774">
        <v>63.96</v>
      </c>
      <c r="G774">
        <v>-1.4287422340613101</v>
      </c>
      <c r="H774">
        <v>-3.3410689482707698</v>
      </c>
      <c r="I774">
        <v>-1.9358990869441901</v>
      </c>
      <c r="J774">
        <v>-3.9013363235116798</v>
      </c>
      <c r="K774">
        <v>63.8433942005882</v>
      </c>
      <c r="L774">
        <v>60.365024430200002</v>
      </c>
      <c r="M774">
        <v>56.425916595309197</v>
      </c>
      <c r="N774">
        <v>1.10825527368888</v>
      </c>
      <c r="O774">
        <v>5.6597873671044399</v>
      </c>
      <c r="P774">
        <v>24.8</v>
      </c>
      <c r="Q774">
        <v>-3.0196124243903E-2</v>
      </c>
    </row>
    <row r="775" spans="1:17" x14ac:dyDescent="0.3">
      <c r="A775" t="s">
        <v>1692</v>
      </c>
      <c r="B775" t="s">
        <v>1693</v>
      </c>
      <c r="C775" t="s">
        <v>3140</v>
      </c>
      <c r="D775" t="s">
        <v>250</v>
      </c>
      <c r="E775">
        <v>5154.4479893199996</v>
      </c>
      <c r="F775">
        <v>600.4</v>
      </c>
      <c r="G775">
        <v>16.267767756903702</v>
      </c>
      <c r="H775">
        <v>-8.3367765714282402</v>
      </c>
      <c r="I775">
        <v>41.773311794722296</v>
      </c>
      <c r="J775">
        <v>-3.43074836637946</v>
      </c>
      <c r="K775">
        <v>598.82536599074001</v>
      </c>
      <c r="L775">
        <v>503.02764536958</v>
      </c>
      <c r="M775">
        <v>36.715548628829303</v>
      </c>
      <c r="N775">
        <v>0.59963402895771001</v>
      </c>
      <c r="O775">
        <v>15.423051299133901</v>
      </c>
      <c r="P775">
        <v>66.7777777777777</v>
      </c>
    </row>
    <row r="776" spans="1:17" hidden="1" x14ac:dyDescent="0.3">
      <c r="A776" t="s">
        <v>1694</v>
      </c>
      <c r="B776" t="s">
        <v>1695</v>
      </c>
      <c r="C776" t="s">
        <v>3150</v>
      </c>
      <c r="D776" t="s">
        <v>418</v>
      </c>
      <c r="E776">
        <v>5120.6142989399996</v>
      </c>
      <c r="F776">
        <v>282.2</v>
      </c>
      <c r="G776">
        <v>-23.0509045136005</v>
      </c>
      <c r="H776">
        <v>-0.389151723681607</v>
      </c>
      <c r="I776">
        <v>-6.9924850355039903</v>
      </c>
      <c r="J776">
        <v>-4.28002129604626</v>
      </c>
      <c r="K776">
        <v>288.53916245403298</v>
      </c>
      <c r="L776">
        <v>290.74104067868302</v>
      </c>
      <c r="M776">
        <v>44.131766108177302</v>
      </c>
      <c r="N776">
        <v>0.77375326984645398</v>
      </c>
      <c r="O776">
        <v>37.4734231041814</v>
      </c>
      <c r="P776">
        <v>4.7318611987381596</v>
      </c>
      <c r="Q776">
        <v>1.9862892691710002E-3</v>
      </c>
    </row>
    <row r="777" spans="1:17" x14ac:dyDescent="0.3">
      <c r="A777" t="s">
        <v>1696</v>
      </c>
      <c r="B777" t="s">
        <v>1697</v>
      </c>
      <c r="C777" t="s">
        <v>3144</v>
      </c>
      <c r="D777" t="s">
        <v>214</v>
      </c>
      <c r="E777">
        <v>5108.6592534599904</v>
      </c>
      <c r="F777">
        <v>7522.2</v>
      </c>
      <c r="G777">
        <v>51.643879229891198</v>
      </c>
      <c r="H777">
        <v>4.8986963041606097</v>
      </c>
      <c r="I777">
        <v>-13.2784341338209</v>
      </c>
      <c r="J777">
        <v>-1.9526019940947501</v>
      </c>
      <c r="K777">
        <v>7387.9062576365304</v>
      </c>
      <c r="L777">
        <v>7039.3016610908098</v>
      </c>
      <c r="M777">
        <v>65.508884808042595</v>
      </c>
      <c r="N777">
        <v>0.88476624452476405</v>
      </c>
      <c r="O777">
        <v>20.747919491638001</v>
      </c>
      <c r="P777">
        <v>84.119446824134101</v>
      </c>
      <c r="Q777">
        <v>0.126034965239498</v>
      </c>
    </row>
    <row r="778" spans="1:17" hidden="1" x14ac:dyDescent="0.3">
      <c r="A778" t="s">
        <v>1698</v>
      </c>
      <c r="B778" t="s">
        <v>1699</v>
      </c>
      <c r="C778" t="s">
        <v>3150</v>
      </c>
      <c r="D778" t="s">
        <v>391</v>
      </c>
      <c r="E778">
        <v>5101.386339875</v>
      </c>
      <c r="F778">
        <v>720.25</v>
      </c>
      <c r="G778">
        <v>47.953509401151599</v>
      </c>
      <c r="H778">
        <v>5.07112385532748</v>
      </c>
      <c r="I778">
        <v>64.732908671517293</v>
      </c>
      <c r="J778">
        <v>4.8012246010894497</v>
      </c>
      <c r="K778">
        <v>709.91164976809</v>
      </c>
      <c r="M778">
        <v>54.560054210397197</v>
      </c>
      <c r="N778">
        <v>0.51671179050740601</v>
      </c>
      <c r="O778">
        <v>31.343283582089501</v>
      </c>
      <c r="P778">
        <v>93.928379106085004</v>
      </c>
    </row>
    <row r="779" spans="1:17" x14ac:dyDescent="0.3">
      <c r="A779" t="s">
        <v>1700</v>
      </c>
      <c r="B779" t="s">
        <v>1701</v>
      </c>
      <c r="C779" t="s">
        <v>3151</v>
      </c>
      <c r="D779" t="s">
        <v>278</v>
      </c>
      <c r="E779">
        <v>5095.3006911709999</v>
      </c>
      <c r="F779">
        <v>151.49</v>
      </c>
      <c r="G779">
        <v>-17.299531773345802</v>
      </c>
      <c r="H779">
        <v>-4.2676921676724104</v>
      </c>
      <c r="I779">
        <v>-16.400137955907901</v>
      </c>
      <c r="J779">
        <v>-1.7550104435640701</v>
      </c>
      <c r="K779">
        <v>161.15117229273801</v>
      </c>
      <c r="L779">
        <v>165.41054395803599</v>
      </c>
      <c r="M779">
        <v>45.871010811147301</v>
      </c>
      <c r="N779">
        <v>0.49561601762116803</v>
      </c>
      <c r="O779">
        <v>44.960063370519499</v>
      </c>
      <c r="P779">
        <v>16.4859669357939</v>
      </c>
      <c r="Q779">
        <v>-5.8111666990703997E-2</v>
      </c>
    </row>
    <row r="780" spans="1:17" x14ac:dyDescent="0.3">
      <c r="A780" t="s">
        <v>1702</v>
      </c>
      <c r="B780" t="s">
        <v>1703</v>
      </c>
      <c r="C780" t="s">
        <v>3147</v>
      </c>
      <c r="D780" t="s">
        <v>88</v>
      </c>
      <c r="E780">
        <v>5086.3999999999996</v>
      </c>
      <c r="F780">
        <v>722.5</v>
      </c>
      <c r="G780">
        <v>33.230033100434397</v>
      </c>
      <c r="H780">
        <v>0.217000723658898</v>
      </c>
      <c r="I780">
        <v>-31.037736367978699</v>
      </c>
      <c r="J780">
        <v>4.8228646343936301</v>
      </c>
      <c r="K780">
        <v>678.21832050377702</v>
      </c>
      <c r="L780">
        <v>737.72868052632202</v>
      </c>
      <c r="M780">
        <v>78.610237948831198</v>
      </c>
      <c r="N780">
        <v>1.2315284032980101</v>
      </c>
      <c r="O780">
        <v>61.245674740484397</v>
      </c>
      <c r="P780">
        <v>73.136832015336594</v>
      </c>
      <c r="Q780">
        <v>7.4742419905937996E-2</v>
      </c>
    </row>
    <row r="781" spans="1:17" x14ac:dyDescent="0.3">
      <c r="A781" t="s">
        <v>1704</v>
      </c>
      <c r="B781" t="s">
        <v>1705</v>
      </c>
      <c r="C781" t="s">
        <v>3142</v>
      </c>
      <c r="D781" t="s">
        <v>978</v>
      </c>
      <c r="E781">
        <v>5079.2067800389996</v>
      </c>
      <c r="F781">
        <v>171.59</v>
      </c>
      <c r="G781">
        <v>-13.696884970394899</v>
      </c>
      <c r="H781">
        <v>-2.3043683533674599</v>
      </c>
      <c r="I781">
        <v>-30.858302503200001</v>
      </c>
      <c r="J781">
        <v>-2.5751274623201001</v>
      </c>
      <c r="K781">
        <v>185.47763824752101</v>
      </c>
      <c r="L781">
        <v>193.93463072495399</v>
      </c>
      <c r="M781">
        <v>50.555384815278501</v>
      </c>
      <c r="N781">
        <v>0.89457776707279102</v>
      </c>
      <c r="O781">
        <v>48.3769450434174</v>
      </c>
      <c r="P781">
        <v>11.9308545335942</v>
      </c>
      <c r="Q781">
        <v>3.8643283910488997E-2</v>
      </c>
    </row>
    <row r="782" spans="1:17" hidden="1" x14ac:dyDescent="0.3">
      <c r="A782" t="s">
        <v>1706</v>
      </c>
      <c r="B782" t="s">
        <v>1707</v>
      </c>
      <c r="C782" t="s">
        <v>3150</v>
      </c>
      <c r="D782" t="s">
        <v>214</v>
      </c>
      <c r="E782">
        <v>5070.2865675699904</v>
      </c>
      <c r="F782">
        <v>2299.85</v>
      </c>
      <c r="G782">
        <v>29.498304377551101</v>
      </c>
      <c r="H782">
        <v>3.5559315900945099</v>
      </c>
      <c r="I782">
        <v>41.562900380513199</v>
      </c>
      <c r="J782">
        <v>-4.8114280170660999</v>
      </c>
      <c r="K782">
        <v>2211.8845244300101</v>
      </c>
      <c r="L782">
        <v>1824.65856537629</v>
      </c>
      <c r="M782">
        <v>56.796666617913303</v>
      </c>
      <c r="N782">
        <v>0.45513663378775598</v>
      </c>
      <c r="O782">
        <v>13.050851142465801</v>
      </c>
      <c r="P782">
        <v>91.033308414320103</v>
      </c>
    </row>
    <row r="783" spans="1:17" x14ac:dyDescent="0.3">
      <c r="A783" t="s">
        <v>1708</v>
      </c>
      <c r="B783" t="s">
        <v>1709</v>
      </c>
      <c r="C783" t="s">
        <v>3145</v>
      </c>
      <c r="D783" t="s">
        <v>271</v>
      </c>
      <c r="E783">
        <v>5043.3651643200001</v>
      </c>
      <c r="F783">
        <v>1854.8</v>
      </c>
      <c r="G783">
        <v>32.471287219800899</v>
      </c>
      <c r="H783">
        <v>-8.15964188539993</v>
      </c>
      <c r="I783">
        <v>4.2297526178317701</v>
      </c>
      <c r="J783">
        <v>-4.71080395232977</v>
      </c>
      <c r="K783">
        <v>2058.7220909192902</v>
      </c>
      <c r="L783">
        <v>1810.4920300885401</v>
      </c>
      <c r="M783">
        <v>34.276287858517897</v>
      </c>
      <c r="N783">
        <v>0.40189914268089</v>
      </c>
      <c r="O783">
        <v>41.260513262885397</v>
      </c>
      <c r="P783">
        <v>94.965049666263695</v>
      </c>
      <c r="Q783">
        <v>-1.0496244770804001E-2</v>
      </c>
    </row>
    <row r="784" spans="1:17" hidden="1" x14ac:dyDescent="0.3">
      <c r="A784" t="s">
        <v>1710</v>
      </c>
      <c r="B784" t="s">
        <v>1711</v>
      </c>
      <c r="C784" t="s">
        <v>3150</v>
      </c>
      <c r="D784" t="s">
        <v>411</v>
      </c>
      <c r="E784">
        <v>5005.9760176399996</v>
      </c>
      <c r="F784">
        <v>12047.3</v>
      </c>
      <c r="G784">
        <v>8.2534852566657104</v>
      </c>
      <c r="H784">
        <v>14.467991133461201</v>
      </c>
      <c r="I784">
        <v>19.709217634093001</v>
      </c>
      <c r="J784">
        <v>-0.22744219813948099</v>
      </c>
      <c r="K784">
        <v>11513.471342807199</v>
      </c>
      <c r="L784">
        <v>10942.1484872989</v>
      </c>
      <c r="M784">
        <v>65.413693968252304</v>
      </c>
      <c r="N784">
        <v>0.901669836679175</v>
      </c>
      <c r="O784">
        <v>18.570136047081</v>
      </c>
      <c r="P784">
        <v>44.577720440430802</v>
      </c>
      <c r="Q784">
        <v>5.2209975257799996E-4</v>
      </c>
    </row>
    <row r="785" spans="1:17" x14ac:dyDescent="0.3">
      <c r="A785" t="s">
        <v>1712</v>
      </c>
      <c r="B785" t="s">
        <v>1713</v>
      </c>
      <c r="C785" t="s">
        <v>3145</v>
      </c>
      <c r="D785" t="s">
        <v>271</v>
      </c>
      <c r="E785">
        <v>4994.2555978930004</v>
      </c>
      <c r="F785">
        <v>234.07</v>
      </c>
      <c r="G785">
        <v>-14.692358121368301</v>
      </c>
      <c r="H785">
        <v>9.9796818401726899</v>
      </c>
      <c r="I785">
        <v>-1.05429005605465</v>
      </c>
      <c r="J785">
        <v>2.3303011502416</v>
      </c>
      <c r="K785">
        <v>238.68071559198901</v>
      </c>
      <c r="L785">
        <v>240.587149459752</v>
      </c>
      <c r="M785">
        <v>52.7582065929397</v>
      </c>
      <c r="N785">
        <v>0.44593975101189598</v>
      </c>
      <c r="O785">
        <v>26.927842098517502</v>
      </c>
      <c r="P785">
        <v>23.846560846560799</v>
      </c>
      <c r="Q785">
        <v>-0.119874117674084</v>
      </c>
    </row>
    <row r="786" spans="1:17" x14ac:dyDescent="0.3">
      <c r="A786" t="s">
        <v>1714</v>
      </c>
      <c r="B786" t="s">
        <v>1715</v>
      </c>
      <c r="C786" t="s">
        <v>3140</v>
      </c>
      <c r="D786" t="s">
        <v>51</v>
      </c>
      <c r="E786">
        <v>4952.3149664100001</v>
      </c>
      <c r="F786">
        <v>198.18</v>
      </c>
      <c r="G786">
        <v>36.101150233458</v>
      </c>
      <c r="H786">
        <v>16.593096797028402</v>
      </c>
      <c r="I786">
        <v>80.405466622411097</v>
      </c>
      <c r="J786">
        <v>0.29166189432913697</v>
      </c>
      <c r="K786">
        <v>190.22070668155499</v>
      </c>
      <c r="L786">
        <v>155.82562009001899</v>
      </c>
      <c r="M786">
        <v>50.1972871307715</v>
      </c>
      <c r="N786">
        <v>9.8484905501103906E-2</v>
      </c>
      <c r="O786">
        <v>21.455242708648601</v>
      </c>
      <c r="P786">
        <v>115.296034763715</v>
      </c>
      <c r="Q786">
        <v>2.2091239064910999E-2</v>
      </c>
    </row>
    <row r="787" spans="1:17" hidden="1" x14ac:dyDescent="0.3">
      <c r="A787" t="s">
        <v>1716</v>
      </c>
      <c r="B787" t="s">
        <v>1717</v>
      </c>
      <c r="C787" t="s">
        <v>3150</v>
      </c>
      <c r="D787" t="s">
        <v>489</v>
      </c>
      <c r="E787">
        <v>4918.1254170250004</v>
      </c>
      <c r="F787">
        <v>4723.8500000000004</v>
      </c>
      <c r="G787">
        <v>17.909340262912501</v>
      </c>
      <c r="H787">
        <v>4.5952580758729598</v>
      </c>
      <c r="I787">
        <v>-29.263172022022001</v>
      </c>
      <c r="J787">
        <v>0.53772914270377103</v>
      </c>
      <c r="K787">
        <v>4996.2741818082404</v>
      </c>
      <c r="L787">
        <v>4993.8112455058099</v>
      </c>
      <c r="M787">
        <v>50.666945731372302</v>
      </c>
      <c r="N787">
        <v>1.14321509956541</v>
      </c>
      <c r="O787">
        <v>41.810176021677201</v>
      </c>
      <c r="P787">
        <v>42.413325293940296</v>
      </c>
      <c r="Q787">
        <v>0.129738777827203</v>
      </c>
    </row>
    <row r="788" spans="1:17" x14ac:dyDescent="0.3">
      <c r="A788" t="s">
        <v>1718</v>
      </c>
      <c r="B788" t="s">
        <v>1719</v>
      </c>
      <c r="C788" t="s">
        <v>3144</v>
      </c>
      <c r="D788" t="s">
        <v>1720</v>
      </c>
      <c r="E788">
        <v>4912.8781754519996</v>
      </c>
      <c r="F788">
        <v>72.81</v>
      </c>
      <c r="G788">
        <v>-21.4065123139526</v>
      </c>
      <c r="H788">
        <v>27.5819934521524</v>
      </c>
      <c r="I788">
        <v>12.440137988071401</v>
      </c>
      <c r="J788">
        <v>6.2730848374306296</v>
      </c>
      <c r="K788">
        <v>65.473571893967602</v>
      </c>
      <c r="L788">
        <v>64.6079428167223</v>
      </c>
      <c r="M788">
        <v>75.355246150572896</v>
      </c>
      <c r="N788">
        <v>1.5729151355898201</v>
      </c>
      <c r="O788">
        <v>15.629721192143901</v>
      </c>
      <c r="P788">
        <v>66.995412844036693</v>
      </c>
      <c r="Q788">
        <v>5.5817373657951003E-2</v>
      </c>
    </row>
    <row r="789" spans="1:17" hidden="1" x14ac:dyDescent="0.3">
      <c r="A789" t="s">
        <v>1721</v>
      </c>
      <c r="B789" t="s">
        <v>1722</v>
      </c>
      <c r="C789" t="s">
        <v>3150</v>
      </c>
      <c r="D789" t="s">
        <v>21</v>
      </c>
      <c r="E789">
        <v>4894.89352512</v>
      </c>
      <c r="F789">
        <v>84.15</v>
      </c>
      <c r="G789">
        <v>-29.5468304888871</v>
      </c>
      <c r="H789">
        <v>6.6164979938325104</v>
      </c>
      <c r="I789">
        <v>-37.522335625933898</v>
      </c>
      <c r="J789">
        <v>-7.1820634259189796E-3</v>
      </c>
      <c r="K789">
        <v>93.426452035944706</v>
      </c>
      <c r="L789">
        <v>103.94982198711899</v>
      </c>
      <c r="M789">
        <v>51.449648913152799</v>
      </c>
      <c r="N789">
        <v>0.61333527889748496</v>
      </c>
      <c r="O789">
        <v>70.172311348781903</v>
      </c>
      <c r="P789">
        <v>24.6666666666666</v>
      </c>
      <c r="Q789">
        <v>0.279655868150747</v>
      </c>
    </row>
    <row r="790" spans="1:17" x14ac:dyDescent="0.3">
      <c r="A790" t="s">
        <v>1723</v>
      </c>
      <c r="B790" t="s">
        <v>1724</v>
      </c>
      <c r="C790" t="s">
        <v>3143</v>
      </c>
      <c r="D790" t="s">
        <v>69</v>
      </c>
      <c r="E790">
        <v>4894.163466252</v>
      </c>
      <c r="F790">
        <v>214.34</v>
      </c>
      <c r="G790">
        <v>-10.0006459103538</v>
      </c>
      <c r="H790">
        <v>-1.6149581752944999</v>
      </c>
      <c r="I790">
        <v>1.6924805697229801</v>
      </c>
      <c r="J790">
        <v>-1.22237756639013</v>
      </c>
      <c r="K790">
        <v>222.842477186292</v>
      </c>
      <c r="L790">
        <v>217.456964692024</v>
      </c>
      <c r="M790">
        <v>44.803079004507303</v>
      </c>
      <c r="N790">
        <v>0.204509759007825</v>
      </c>
      <c r="O790">
        <v>20.369506391714001</v>
      </c>
      <c r="P790">
        <v>13.108179419524999</v>
      </c>
      <c r="Q790">
        <v>-6.0937019064365001E-2</v>
      </c>
    </row>
    <row r="791" spans="1:17" hidden="1" x14ac:dyDescent="0.3">
      <c r="A791" t="s">
        <v>1725</v>
      </c>
      <c r="B791" t="s">
        <v>1726</v>
      </c>
      <c r="C791" t="s">
        <v>3150</v>
      </c>
      <c r="D791" t="s">
        <v>263</v>
      </c>
      <c r="E791">
        <v>4879.7813575199998</v>
      </c>
      <c r="F791">
        <v>1375.95</v>
      </c>
      <c r="G791">
        <v>82.151607090661201</v>
      </c>
      <c r="H791">
        <v>9.1105290934265906</v>
      </c>
      <c r="I791">
        <v>49.902237471880298</v>
      </c>
      <c r="J791">
        <v>0.97894896195467596</v>
      </c>
      <c r="K791">
        <v>1307.3619041908901</v>
      </c>
      <c r="L791">
        <v>1096.2924957305199</v>
      </c>
      <c r="M791">
        <v>64.955370724123</v>
      </c>
      <c r="N791">
        <v>1.29114045757811</v>
      </c>
      <c r="O791">
        <v>5.9340819070460196</v>
      </c>
      <c r="P791">
        <v>120.858747993579</v>
      </c>
      <c r="Q791">
        <v>0.20350508401579201</v>
      </c>
    </row>
    <row r="792" spans="1:17" hidden="1" x14ac:dyDescent="0.3">
      <c r="A792" t="s">
        <v>1727</v>
      </c>
      <c r="B792" t="s">
        <v>1728</v>
      </c>
      <c r="C792" t="s">
        <v>3150</v>
      </c>
      <c r="D792" t="s">
        <v>572</v>
      </c>
      <c r="E792">
        <v>4832.3248591000001</v>
      </c>
      <c r="F792">
        <v>56.93</v>
      </c>
      <c r="G792">
        <v>106.917896628878</v>
      </c>
      <c r="H792">
        <v>-46.812076624867302</v>
      </c>
      <c r="I792">
        <v>123.697295899244</v>
      </c>
      <c r="J792">
        <v>24.691333850942399</v>
      </c>
      <c r="K792">
        <v>88.1184948338597</v>
      </c>
      <c r="M792">
        <v>44.660837429720303</v>
      </c>
      <c r="N792">
        <v>1.5768447819095901</v>
      </c>
      <c r="O792">
        <v>369.87528543825698</v>
      </c>
      <c r="P792">
        <v>153.02222222222201</v>
      </c>
    </row>
    <row r="793" spans="1:17" hidden="1" x14ac:dyDescent="0.3">
      <c r="A793" t="s">
        <v>1729</v>
      </c>
      <c r="B793" t="s">
        <v>1730</v>
      </c>
      <c r="C793" t="s">
        <v>3150</v>
      </c>
      <c r="D793" t="s">
        <v>455</v>
      </c>
      <c r="E793">
        <v>4824.3248417249997</v>
      </c>
      <c r="F793">
        <v>551.54999999999995</v>
      </c>
      <c r="G793">
        <v>-45.1357900454176</v>
      </c>
      <c r="H793">
        <v>4.1054451970413499</v>
      </c>
      <c r="I793">
        <v>-7.91377383423076</v>
      </c>
      <c r="J793">
        <v>-1.4750369464285999</v>
      </c>
      <c r="K793">
        <v>554.08563988425101</v>
      </c>
      <c r="L793">
        <v>579.14291097434295</v>
      </c>
      <c r="M793">
        <v>56.4623132972782</v>
      </c>
      <c r="N793">
        <v>0.669009800778401</v>
      </c>
      <c r="O793">
        <v>44.864472849243</v>
      </c>
      <c r="P793">
        <v>11.582035201294699</v>
      </c>
      <c r="Q793">
        <v>9.0340471997100004E-4</v>
      </c>
    </row>
    <row r="794" spans="1:17" x14ac:dyDescent="0.3">
      <c r="A794" t="s">
        <v>1731</v>
      </c>
      <c r="B794" t="s">
        <v>1732</v>
      </c>
      <c r="C794" t="s">
        <v>3147</v>
      </c>
      <c r="D794" t="s">
        <v>1191</v>
      </c>
      <c r="E794">
        <v>4778.0827639999998</v>
      </c>
      <c r="F794">
        <v>2850.4</v>
      </c>
      <c r="G794">
        <v>-13.099457263397399</v>
      </c>
      <c r="H794">
        <v>-3.7075516670173698</v>
      </c>
      <c r="I794">
        <v>-9.44100420720223</v>
      </c>
      <c r="J794">
        <v>-3.03454013266543</v>
      </c>
      <c r="K794">
        <v>2875.2979569726099</v>
      </c>
      <c r="L794">
        <v>2954.34054631546</v>
      </c>
      <c r="M794">
        <v>66.686104557898105</v>
      </c>
      <c r="N794">
        <v>0.58007462601820703</v>
      </c>
      <c r="O794">
        <v>29.806342969407801</v>
      </c>
      <c r="P794">
        <v>17.646573250510698</v>
      </c>
      <c r="Q794">
        <v>-7.1325820728528999E-2</v>
      </c>
    </row>
    <row r="795" spans="1:17" x14ac:dyDescent="0.3">
      <c r="A795" t="s">
        <v>1733</v>
      </c>
      <c r="B795" t="s">
        <v>1734</v>
      </c>
      <c r="C795" t="s">
        <v>3147</v>
      </c>
      <c r="D795" t="s">
        <v>134</v>
      </c>
      <c r="E795">
        <v>4773.18</v>
      </c>
      <c r="F795">
        <v>167.48</v>
      </c>
      <c r="G795">
        <v>-0.34720082020534798</v>
      </c>
      <c r="H795">
        <v>-4.9573335418634201</v>
      </c>
      <c r="I795">
        <v>-23.856379854245599</v>
      </c>
      <c r="J795">
        <v>0.46282083686679898</v>
      </c>
      <c r="K795">
        <v>180.17208696983101</v>
      </c>
      <c r="L795">
        <v>185.52348426798301</v>
      </c>
      <c r="M795">
        <v>47.821683566098599</v>
      </c>
      <c r="N795">
        <v>0.97812773973559697</v>
      </c>
      <c r="O795">
        <v>58.1979937903033</v>
      </c>
      <c r="P795">
        <v>23.967431532198301</v>
      </c>
      <c r="Q795">
        <v>1.4911726226683001E-2</v>
      </c>
    </row>
    <row r="796" spans="1:17" hidden="1" x14ac:dyDescent="0.3">
      <c r="A796" t="s">
        <v>1735</v>
      </c>
      <c r="B796" t="s">
        <v>1736</v>
      </c>
      <c r="C796" t="s">
        <v>3150</v>
      </c>
      <c r="D796" t="s">
        <v>375</v>
      </c>
      <c r="E796">
        <v>4769.3390473500003</v>
      </c>
      <c r="F796">
        <v>323.25</v>
      </c>
      <c r="G796">
        <v>139.681446589084</v>
      </c>
      <c r="H796">
        <v>25.888079816707801</v>
      </c>
      <c r="I796">
        <v>127.40817638827799</v>
      </c>
      <c r="J796">
        <v>3.7225840013918599</v>
      </c>
      <c r="K796">
        <v>280.41883250059499</v>
      </c>
      <c r="L796">
        <v>211.65981874390701</v>
      </c>
      <c r="M796">
        <v>66.345837537129995</v>
      </c>
      <c r="N796">
        <v>0.69557531763353697</v>
      </c>
      <c r="O796">
        <v>5.8004640371229703</v>
      </c>
      <c r="P796">
        <v>240.263157894736</v>
      </c>
      <c r="Q796">
        <v>0.138844462386642</v>
      </c>
    </row>
    <row r="797" spans="1:17" x14ac:dyDescent="0.3">
      <c r="A797" t="s">
        <v>1737</v>
      </c>
      <c r="B797" t="s">
        <v>1738</v>
      </c>
      <c r="C797" t="s">
        <v>3140</v>
      </c>
      <c r="D797" t="s">
        <v>51</v>
      </c>
      <c r="E797">
        <v>4756.3264312499996</v>
      </c>
      <c r="F797">
        <v>385.75</v>
      </c>
      <c r="G797">
        <v>20.545986787598</v>
      </c>
      <c r="H797">
        <v>14.095527942056499</v>
      </c>
      <c r="I797">
        <v>26.388097608515402</v>
      </c>
      <c r="J797">
        <v>-3.90295228714109</v>
      </c>
      <c r="K797">
        <v>371.45314202431899</v>
      </c>
      <c r="L797">
        <v>337.93651122133798</v>
      </c>
      <c r="M797">
        <v>48.461665076930899</v>
      </c>
      <c r="N797">
        <v>1.6474965830289201</v>
      </c>
      <c r="O797">
        <v>8.0881399870382307</v>
      </c>
      <c r="P797">
        <v>48.194391087207002</v>
      </c>
      <c r="Q797">
        <v>-3.9843116576907998E-2</v>
      </c>
    </row>
    <row r="798" spans="1:17" x14ac:dyDescent="0.3">
      <c r="A798" t="s">
        <v>1739</v>
      </c>
      <c r="B798" t="s">
        <v>1740</v>
      </c>
      <c r="C798" t="s">
        <v>3148</v>
      </c>
      <c r="D798" t="s">
        <v>1419</v>
      </c>
      <c r="E798">
        <v>4754.4217287599904</v>
      </c>
      <c r="F798">
        <v>840.4</v>
      </c>
      <c r="G798">
        <v>-35.612010506646001</v>
      </c>
      <c r="H798">
        <v>-1.4715046648580801</v>
      </c>
      <c r="I798">
        <v>-7.5902662789741404</v>
      </c>
      <c r="J798">
        <v>-1.7989066647135501</v>
      </c>
      <c r="K798">
        <v>854.75388095598998</v>
      </c>
      <c r="L798">
        <v>855.15246106416203</v>
      </c>
      <c r="M798">
        <v>52.168172333688297</v>
      </c>
      <c r="N798">
        <v>0.56437525643021402</v>
      </c>
      <c r="O798">
        <v>31.592099000475901</v>
      </c>
      <c r="P798">
        <v>9.1357704045191799</v>
      </c>
      <c r="Q798">
        <v>0.16373876255952999</v>
      </c>
    </row>
    <row r="799" spans="1:17" x14ac:dyDescent="0.3">
      <c r="A799" t="s">
        <v>1741</v>
      </c>
      <c r="B799" t="s">
        <v>1742</v>
      </c>
      <c r="C799" t="s">
        <v>3144</v>
      </c>
      <c r="D799" t="s">
        <v>468</v>
      </c>
      <c r="E799">
        <v>4736.4366243599998</v>
      </c>
      <c r="F799">
        <v>428.4</v>
      </c>
      <c r="G799">
        <v>-61.286120967843601</v>
      </c>
      <c r="H799">
        <v>-15.7545919470338</v>
      </c>
      <c r="I799">
        <v>-37.205586388691998</v>
      </c>
      <c r="J799">
        <v>-8.3145814909231301</v>
      </c>
      <c r="K799">
        <v>499.84184626068799</v>
      </c>
      <c r="L799">
        <v>582.73949732471601</v>
      </c>
      <c r="M799">
        <v>28.707332001959401</v>
      </c>
      <c r="N799">
        <v>0.74208792542882396</v>
      </c>
      <c r="O799">
        <v>81.1391223155929</v>
      </c>
      <c r="P799">
        <v>2.3289143676101798</v>
      </c>
      <c r="Q799">
        <v>-0.136212187129993</v>
      </c>
    </row>
    <row r="800" spans="1:17" hidden="1" x14ac:dyDescent="0.3">
      <c r="A800" t="s">
        <v>1743</v>
      </c>
      <c r="B800" t="s">
        <v>1744</v>
      </c>
      <c r="C800" t="s">
        <v>3150</v>
      </c>
      <c r="D800" t="s">
        <v>626</v>
      </c>
      <c r="E800">
        <v>4713.6794784000003</v>
      </c>
      <c r="F800">
        <v>1857.75</v>
      </c>
      <c r="G800">
        <v>123727.366668855</v>
      </c>
      <c r="H800">
        <v>48.159544901938098</v>
      </c>
      <c r="I800">
        <v>1100.47723695733</v>
      </c>
      <c r="J800">
        <v>5.0222214023073102</v>
      </c>
      <c r="K800">
        <v>1255.19149947601</v>
      </c>
      <c r="L800">
        <v>624.59514841230896</v>
      </c>
      <c r="M800">
        <v>99.999999988287996</v>
      </c>
      <c r="N800">
        <v>0.474866025110178</v>
      </c>
      <c r="O800">
        <v>0</v>
      </c>
      <c r="P800">
        <v>123750</v>
      </c>
      <c r="Q800">
        <v>0.38626203957570299</v>
      </c>
    </row>
    <row r="801" spans="1:17" hidden="1" x14ac:dyDescent="0.3">
      <c r="A801" t="s">
        <v>1745</v>
      </c>
      <c r="B801" t="s">
        <v>1746</v>
      </c>
      <c r="C801" t="s">
        <v>3150</v>
      </c>
      <c r="D801" t="s">
        <v>51</v>
      </c>
      <c r="E801">
        <v>4707.6415472899998</v>
      </c>
      <c r="F801">
        <v>1893.65</v>
      </c>
      <c r="G801">
        <v>178.39550751519599</v>
      </c>
      <c r="H801">
        <v>22.0727772103285</v>
      </c>
      <c r="I801">
        <v>57.532608246964301</v>
      </c>
      <c r="J801">
        <v>-0.55934727594606803</v>
      </c>
      <c r="K801">
        <v>1655.2048036099</v>
      </c>
      <c r="L801">
        <v>1253.3850013824699</v>
      </c>
      <c r="M801">
        <v>56.945065725798699</v>
      </c>
      <c r="N801">
        <v>1.7345168800931301</v>
      </c>
      <c r="O801">
        <v>5.8273704222005103</v>
      </c>
      <c r="P801">
        <v>234.56713780918699</v>
      </c>
      <c r="Q801">
        <v>0.24527749574767299</v>
      </c>
    </row>
    <row r="802" spans="1:17" x14ac:dyDescent="0.3">
      <c r="A802" t="s">
        <v>1747</v>
      </c>
      <c r="B802" t="s">
        <v>1748</v>
      </c>
      <c r="C802" t="s">
        <v>3145</v>
      </c>
      <c r="D802" t="s">
        <v>448</v>
      </c>
      <c r="E802">
        <v>4699.85978832</v>
      </c>
      <c r="F802">
        <v>283.2</v>
      </c>
      <c r="G802">
        <v>-56.8664892903967</v>
      </c>
      <c r="H802">
        <v>-1.0745774091072799</v>
      </c>
      <c r="I802">
        <v>-27.524516855159799</v>
      </c>
      <c r="J802">
        <v>-2.2997692214221801</v>
      </c>
      <c r="K802">
        <v>290.35924265246098</v>
      </c>
      <c r="L802">
        <v>331.01184288940499</v>
      </c>
      <c r="M802">
        <v>59.355381719930698</v>
      </c>
      <c r="N802">
        <v>0.84760727072692499</v>
      </c>
      <c r="O802">
        <v>91.525423728813493</v>
      </c>
      <c r="P802">
        <v>7.8241005139919997</v>
      </c>
      <c r="Q802">
        <v>-8.8040052720955997E-2</v>
      </c>
    </row>
    <row r="803" spans="1:17" hidden="1" x14ac:dyDescent="0.3">
      <c r="A803" t="s">
        <v>1749</v>
      </c>
      <c r="B803" t="s">
        <v>1750</v>
      </c>
      <c r="C803" t="s">
        <v>3150</v>
      </c>
      <c r="D803" t="s">
        <v>234</v>
      </c>
      <c r="E803">
        <v>4692.2017340000002</v>
      </c>
      <c r="F803">
        <v>754.9</v>
      </c>
      <c r="G803">
        <v>32.4868676903669</v>
      </c>
      <c r="H803">
        <v>67.342730206804603</v>
      </c>
      <c r="I803">
        <v>51.814356937549199</v>
      </c>
      <c r="J803">
        <v>-0.36340103657845202</v>
      </c>
      <c r="M803">
        <v>71.361468527652804</v>
      </c>
      <c r="O803">
        <v>8.8819711220029305</v>
      </c>
      <c r="P803">
        <v>87.739368316339196</v>
      </c>
    </row>
    <row r="804" spans="1:17" x14ac:dyDescent="0.3">
      <c r="A804" t="s">
        <v>1751</v>
      </c>
      <c r="B804" t="s">
        <v>1752</v>
      </c>
      <c r="C804" t="s">
        <v>3136</v>
      </c>
      <c r="D804" t="s">
        <v>54</v>
      </c>
      <c r="E804">
        <v>4683.2993557</v>
      </c>
      <c r="F804">
        <v>52.15</v>
      </c>
      <c r="G804">
        <v>-0.618942654986533</v>
      </c>
      <c r="H804">
        <v>21.449928736088498</v>
      </c>
      <c r="I804">
        <v>-24.812750832648302</v>
      </c>
      <c r="J804">
        <v>13.080951348330601</v>
      </c>
      <c r="K804">
        <v>50.680073273615697</v>
      </c>
      <c r="L804">
        <v>57.540234926839801</v>
      </c>
      <c r="M804">
        <v>79.125787290893001</v>
      </c>
      <c r="N804">
        <v>0.835354112992438</v>
      </c>
      <c r="O804">
        <v>91.045062320230102</v>
      </c>
      <c r="P804">
        <v>29.807093963907899</v>
      </c>
      <c r="Q804">
        <v>1.7237031816491E-2</v>
      </c>
    </row>
    <row r="805" spans="1:17" hidden="1" x14ac:dyDescent="0.3">
      <c r="A805" t="s">
        <v>1753</v>
      </c>
      <c r="B805" t="s">
        <v>1754</v>
      </c>
      <c r="C805" t="s">
        <v>3150</v>
      </c>
      <c r="D805" t="s">
        <v>455</v>
      </c>
      <c r="E805">
        <v>4679.3337115550003</v>
      </c>
      <c r="F805">
        <v>265.14999999999998</v>
      </c>
      <c r="G805">
        <v>-25.286667041137999</v>
      </c>
      <c r="H805">
        <v>-10.2681122078396</v>
      </c>
      <c r="I805">
        <v>-8.5072677707723408</v>
      </c>
      <c r="J805">
        <v>-13.0951519929702</v>
      </c>
      <c r="O805">
        <v>7.8257590043371703</v>
      </c>
      <c r="P805">
        <v>6.7646466680088402</v>
      </c>
    </row>
    <row r="806" spans="1:17" hidden="1" x14ac:dyDescent="0.3">
      <c r="A806" t="s">
        <v>1755</v>
      </c>
      <c r="B806" t="s">
        <v>1756</v>
      </c>
      <c r="C806" t="s">
        <v>3150</v>
      </c>
      <c r="D806" t="s">
        <v>504</v>
      </c>
      <c r="E806">
        <v>4676.9396225</v>
      </c>
      <c r="F806">
        <v>103</v>
      </c>
      <c r="G806">
        <v>44.793378953524702</v>
      </c>
      <c r="H806">
        <v>0.494067118320346</v>
      </c>
      <c r="I806">
        <v>10.6333202508164</v>
      </c>
      <c r="J806">
        <v>-1.93540333147231</v>
      </c>
      <c r="K806">
        <v>104.526038187124</v>
      </c>
      <c r="L806">
        <v>93.823756542807502</v>
      </c>
      <c r="M806">
        <v>43.6766484644222</v>
      </c>
      <c r="N806">
        <v>0.51263719277974595</v>
      </c>
      <c r="O806">
        <v>16.504854368932001</v>
      </c>
      <c r="P806">
        <v>75.468483816013602</v>
      </c>
      <c r="Q806">
        <v>0.133736944492754</v>
      </c>
    </row>
    <row r="807" spans="1:17" hidden="1" x14ac:dyDescent="0.3">
      <c r="A807" t="s">
        <v>1757</v>
      </c>
      <c r="B807" t="s">
        <v>1758</v>
      </c>
      <c r="C807" t="s">
        <v>3150</v>
      </c>
      <c r="D807" t="s">
        <v>448</v>
      </c>
      <c r="E807">
        <v>4647.0200000000004</v>
      </c>
      <c r="F807">
        <v>698.8</v>
      </c>
      <c r="G807">
        <v>210.92961422397499</v>
      </c>
      <c r="H807">
        <v>36.937271120049999</v>
      </c>
      <c r="I807">
        <v>231.07953003552399</v>
      </c>
      <c r="J807">
        <v>5.13192977812552</v>
      </c>
      <c r="K807">
        <v>552.13560034095201</v>
      </c>
      <c r="L807">
        <v>373.13326889874003</v>
      </c>
      <c r="M807">
        <v>69.900444070614299</v>
      </c>
      <c r="N807">
        <v>0.899750628138696</v>
      </c>
      <c r="O807">
        <v>5.1731539782484397</v>
      </c>
      <c r="P807">
        <v>294.80225988700499</v>
      </c>
      <c r="Q807">
        <v>0.134638304427425</v>
      </c>
    </row>
    <row r="808" spans="1:17" x14ac:dyDescent="0.3">
      <c r="A808" t="s">
        <v>1759</v>
      </c>
      <c r="B808" t="s">
        <v>1760</v>
      </c>
      <c r="C808" t="s">
        <v>3144</v>
      </c>
      <c r="D808" t="s">
        <v>263</v>
      </c>
      <c r="E808">
        <v>4638.2419292249997</v>
      </c>
      <c r="F808">
        <v>509.45</v>
      </c>
      <c r="G808">
        <v>-0.48303919192301198</v>
      </c>
      <c r="H808">
        <v>1.72247815747288</v>
      </c>
      <c r="I808">
        <v>-10.472823736253799</v>
      </c>
      <c r="J808">
        <v>-2.97660817547888</v>
      </c>
      <c r="K808">
        <v>499.48374870842798</v>
      </c>
      <c r="L808">
        <v>485.64867605472398</v>
      </c>
      <c r="M808">
        <v>69.149154157234506</v>
      </c>
      <c r="N808">
        <v>0.97821758465623998</v>
      </c>
      <c r="O808">
        <v>20.492688193149402</v>
      </c>
      <c r="P808">
        <v>41.474590391557797</v>
      </c>
      <c r="Q808">
        <v>-3.0328124536935001E-2</v>
      </c>
    </row>
    <row r="809" spans="1:17" x14ac:dyDescent="0.3">
      <c r="A809" t="s">
        <v>1761</v>
      </c>
      <c r="B809" t="s">
        <v>1762</v>
      </c>
      <c r="C809" t="s">
        <v>3146</v>
      </c>
      <c r="D809" t="s">
        <v>126</v>
      </c>
      <c r="E809">
        <v>4618.47</v>
      </c>
      <c r="F809">
        <v>7697.45</v>
      </c>
      <c r="G809">
        <v>-22.047469244900402</v>
      </c>
      <c r="H809">
        <v>-2.34532174868529</v>
      </c>
      <c r="I809">
        <v>26.130259069398502</v>
      </c>
      <c r="J809">
        <v>-0.19374828881490999</v>
      </c>
      <c r="K809">
        <v>8028.3102116742302</v>
      </c>
      <c r="L809">
        <v>7361.34322713663</v>
      </c>
      <c r="M809">
        <v>48.882140678022502</v>
      </c>
      <c r="N809">
        <v>0.28908450570738597</v>
      </c>
      <c r="O809">
        <v>26.289225652651101</v>
      </c>
      <c r="P809">
        <v>62.5975644532693</v>
      </c>
      <c r="Q809">
        <v>0.123059030755854</v>
      </c>
    </row>
    <row r="810" spans="1:17" x14ac:dyDescent="0.3">
      <c r="A810" t="s">
        <v>1763</v>
      </c>
      <c r="B810" t="s">
        <v>1764</v>
      </c>
      <c r="C810" t="s">
        <v>3151</v>
      </c>
      <c r="D810" t="s">
        <v>504</v>
      </c>
      <c r="E810">
        <v>4606.1948938599999</v>
      </c>
      <c r="F810">
        <v>832.1</v>
      </c>
      <c r="G810">
        <v>-6.3066569742457999</v>
      </c>
      <c r="H810">
        <v>7.1965616326387396</v>
      </c>
      <c r="I810">
        <v>14.1662614046935</v>
      </c>
      <c r="J810">
        <v>3.0627287996710701</v>
      </c>
      <c r="K810">
        <v>827.47607485818196</v>
      </c>
      <c r="L810">
        <v>816.15125793059099</v>
      </c>
      <c r="M810">
        <v>63.493541432522797</v>
      </c>
      <c r="N810">
        <v>0.51128253714488403</v>
      </c>
      <c r="O810">
        <v>16.8970075712053</v>
      </c>
      <c r="P810">
        <v>26.661085318517301</v>
      </c>
      <c r="Q810">
        <v>-0.11919631903311401</v>
      </c>
    </row>
    <row r="811" spans="1:17" x14ac:dyDescent="0.3">
      <c r="A811" t="s">
        <v>1765</v>
      </c>
      <c r="B811" t="s">
        <v>1766</v>
      </c>
      <c r="C811" t="s">
        <v>3136</v>
      </c>
      <c r="D811" t="s">
        <v>489</v>
      </c>
      <c r="E811">
        <v>4593.1842182599903</v>
      </c>
      <c r="F811">
        <v>78.86</v>
      </c>
      <c r="G811">
        <v>70.5904362388642</v>
      </c>
      <c r="H811">
        <v>34.058420408619497</v>
      </c>
      <c r="I811">
        <v>60.8200048764431</v>
      </c>
      <c r="J811">
        <v>9.1496370458120904</v>
      </c>
      <c r="K811">
        <v>62.734977183599902</v>
      </c>
      <c r="L811">
        <v>53.427131766466502</v>
      </c>
      <c r="M811">
        <v>81.623001953189004</v>
      </c>
      <c r="N811">
        <v>1.3285351417490101</v>
      </c>
      <c r="O811">
        <v>1.6865330966269401</v>
      </c>
      <c r="P811">
        <v>137.172932330827</v>
      </c>
      <c r="Q811">
        <v>-1.7080755817589999E-2</v>
      </c>
    </row>
    <row r="812" spans="1:17" hidden="1" x14ac:dyDescent="0.3">
      <c r="A812" t="s">
        <v>1767</v>
      </c>
      <c r="B812" t="s">
        <v>1768</v>
      </c>
      <c r="C812" t="s">
        <v>3150</v>
      </c>
      <c r="D812" t="s">
        <v>108</v>
      </c>
      <c r="E812">
        <v>4582.5688423849997</v>
      </c>
      <c r="F812">
        <v>1324.85</v>
      </c>
      <c r="G812">
        <v>442.33468591337402</v>
      </c>
      <c r="H812">
        <v>7.04099222212702</v>
      </c>
      <c r="I812">
        <v>149.465012046</v>
      </c>
      <c r="J812">
        <v>3.4014555500113102</v>
      </c>
      <c r="K812">
        <v>1198.7851136162601</v>
      </c>
      <c r="L812">
        <v>868.95673137016695</v>
      </c>
      <c r="M812">
        <v>71.887975844605293</v>
      </c>
      <c r="N812">
        <v>0.70021469837111305</v>
      </c>
      <c r="O812">
        <v>12.012680680831799</v>
      </c>
      <c r="P812">
        <v>491.45089285714198</v>
      </c>
      <c r="Q812">
        <v>0.19002437800449301</v>
      </c>
    </row>
    <row r="813" spans="1:17" hidden="1" x14ac:dyDescent="0.3">
      <c r="A813" t="s">
        <v>1769</v>
      </c>
      <c r="B813" t="s">
        <v>1770</v>
      </c>
      <c r="C813" t="s">
        <v>3150</v>
      </c>
      <c r="D813" t="s">
        <v>51</v>
      </c>
      <c r="E813">
        <v>4554.0438491550003</v>
      </c>
      <c r="F813">
        <v>823.4</v>
      </c>
      <c r="G813">
        <v>143.384123415011</v>
      </c>
      <c r="H813">
        <v>10.4666434245663</v>
      </c>
      <c r="I813">
        <v>75.013723260711998</v>
      </c>
      <c r="J813">
        <v>4.4051613630967097</v>
      </c>
      <c r="K813">
        <v>761.86493923341595</v>
      </c>
      <c r="L813">
        <v>612.70594025329694</v>
      </c>
      <c r="M813">
        <v>67.506962618798994</v>
      </c>
      <c r="N813">
        <v>0.89216071437963396</v>
      </c>
      <c r="O813">
        <v>3.3094486276414798</v>
      </c>
      <c r="P813">
        <v>181.38686152063499</v>
      </c>
      <c r="Q813">
        <v>-1.1189399679677E-2</v>
      </c>
    </row>
    <row r="814" spans="1:17" x14ac:dyDescent="0.3">
      <c r="A814" t="s">
        <v>1771</v>
      </c>
      <c r="B814" t="s">
        <v>1772</v>
      </c>
      <c r="C814" t="s">
        <v>3138</v>
      </c>
      <c r="D814" t="s">
        <v>123</v>
      </c>
      <c r="E814">
        <v>4536.3324599999996</v>
      </c>
      <c r="F814">
        <v>488.85</v>
      </c>
      <c r="G814">
        <v>75.155925054151894</v>
      </c>
      <c r="H814">
        <v>-9.5378657789155508</v>
      </c>
      <c r="I814">
        <v>28.8711611398125</v>
      </c>
      <c r="J814">
        <v>-0.83116477084430795</v>
      </c>
      <c r="K814">
        <v>533.46373610999501</v>
      </c>
      <c r="L814">
        <v>479.43996382053399</v>
      </c>
      <c r="M814">
        <v>50.756991581084897</v>
      </c>
      <c r="N814">
        <v>0.62350833396293404</v>
      </c>
      <c r="O814">
        <v>48.787971770481697</v>
      </c>
      <c r="P814">
        <v>110.48439181916</v>
      </c>
      <c r="Q814">
        <v>7.5282894942000994E-2</v>
      </c>
    </row>
    <row r="815" spans="1:17" hidden="1" x14ac:dyDescent="0.3">
      <c r="A815" t="s">
        <v>1773</v>
      </c>
      <c r="B815" t="s">
        <v>1774</v>
      </c>
      <c r="C815" t="s">
        <v>3150</v>
      </c>
      <c r="D815" t="s">
        <v>382</v>
      </c>
      <c r="E815">
        <v>4517.8657780849999</v>
      </c>
      <c r="F815">
        <v>1510.55</v>
      </c>
      <c r="G815">
        <v>41.727530125905602</v>
      </c>
      <c r="H815">
        <v>6.4532705859459698</v>
      </c>
      <c r="I815">
        <v>36.231737981502498</v>
      </c>
      <c r="J815">
        <v>8.8730278220427898</v>
      </c>
      <c r="K815">
        <v>1307.4713418093299</v>
      </c>
      <c r="L815">
        <v>1118.3866048241</v>
      </c>
      <c r="M815">
        <v>67.2168467819982</v>
      </c>
      <c r="N815">
        <v>0.63603248641096499</v>
      </c>
      <c r="O815">
        <v>4.0018536294727101</v>
      </c>
      <c r="P815">
        <v>69.534231200897807</v>
      </c>
      <c r="Q815">
        <v>9.7861218018127E-2</v>
      </c>
    </row>
    <row r="816" spans="1:17" hidden="1" x14ac:dyDescent="0.3">
      <c r="A816" t="s">
        <v>1775</v>
      </c>
      <c r="B816" t="s">
        <v>1776</v>
      </c>
      <c r="C816" t="s">
        <v>3150</v>
      </c>
      <c r="D816" t="s">
        <v>117</v>
      </c>
      <c r="E816">
        <v>4505.9418158999997</v>
      </c>
      <c r="F816">
        <v>430.5</v>
      </c>
      <c r="G816">
        <v>-17.646134460863799</v>
      </c>
      <c r="K816">
        <v>425.76520424318301</v>
      </c>
      <c r="L816">
        <v>384.46648021701702</v>
      </c>
      <c r="M816">
        <v>38.331602171758398</v>
      </c>
      <c r="N816">
        <v>1</v>
      </c>
      <c r="O816">
        <v>7.2938443670151001</v>
      </c>
      <c r="P816">
        <v>6.2569418733802298</v>
      </c>
      <c r="Q816">
        <v>9.3594908740256E-2</v>
      </c>
    </row>
    <row r="817" spans="1:17" hidden="1" x14ac:dyDescent="0.3">
      <c r="A817" t="s">
        <v>1777</v>
      </c>
      <c r="B817" t="s">
        <v>1778</v>
      </c>
      <c r="C817" t="s">
        <v>3150</v>
      </c>
      <c r="D817" t="s">
        <v>1779</v>
      </c>
      <c r="E817">
        <v>4487.9548999999997</v>
      </c>
      <c r="F817">
        <v>399</v>
      </c>
      <c r="G817">
        <v>-29.0377345382825</v>
      </c>
      <c r="H817">
        <v>0.470845746914061</v>
      </c>
      <c r="I817">
        <v>-18.600102552166401</v>
      </c>
      <c r="J817">
        <v>-4.2707820795318199</v>
      </c>
      <c r="K817">
        <v>409.34857156067301</v>
      </c>
      <c r="L817">
        <v>410.285828237359</v>
      </c>
      <c r="M817">
        <v>52.752992527752397</v>
      </c>
      <c r="N817">
        <v>0.61512356286754799</v>
      </c>
      <c r="O817">
        <v>60.025062656641602</v>
      </c>
      <c r="P817">
        <v>12.1889498102066</v>
      </c>
      <c r="Q817">
        <v>0.27699269569448898</v>
      </c>
    </row>
    <row r="818" spans="1:17" hidden="1" x14ac:dyDescent="0.3">
      <c r="A818" t="s">
        <v>1780</v>
      </c>
      <c r="B818" t="s">
        <v>1781</v>
      </c>
      <c r="C818" t="s">
        <v>3150</v>
      </c>
      <c r="D818" t="s">
        <v>48</v>
      </c>
      <c r="E818">
        <v>4479.1148926199903</v>
      </c>
      <c r="F818">
        <v>806.6</v>
      </c>
      <c r="G818">
        <v>58.278317702175102</v>
      </c>
      <c r="H818">
        <v>7.0717387696998699</v>
      </c>
      <c r="I818">
        <v>67.208083630046502</v>
      </c>
      <c r="J818">
        <v>4.3741699369709197</v>
      </c>
      <c r="K818">
        <v>780.03906151266096</v>
      </c>
      <c r="L818">
        <v>658.14987153031802</v>
      </c>
      <c r="M818">
        <v>66.393590621005004</v>
      </c>
      <c r="N818">
        <v>0.95402553756683095</v>
      </c>
      <c r="O818">
        <v>15.9186709645425</v>
      </c>
      <c r="P818">
        <v>126.477607749543</v>
      </c>
    </row>
    <row r="819" spans="1:17" x14ac:dyDescent="0.3">
      <c r="A819" t="s">
        <v>1782</v>
      </c>
      <c r="B819" t="s">
        <v>1783</v>
      </c>
      <c r="C819" t="s">
        <v>3135</v>
      </c>
      <c r="D819" t="s">
        <v>243</v>
      </c>
      <c r="E819">
        <v>4468.7507499599997</v>
      </c>
      <c r="F819">
        <v>1636.9</v>
      </c>
      <c r="G819">
        <v>16.5617657184827</v>
      </c>
      <c r="H819">
        <v>6.7956667581665702</v>
      </c>
      <c r="I819">
        <v>17.006777818233701</v>
      </c>
      <c r="J819">
        <v>12.5663396854836</v>
      </c>
      <c r="K819">
        <v>1424.49790731298</v>
      </c>
      <c r="L819">
        <v>1305.0548049014701</v>
      </c>
      <c r="M819">
        <v>84.694126927815901</v>
      </c>
      <c r="N819">
        <v>1.16395015204303</v>
      </c>
      <c r="O819">
        <v>3.2622640356771702</v>
      </c>
      <c r="P819">
        <v>73.750132682305505</v>
      </c>
      <c r="Q819">
        <v>0.121621975577696</v>
      </c>
    </row>
    <row r="820" spans="1:17" x14ac:dyDescent="0.3">
      <c r="A820" t="s">
        <v>1784</v>
      </c>
      <c r="B820" t="s">
        <v>1785</v>
      </c>
      <c r="C820" t="s">
        <v>3138</v>
      </c>
      <c r="D820" t="s">
        <v>1786</v>
      </c>
      <c r="E820">
        <v>4460.6338161000003</v>
      </c>
      <c r="F820">
        <v>872.25</v>
      </c>
      <c r="G820">
        <v>20.2467771559994</v>
      </c>
      <c r="H820">
        <v>8.9935643257011098</v>
      </c>
      <c r="I820">
        <v>-3.31469717095516</v>
      </c>
      <c r="J820">
        <v>2.6949913254475399</v>
      </c>
      <c r="K820">
        <v>918.75136326992401</v>
      </c>
      <c r="L820">
        <v>885.063921928029</v>
      </c>
      <c r="M820">
        <v>51.744995258861302</v>
      </c>
      <c r="N820">
        <v>0.86026484492512201</v>
      </c>
      <c r="O820">
        <v>37.689882487818799</v>
      </c>
      <c r="P820">
        <v>48.442818243703201</v>
      </c>
      <c r="Q820">
        <v>5.2248018044322997E-2</v>
      </c>
    </row>
    <row r="821" spans="1:17" x14ac:dyDescent="0.3">
      <c r="A821" t="s">
        <v>1787</v>
      </c>
      <c r="B821" t="s">
        <v>1788</v>
      </c>
      <c r="C821" t="s">
        <v>3146</v>
      </c>
      <c r="D821" t="s">
        <v>117</v>
      </c>
      <c r="E821">
        <v>4450.6742039399996</v>
      </c>
      <c r="F821">
        <v>824.9</v>
      </c>
      <c r="G821">
        <v>44.255138415840598</v>
      </c>
      <c r="H821">
        <v>26.913878579348701</v>
      </c>
      <c r="I821">
        <v>7.8704770322159003</v>
      </c>
      <c r="J821">
        <v>7.9875673423558098</v>
      </c>
      <c r="K821">
        <v>723.93335779612505</v>
      </c>
      <c r="L821">
        <v>665.26123278748503</v>
      </c>
      <c r="M821">
        <v>67.650027696652501</v>
      </c>
      <c r="N821">
        <v>1.80332247222291</v>
      </c>
      <c r="O821">
        <v>6.6795975269729801</v>
      </c>
      <c r="P821">
        <v>74.915182357930405</v>
      </c>
      <c r="Q821">
        <v>8.3599462732795005E-2</v>
      </c>
    </row>
    <row r="822" spans="1:17" hidden="1" x14ac:dyDescent="0.3">
      <c r="A822" t="s">
        <v>1789</v>
      </c>
      <c r="B822" t="s">
        <v>1790</v>
      </c>
      <c r="C822" t="s">
        <v>3150</v>
      </c>
      <c r="D822" t="s">
        <v>746</v>
      </c>
      <c r="E822">
        <v>4449.3999170859997</v>
      </c>
      <c r="F822">
        <v>271.54000000000002</v>
      </c>
      <c r="G822">
        <v>0.58583445973998804</v>
      </c>
      <c r="H822">
        <v>-0.63251455554000302</v>
      </c>
      <c r="I822">
        <v>0.74939727189920702</v>
      </c>
      <c r="J822">
        <v>-0.411813943832739</v>
      </c>
      <c r="K822">
        <v>272.81748919590302</v>
      </c>
      <c r="L822">
        <v>262.238738889346</v>
      </c>
      <c r="M822">
        <v>58.987597709054498</v>
      </c>
      <c r="N822">
        <v>1.1612107408030901</v>
      </c>
      <c r="O822">
        <v>8.2676585401782301</v>
      </c>
      <c r="P822">
        <v>28.115121490917598</v>
      </c>
      <c r="Q822">
        <v>3.7892634135868998E-2</v>
      </c>
    </row>
    <row r="823" spans="1:17" hidden="1" x14ac:dyDescent="0.3">
      <c r="A823" t="s">
        <v>1791</v>
      </c>
      <c r="B823" t="s">
        <v>1792</v>
      </c>
      <c r="C823" t="s">
        <v>3150</v>
      </c>
      <c r="D823" t="s">
        <v>391</v>
      </c>
      <c r="E823">
        <v>4436.2965400000003</v>
      </c>
      <c r="F823">
        <v>322.39999999999998</v>
      </c>
      <c r="G823">
        <v>69.833655650522701</v>
      </c>
      <c r="H823">
        <v>20.496804920993199</v>
      </c>
      <c r="I823">
        <v>78.586677847194395</v>
      </c>
      <c r="J823">
        <v>5.5155819737242302</v>
      </c>
      <c r="K823">
        <v>281.85473415846002</v>
      </c>
      <c r="L823">
        <v>232.282093471671</v>
      </c>
      <c r="M823">
        <v>74.680005432468704</v>
      </c>
      <c r="N823">
        <v>2.9169905373621599</v>
      </c>
      <c r="O823">
        <v>3.9081885856079501</v>
      </c>
      <c r="P823">
        <v>128.167020523708</v>
      </c>
      <c r="Q823">
        <v>0.26211996568943302</v>
      </c>
    </row>
    <row r="824" spans="1:17" hidden="1" x14ac:dyDescent="0.3">
      <c r="A824" t="s">
        <v>1793</v>
      </c>
      <c r="B824" t="s">
        <v>1794</v>
      </c>
      <c r="C824" t="s">
        <v>3150</v>
      </c>
      <c r="D824" t="s">
        <v>489</v>
      </c>
      <c r="E824">
        <v>4426.8559999999998</v>
      </c>
      <c r="F824">
        <v>221342.8</v>
      </c>
      <c r="G824">
        <v>6516849.1767578702</v>
      </c>
      <c r="H824">
        <v>6221484.5966839697</v>
      </c>
      <c r="I824">
        <v>6516865.9561571404</v>
      </c>
      <c r="J824">
        <v>-17.062908125789999</v>
      </c>
      <c r="K824">
        <v>142250.89976773501</v>
      </c>
      <c r="L824">
        <v>46679.377667585002</v>
      </c>
      <c r="M824">
        <v>38.049737363571502</v>
      </c>
      <c r="N824">
        <v>2.42979159549026</v>
      </c>
      <c r="O824">
        <v>50.174277184529998</v>
      </c>
      <c r="P824">
        <v>6567935.6083086003</v>
      </c>
    </row>
    <row r="825" spans="1:17" hidden="1" x14ac:dyDescent="0.3">
      <c r="A825" t="s">
        <v>1795</v>
      </c>
      <c r="B825" t="s">
        <v>1796</v>
      </c>
      <c r="C825" t="s">
        <v>3150</v>
      </c>
      <c r="D825" t="s">
        <v>134</v>
      </c>
      <c r="E825">
        <v>4414.6845598899999</v>
      </c>
      <c r="F825">
        <v>969.1</v>
      </c>
      <c r="G825">
        <v>131.266353729754</v>
      </c>
      <c r="H825">
        <v>20.4595452327586</v>
      </c>
      <c r="I825">
        <v>44.022056345051297</v>
      </c>
      <c r="J825">
        <v>0.151531803316931</v>
      </c>
      <c r="K825">
        <v>863.29135846725899</v>
      </c>
      <c r="L825">
        <v>717.96493138536198</v>
      </c>
      <c r="M825">
        <v>70.459982728614506</v>
      </c>
      <c r="N825">
        <v>0.69827534767999799</v>
      </c>
      <c r="O825">
        <v>3.1782065834279098</v>
      </c>
      <c r="P825">
        <v>160.510752688172</v>
      </c>
      <c r="Q825">
        <v>0.16746815592863201</v>
      </c>
    </row>
    <row r="826" spans="1:17" hidden="1" x14ac:dyDescent="0.3">
      <c r="A826" t="s">
        <v>1797</v>
      </c>
      <c r="B826" t="s">
        <v>1798</v>
      </c>
      <c r="C826" t="s">
        <v>3150</v>
      </c>
      <c r="D826" t="s">
        <v>983</v>
      </c>
      <c r="E826">
        <v>4410.8394749999998</v>
      </c>
      <c r="F826">
        <v>3517.5</v>
      </c>
      <c r="G826">
        <v>18.755440063616099</v>
      </c>
      <c r="H826">
        <v>-0.624027168521465</v>
      </c>
      <c r="I826">
        <v>39.448137206072701</v>
      </c>
      <c r="J826">
        <v>-0.59370637102558399</v>
      </c>
      <c r="K826">
        <v>3489.50380836574</v>
      </c>
      <c r="L826">
        <v>3134.00622144002</v>
      </c>
      <c r="M826">
        <v>61.529392559492102</v>
      </c>
      <c r="N826">
        <v>0.34534416476768598</v>
      </c>
      <c r="O826">
        <v>13.518123667377299</v>
      </c>
      <c r="P826">
        <v>60.6751324684816</v>
      </c>
      <c r="Q826">
        <v>4.3543608689192999E-2</v>
      </c>
    </row>
    <row r="827" spans="1:17" x14ac:dyDescent="0.3">
      <c r="A827" t="s">
        <v>1799</v>
      </c>
      <c r="B827" t="s">
        <v>1800</v>
      </c>
      <c r="C827" t="s">
        <v>572</v>
      </c>
      <c r="D827" t="s">
        <v>572</v>
      </c>
      <c r="E827">
        <v>4407.0416961999999</v>
      </c>
      <c r="F827">
        <v>213.38</v>
      </c>
      <c r="G827">
        <v>4.1655867998986196</v>
      </c>
      <c r="H827">
        <v>-3.5434216961334002</v>
      </c>
      <c r="I827">
        <v>13.281905460256899</v>
      </c>
      <c r="J827">
        <v>-0.132426480955702</v>
      </c>
      <c r="K827">
        <v>218.50403980881501</v>
      </c>
      <c r="L827">
        <v>198.00149233299399</v>
      </c>
      <c r="M827">
        <v>50.119106851537701</v>
      </c>
      <c r="N827">
        <v>0.49900575668818498</v>
      </c>
      <c r="O827">
        <v>20.1612147342768</v>
      </c>
      <c r="P827">
        <v>59.120059656972401</v>
      </c>
      <c r="Q827">
        <v>9.3695626416626002E-2</v>
      </c>
    </row>
    <row r="828" spans="1:17" hidden="1" x14ac:dyDescent="0.3">
      <c r="A828" t="s">
        <v>1801</v>
      </c>
      <c r="B828" t="s">
        <v>1802</v>
      </c>
      <c r="C828" t="s">
        <v>3150</v>
      </c>
      <c r="D828" t="s">
        <v>278</v>
      </c>
      <c r="E828">
        <v>4401.4181531249997</v>
      </c>
      <c r="F828">
        <v>2502.85</v>
      </c>
      <c r="G828">
        <v>42.613757411523501</v>
      </c>
      <c r="H828">
        <v>0.28707224169572498</v>
      </c>
      <c r="I828">
        <v>28.613913180702301</v>
      </c>
      <c r="J828">
        <v>-3.8772738772116502</v>
      </c>
      <c r="K828">
        <v>2470.5175304685399</v>
      </c>
      <c r="L828">
        <v>2157.1284933847701</v>
      </c>
      <c r="M828">
        <v>62.706260556279098</v>
      </c>
      <c r="N828">
        <v>0.759365577994915</v>
      </c>
      <c r="O828">
        <v>15.0688215434404</v>
      </c>
      <c r="P828">
        <v>94.622861586314102</v>
      </c>
      <c r="Q828">
        <v>5.7539380774501998E-2</v>
      </c>
    </row>
    <row r="829" spans="1:17" hidden="1" x14ac:dyDescent="0.3">
      <c r="A829" t="s">
        <v>1803</v>
      </c>
      <c r="B829" t="s">
        <v>1804</v>
      </c>
      <c r="C829" t="s">
        <v>3150</v>
      </c>
      <c r="D829" t="s">
        <v>1621</v>
      </c>
      <c r="E829">
        <v>4390.4199163499998</v>
      </c>
      <c r="F829">
        <v>8302.9</v>
      </c>
      <c r="G829">
        <v>-8.0570668315405598</v>
      </c>
      <c r="H829">
        <v>-9.1532676062564294E-2</v>
      </c>
      <c r="I829">
        <v>28.000835257679199</v>
      </c>
      <c r="J829">
        <v>-3.6210093701518198</v>
      </c>
      <c r="K829">
        <v>8586.0973938076495</v>
      </c>
      <c r="L829">
        <v>7991.7431143014501</v>
      </c>
      <c r="M829">
        <v>21.401578730552099</v>
      </c>
      <c r="N829">
        <v>0.64803822484140206</v>
      </c>
      <c r="O829">
        <v>9.58821616543616</v>
      </c>
      <c r="P829">
        <v>42.9058269722291</v>
      </c>
      <c r="Q829">
        <v>4.6899606676620003E-3</v>
      </c>
    </row>
    <row r="830" spans="1:17" hidden="1" x14ac:dyDescent="0.3">
      <c r="A830" t="s">
        <v>1805</v>
      </c>
      <c r="B830" t="s">
        <v>1806</v>
      </c>
      <c r="C830" t="s">
        <v>3150</v>
      </c>
      <c r="D830" t="s">
        <v>418</v>
      </c>
      <c r="E830">
        <v>4368.5336299500004</v>
      </c>
      <c r="F830">
        <v>304.75</v>
      </c>
      <c r="G830">
        <v>477.26824365895402</v>
      </c>
      <c r="H830">
        <v>58.666171867132498</v>
      </c>
      <c r="I830">
        <v>233.07728093827001</v>
      </c>
      <c r="J830">
        <v>16.293612412756399</v>
      </c>
      <c r="K830">
        <v>197.063469890677</v>
      </c>
      <c r="L830">
        <v>136.49598445547201</v>
      </c>
      <c r="M830">
        <v>96.550315357234297</v>
      </c>
      <c r="N830">
        <v>3.0195457800453802</v>
      </c>
      <c r="O830">
        <v>0</v>
      </c>
      <c r="P830">
        <v>567.57940854326296</v>
      </c>
      <c r="Q830">
        <v>0.16587476569911999</v>
      </c>
    </row>
    <row r="831" spans="1:17" x14ac:dyDescent="0.3">
      <c r="A831" t="s">
        <v>1807</v>
      </c>
      <c r="B831" t="s">
        <v>1808</v>
      </c>
      <c r="C831" t="s">
        <v>3144</v>
      </c>
      <c r="D831" t="s">
        <v>163</v>
      </c>
      <c r="E831">
        <v>4366.9414999999999</v>
      </c>
      <c r="F831">
        <v>3864.55</v>
      </c>
      <c r="G831">
        <v>79.037170405274793</v>
      </c>
      <c r="H831">
        <v>-14.0984619900144</v>
      </c>
      <c r="I831">
        <v>-18.407709887416601</v>
      </c>
      <c r="J831">
        <v>-2.2654718113381498</v>
      </c>
      <c r="K831">
        <v>4358.0851151637398</v>
      </c>
      <c r="L831">
        <v>4050.8355915520701</v>
      </c>
      <c r="M831">
        <v>45.587485408083197</v>
      </c>
      <c r="N831">
        <v>1.1262378016461001</v>
      </c>
      <c r="O831">
        <v>47.226714623953598</v>
      </c>
      <c r="P831">
        <v>106.109333333333</v>
      </c>
      <c r="Q831">
        <v>0.154124684401833</v>
      </c>
    </row>
    <row r="832" spans="1:17" x14ac:dyDescent="0.3">
      <c r="A832" t="s">
        <v>1809</v>
      </c>
      <c r="B832" t="s">
        <v>1810</v>
      </c>
      <c r="C832" t="s">
        <v>3140</v>
      </c>
      <c r="D832" t="s">
        <v>504</v>
      </c>
      <c r="E832">
        <v>4354.3948979999996</v>
      </c>
      <c r="F832">
        <v>389.2</v>
      </c>
      <c r="G832">
        <v>-8.5301887595913506</v>
      </c>
      <c r="H832">
        <v>-13.7369480242068</v>
      </c>
      <c r="I832">
        <v>-4.3424283960338297</v>
      </c>
      <c r="J832">
        <v>-2.5663241348069099</v>
      </c>
      <c r="K832">
        <v>442.62159625728901</v>
      </c>
      <c r="L832">
        <v>416.09513379865001</v>
      </c>
      <c r="M832">
        <v>41.483660272195998</v>
      </c>
      <c r="N832">
        <v>0.58899833141407199</v>
      </c>
      <c r="O832">
        <v>46.711202466598102</v>
      </c>
      <c r="P832">
        <v>19.8829508701678</v>
      </c>
      <c r="Q832">
        <v>-3.1854481426850001E-3</v>
      </c>
    </row>
    <row r="833" spans="1:17" x14ac:dyDescent="0.3">
      <c r="A833" t="s">
        <v>1811</v>
      </c>
      <c r="B833" t="s">
        <v>1812</v>
      </c>
      <c r="C833" t="s">
        <v>3144</v>
      </c>
      <c r="D833" t="s">
        <v>80</v>
      </c>
      <c r="E833">
        <v>4353.9319715749998</v>
      </c>
      <c r="F833">
        <v>1080.55</v>
      </c>
      <c r="G833">
        <v>24.638876796393198</v>
      </c>
      <c r="H833">
        <v>10.965526749403001</v>
      </c>
      <c r="I833">
        <v>14.9183940454731</v>
      </c>
      <c r="J833">
        <v>2.2990034159805801</v>
      </c>
      <c r="K833">
        <v>1050.4480977979999</v>
      </c>
      <c r="L833">
        <v>1012.20584140825</v>
      </c>
      <c r="M833">
        <v>68.258166133955001</v>
      </c>
      <c r="N833">
        <v>1.65868032162601</v>
      </c>
      <c r="O833">
        <v>47.397158854287099</v>
      </c>
      <c r="P833">
        <v>77.139344262294998</v>
      </c>
      <c r="Q833">
        <v>2.8518399492229E-2</v>
      </c>
    </row>
    <row r="834" spans="1:17" x14ac:dyDescent="0.3">
      <c r="A834" t="s">
        <v>1813</v>
      </c>
      <c r="B834" t="s">
        <v>1814</v>
      </c>
      <c r="C834" t="s">
        <v>3151</v>
      </c>
      <c r="D834" t="s">
        <v>278</v>
      </c>
      <c r="E834">
        <v>4353.4866935</v>
      </c>
      <c r="F834">
        <v>260.75</v>
      </c>
      <c r="G834">
        <v>-12.0991431100071</v>
      </c>
      <c r="H834">
        <v>-3.2436118175783202</v>
      </c>
      <c r="I834">
        <v>-4.8858776627936198</v>
      </c>
      <c r="J834">
        <v>-3.9263642535339098</v>
      </c>
      <c r="K834">
        <v>275.94854762174498</v>
      </c>
      <c r="L834">
        <v>273.95129039218898</v>
      </c>
      <c r="M834">
        <v>43.298111256217801</v>
      </c>
      <c r="N834">
        <v>0.68531687240263905</v>
      </c>
      <c r="O834">
        <v>28.859060402684499</v>
      </c>
      <c r="P834">
        <v>19.637531543932099</v>
      </c>
      <c r="Q834">
        <v>-1.8247853339120001E-2</v>
      </c>
    </row>
    <row r="835" spans="1:17" hidden="1" x14ac:dyDescent="0.3">
      <c r="A835" t="s">
        <v>1815</v>
      </c>
      <c r="B835" t="s">
        <v>1816</v>
      </c>
      <c r="C835" t="s">
        <v>3136</v>
      </c>
      <c r="D835" t="s">
        <v>24</v>
      </c>
      <c r="E835">
        <v>4347.1998003099998</v>
      </c>
      <c r="F835">
        <v>415.15</v>
      </c>
      <c r="G835">
        <v>-10.477959692341299</v>
      </c>
      <c r="H835">
        <v>-7.3622282134867296</v>
      </c>
      <c r="I835">
        <v>-35.441788047506499</v>
      </c>
      <c r="J835">
        <v>-3.0099058638662202</v>
      </c>
      <c r="K835">
        <v>486.26979943683199</v>
      </c>
      <c r="M835">
        <v>36.073376839784302</v>
      </c>
      <c r="N835">
        <v>0.60134121165118304</v>
      </c>
      <c r="O835">
        <v>83.283150668433095</v>
      </c>
      <c r="P835">
        <v>13.7397260273972</v>
      </c>
    </row>
    <row r="836" spans="1:17" hidden="1" x14ac:dyDescent="0.3">
      <c r="A836" t="s">
        <v>1817</v>
      </c>
      <c r="B836" t="s">
        <v>1818</v>
      </c>
      <c r="C836" t="s">
        <v>3150</v>
      </c>
      <c r="D836" t="s">
        <v>411</v>
      </c>
      <c r="E836">
        <v>4328.4707792999998</v>
      </c>
      <c r="F836">
        <v>347.85</v>
      </c>
      <c r="G836">
        <v>96.818615367892207</v>
      </c>
      <c r="H836">
        <v>3.2667287990315201</v>
      </c>
      <c r="I836">
        <v>65.5636137912078</v>
      </c>
      <c r="J836">
        <v>-2.7790495130328998</v>
      </c>
      <c r="K836">
        <v>342.006893422205</v>
      </c>
      <c r="L836">
        <v>286.12964785999202</v>
      </c>
      <c r="M836">
        <v>62.797215656539997</v>
      </c>
      <c r="N836">
        <v>1.0164120278300799</v>
      </c>
      <c r="O836">
        <v>28.7049015380192</v>
      </c>
      <c r="P836">
        <v>152.62355205345099</v>
      </c>
      <c r="Q836">
        <v>0.15690881586820199</v>
      </c>
    </row>
    <row r="837" spans="1:17" hidden="1" x14ac:dyDescent="0.3">
      <c r="A837" t="s">
        <v>1819</v>
      </c>
      <c r="B837" t="s">
        <v>1820</v>
      </c>
      <c r="C837" t="s">
        <v>3150</v>
      </c>
      <c r="D837" t="s">
        <v>243</v>
      </c>
      <c r="E837">
        <v>4321.6537166999997</v>
      </c>
      <c r="F837">
        <v>227</v>
      </c>
      <c r="G837">
        <v>121.517612252031</v>
      </c>
      <c r="H837">
        <v>-5.0217059456230597</v>
      </c>
      <c r="I837">
        <v>60.469975581183398</v>
      </c>
      <c r="J837">
        <v>-1.5779509343059399</v>
      </c>
      <c r="K837">
        <v>232.891893575903</v>
      </c>
      <c r="L837">
        <v>200.955736227388</v>
      </c>
      <c r="M837">
        <v>48.309802788004298</v>
      </c>
      <c r="N837">
        <v>0.76150985238274105</v>
      </c>
      <c r="O837">
        <v>43.964757709251103</v>
      </c>
      <c r="P837">
        <v>171.85628742514899</v>
      </c>
      <c r="Q837">
        <v>0.133924317400892</v>
      </c>
    </row>
    <row r="838" spans="1:17" hidden="1" x14ac:dyDescent="0.3">
      <c r="A838" t="s">
        <v>1821</v>
      </c>
      <c r="B838" t="s">
        <v>1822</v>
      </c>
      <c r="C838" t="s">
        <v>3150</v>
      </c>
      <c r="D838" t="s">
        <v>263</v>
      </c>
      <c r="E838">
        <v>4316.39100332</v>
      </c>
      <c r="F838">
        <v>350.9</v>
      </c>
      <c r="G838">
        <v>326.87647277737301</v>
      </c>
      <c r="H838">
        <v>6.5652148020510097</v>
      </c>
      <c r="I838">
        <v>183.13562889040099</v>
      </c>
      <c r="J838">
        <v>-11.915631459029999</v>
      </c>
      <c r="K838">
        <v>362.02582050534397</v>
      </c>
      <c r="L838">
        <v>247.00086516072801</v>
      </c>
      <c r="M838">
        <v>33.503278948294302</v>
      </c>
      <c r="N838">
        <v>0.43152160931345002</v>
      </c>
      <c r="O838">
        <v>26.503277286976299</v>
      </c>
      <c r="P838">
        <v>330.68425897514499</v>
      </c>
      <c r="Q838">
        <v>0.29300461077142298</v>
      </c>
    </row>
    <row r="839" spans="1:17" x14ac:dyDescent="0.3">
      <c r="A839" t="s">
        <v>1823</v>
      </c>
      <c r="B839" t="s">
        <v>1824</v>
      </c>
      <c r="C839" t="s">
        <v>3144</v>
      </c>
      <c r="D839" t="s">
        <v>263</v>
      </c>
      <c r="E839">
        <v>4296.9571540379902</v>
      </c>
      <c r="F839">
        <v>184.83</v>
      </c>
      <c r="G839">
        <v>10.717376227360999</v>
      </c>
      <c r="H839">
        <v>3.1310794901912198</v>
      </c>
      <c r="I839">
        <v>34.060130626170498</v>
      </c>
      <c r="J839">
        <v>0.72460941980066096</v>
      </c>
      <c r="K839">
        <v>176.68980330566399</v>
      </c>
      <c r="L839">
        <v>161.40622523395399</v>
      </c>
      <c r="M839">
        <v>62.293717625289801</v>
      </c>
      <c r="N839">
        <v>0.897884570954537</v>
      </c>
      <c r="O839">
        <v>7.9045609478980596</v>
      </c>
      <c r="P839">
        <v>64.953145917001294</v>
      </c>
      <c r="Q839">
        <v>1.5074897941632E-2</v>
      </c>
    </row>
    <row r="840" spans="1:17" x14ac:dyDescent="0.3">
      <c r="A840" t="s">
        <v>1825</v>
      </c>
      <c r="B840" t="s">
        <v>1826</v>
      </c>
      <c r="C840" t="s">
        <v>3139</v>
      </c>
      <c r="D840" t="s">
        <v>48</v>
      </c>
      <c r="E840">
        <v>4291.3010088649999</v>
      </c>
      <c r="F840">
        <v>620.15</v>
      </c>
      <c r="G840">
        <v>-41.784625062453401</v>
      </c>
      <c r="H840">
        <v>-3.4133804146350699</v>
      </c>
      <c r="I840">
        <v>19.1007326435995</v>
      </c>
      <c r="J840">
        <v>-2.6285943292786702</v>
      </c>
      <c r="K840">
        <v>614.82128454329302</v>
      </c>
      <c r="L840">
        <v>619.96968768451995</v>
      </c>
      <c r="M840">
        <v>68.436624290062099</v>
      </c>
      <c r="N840">
        <v>1.3454310146750299</v>
      </c>
      <c r="O840">
        <v>62.710634523905497</v>
      </c>
      <c r="P840">
        <v>45.319273579379001</v>
      </c>
      <c r="Q840">
        <v>0.12185302129567201</v>
      </c>
    </row>
    <row r="841" spans="1:17" hidden="1" x14ac:dyDescent="0.3">
      <c r="A841" t="s">
        <v>1827</v>
      </c>
      <c r="B841" t="s">
        <v>1828</v>
      </c>
      <c r="C841" t="s">
        <v>3150</v>
      </c>
      <c r="D841" t="s">
        <v>48</v>
      </c>
      <c r="E841">
        <v>4285.2969270000003</v>
      </c>
      <c r="F841">
        <v>2233.9499999999998</v>
      </c>
      <c r="G841">
        <v>455.21198701410799</v>
      </c>
      <c r="H841">
        <v>15.220223276318301</v>
      </c>
      <c r="I841">
        <v>-1.85979738601436</v>
      </c>
      <c r="J841">
        <v>-3.27472370151821</v>
      </c>
      <c r="K841">
        <v>2217.8528986217002</v>
      </c>
      <c r="L841">
        <v>1782.2730180590499</v>
      </c>
      <c r="M841">
        <v>43.632644916397602</v>
      </c>
      <c r="N841">
        <v>0.93311902237725497</v>
      </c>
      <c r="O841">
        <v>33.575057633340002</v>
      </c>
      <c r="P841">
        <v>525.75630252100802</v>
      </c>
    </row>
    <row r="842" spans="1:17" x14ac:dyDescent="0.3">
      <c r="A842" t="s">
        <v>1829</v>
      </c>
      <c r="B842" t="s">
        <v>1830</v>
      </c>
      <c r="C842" t="s">
        <v>3139</v>
      </c>
      <c r="D842" t="s">
        <v>48</v>
      </c>
      <c r="E842">
        <v>4275.3648205919999</v>
      </c>
      <c r="F842">
        <v>52.96</v>
      </c>
      <c r="G842">
        <v>-20.185569950165299</v>
      </c>
      <c r="H842">
        <v>7.0847522429154601</v>
      </c>
      <c r="I842">
        <v>-19.0342597426819</v>
      </c>
      <c r="J842">
        <v>-6.1207558241649203</v>
      </c>
      <c r="K842">
        <v>53.301596928572799</v>
      </c>
      <c r="L842">
        <v>55.924214663846499</v>
      </c>
      <c r="M842">
        <v>58.460567402325502</v>
      </c>
      <c r="N842">
        <v>1.1461099181680801</v>
      </c>
      <c r="O842">
        <v>49.169184290030202</v>
      </c>
      <c r="P842">
        <v>14.5081081081081</v>
      </c>
      <c r="Q842">
        <v>9.3496121591014003E-2</v>
      </c>
    </row>
    <row r="843" spans="1:17" x14ac:dyDescent="0.3">
      <c r="A843" t="s">
        <v>1831</v>
      </c>
      <c r="B843" t="s">
        <v>1832</v>
      </c>
      <c r="C843" t="s">
        <v>3138</v>
      </c>
      <c r="D843" t="s">
        <v>983</v>
      </c>
      <c r="E843">
        <v>4261.712586222</v>
      </c>
      <c r="F843">
        <v>33.409999999999997</v>
      </c>
      <c r="G843">
        <v>-21.385281222198198</v>
      </c>
      <c r="H843">
        <v>-0.26573302574885099</v>
      </c>
      <c r="I843">
        <v>-3.8099067165967302</v>
      </c>
      <c r="J843">
        <v>1.970194228627</v>
      </c>
      <c r="K843">
        <v>35.172881337887901</v>
      </c>
      <c r="L843">
        <v>35.185164031142101</v>
      </c>
      <c r="M843">
        <v>60.390598217187197</v>
      </c>
      <c r="N843">
        <v>0.62433260364600496</v>
      </c>
      <c r="O843">
        <v>37.982639928165199</v>
      </c>
      <c r="P843">
        <v>34.989898989898897</v>
      </c>
      <c r="Q843">
        <v>8.7018298659012006E-2</v>
      </c>
    </row>
    <row r="844" spans="1:17" hidden="1" x14ac:dyDescent="0.3">
      <c r="A844" t="s">
        <v>1833</v>
      </c>
      <c r="B844" t="s">
        <v>1834</v>
      </c>
      <c r="C844" t="s">
        <v>3150</v>
      </c>
      <c r="D844" t="s">
        <v>51</v>
      </c>
      <c r="E844">
        <v>4238.4218617650004</v>
      </c>
      <c r="F844">
        <v>77.349999999999994</v>
      </c>
      <c r="G844">
        <v>38.981308253006098</v>
      </c>
      <c r="H844">
        <v>-0.68135520355943002</v>
      </c>
      <c r="I844">
        <v>53.795190933188003</v>
      </c>
      <c r="J844">
        <v>-4.19231603064312</v>
      </c>
      <c r="K844">
        <v>79.084300770627905</v>
      </c>
      <c r="L844">
        <v>65.725120262986906</v>
      </c>
      <c r="M844">
        <v>52.251448091662503</v>
      </c>
      <c r="N844">
        <v>0.41575669554497502</v>
      </c>
      <c r="O844">
        <v>30.4460245636716</v>
      </c>
      <c r="P844">
        <v>100.648508430609</v>
      </c>
      <c r="Q844">
        <v>3.8461667396063999E-2</v>
      </c>
    </row>
    <row r="845" spans="1:17" x14ac:dyDescent="0.3">
      <c r="A845" t="s">
        <v>1835</v>
      </c>
      <c r="B845" t="s">
        <v>1836</v>
      </c>
      <c r="C845" t="s">
        <v>3145</v>
      </c>
      <c r="D845" t="s">
        <v>48</v>
      </c>
      <c r="E845">
        <v>4237.5234418</v>
      </c>
      <c r="F845">
        <v>2500.3000000000002</v>
      </c>
      <c r="G845">
        <v>15.718815823489599</v>
      </c>
      <c r="H845">
        <v>16.351376900667798</v>
      </c>
      <c r="I845">
        <v>54.4730960197261</v>
      </c>
      <c r="J845">
        <v>12.2957381500512</v>
      </c>
      <c r="K845">
        <v>2234.4341963142301</v>
      </c>
      <c r="L845">
        <v>1950.77965605536</v>
      </c>
      <c r="M845">
        <v>68.588262985428898</v>
      </c>
      <c r="N845">
        <v>0.69393329519354696</v>
      </c>
      <c r="O845">
        <v>9.3868735751709593</v>
      </c>
      <c r="P845">
        <v>76.824611032531806</v>
      </c>
      <c r="Q845">
        <v>9.1028653142126006E-2</v>
      </c>
    </row>
    <row r="846" spans="1:17" x14ac:dyDescent="0.3">
      <c r="A846" t="s">
        <v>1837</v>
      </c>
      <c r="B846" t="s">
        <v>1838</v>
      </c>
      <c r="C846" t="s">
        <v>3145</v>
      </c>
      <c r="D846" t="s">
        <v>927</v>
      </c>
      <c r="E846">
        <v>4236.7764972499999</v>
      </c>
      <c r="F846">
        <v>345.5</v>
      </c>
      <c r="G846">
        <v>-23.6891598974494</v>
      </c>
      <c r="H846">
        <v>-7.9432057777356597</v>
      </c>
      <c r="I846">
        <v>5.4542360402610202</v>
      </c>
      <c r="J846">
        <v>-1.11171389687191</v>
      </c>
      <c r="K846">
        <v>367.45078106516303</v>
      </c>
      <c r="L846">
        <v>358.11733725148201</v>
      </c>
      <c r="M846">
        <v>46.245303322308096</v>
      </c>
      <c r="N846">
        <v>0.34657322441940802</v>
      </c>
      <c r="O846">
        <v>30.217076700434099</v>
      </c>
      <c r="P846">
        <v>28.941966784847899</v>
      </c>
      <c r="Q846">
        <v>-4.0740917877237E-2</v>
      </c>
    </row>
    <row r="847" spans="1:17" x14ac:dyDescent="0.3">
      <c r="A847" t="s">
        <v>1839</v>
      </c>
      <c r="B847" t="s">
        <v>1840</v>
      </c>
      <c r="C847" t="s">
        <v>3148</v>
      </c>
      <c r="D847" t="s">
        <v>501</v>
      </c>
      <c r="E847">
        <v>4231.2151988579999</v>
      </c>
      <c r="F847">
        <v>84.93</v>
      </c>
      <c r="G847">
        <v>-47.589394413087902</v>
      </c>
      <c r="H847">
        <v>-9.5090836168389892</v>
      </c>
      <c r="I847">
        <v>-23.716601119477399</v>
      </c>
      <c r="J847">
        <v>4.2051921389865301</v>
      </c>
      <c r="K847">
        <v>94.772485250335194</v>
      </c>
      <c r="L847">
        <v>103.977665712785</v>
      </c>
      <c r="M847">
        <v>48.448381610984796</v>
      </c>
      <c r="N847">
        <v>0.94579967752995997</v>
      </c>
      <c r="O847">
        <v>57.4237607441422</v>
      </c>
      <c r="P847">
        <v>9.3754024468770201</v>
      </c>
      <c r="Q847">
        <v>-0.11725724335035199</v>
      </c>
    </row>
    <row r="848" spans="1:17" x14ac:dyDescent="0.3">
      <c r="A848" t="s">
        <v>1841</v>
      </c>
      <c r="B848" t="s">
        <v>1842</v>
      </c>
      <c r="C848" t="s">
        <v>3141</v>
      </c>
      <c r="D848" t="s">
        <v>214</v>
      </c>
      <c r="E848">
        <v>4207.5791522010004</v>
      </c>
      <c r="F848">
        <v>165.47</v>
      </c>
      <c r="G848">
        <v>-2.06293403228179</v>
      </c>
      <c r="H848">
        <v>0.480676122890423</v>
      </c>
      <c r="I848">
        <v>-3.04560630688318</v>
      </c>
      <c r="J848">
        <v>1.21782975447733</v>
      </c>
      <c r="K848">
        <v>170.32228382214501</v>
      </c>
      <c r="L848">
        <v>170.79332147139399</v>
      </c>
      <c r="M848">
        <v>51.975591706470198</v>
      </c>
      <c r="N848">
        <v>0.67093076074875702</v>
      </c>
      <c r="O848">
        <v>36.399347313712397</v>
      </c>
      <c r="P848">
        <v>25.451099317664799</v>
      </c>
      <c r="Q848">
        <v>6.1379889086129E-2</v>
      </c>
    </row>
    <row r="849" spans="1:17" hidden="1" x14ac:dyDescent="0.3">
      <c r="A849" t="s">
        <v>1843</v>
      </c>
      <c r="B849" t="s">
        <v>1844</v>
      </c>
      <c r="C849" t="s">
        <v>3150</v>
      </c>
      <c r="D849" t="s">
        <v>51</v>
      </c>
      <c r="E849">
        <v>4204.63582658</v>
      </c>
      <c r="F849">
        <v>419.3</v>
      </c>
      <c r="G849">
        <v>13.8849279853696</v>
      </c>
      <c r="H849">
        <v>-3.1910037953900101</v>
      </c>
      <c r="I849">
        <v>22.288187393661499</v>
      </c>
      <c r="J849">
        <v>-4.3990521002424998</v>
      </c>
      <c r="K849">
        <v>419.38168589209602</v>
      </c>
      <c r="L849">
        <v>368.57018982171797</v>
      </c>
      <c r="M849">
        <v>45.435345324844498</v>
      </c>
      <c r="N849">
        <v>0.57626187771347404</v>
      </c>
      <c r="O849">
        <v>20.259957071309302</v>
      </c>
      <c r="P849">
        <v>51.017468035296197</v>
      </c>
      <c r="Q849">
        <v>8.4060772309586002E-2</v>
      </c>
    </row>
    <row r="850" spans="1:17" hidden="1" x14ac:dyDescent="0.3">
      <c r="A850" t="s">
        <v>1845</v>
      </c>
      <c r="B850" t="s">
        <v>1846</v>
      </c>
      <c r="C850" t="s">
        <v>3150</v>
      </c>
      <c r="D850" t="s">
        <v>217</v>
      </c>
      <c r="E850">
        <v>4193.8568552050001</v>
      </c>
      <c r="F850">
        <v>8582.15</v>
      </c>
      <c r="G850">
        <v>143.60367831757</v>
      </c>
      <c r="H850">
        <v>42.171479505554203</v>
      </c>
      <c r="I850">
        <v>134.88296485683901</v>
      </c>
      <c r="J850">
        <v>-10.5478943750869</v>
      </c>
      <c r="K850">
        <v>6596.7277763594902</v>
      </c>
      <c r="L850">
        <v>4765.1117346249503</v>
      </c>
      <c r="M850">
        <v>50.535454059689798</v>
      </c>
      <c r="N850">
        <v>2.0298498231577802</v>
      </c>
      <c r="O850">
        <v>16.217964029992402</v>
      </c>
      <c r="P850">
        <v>185.59092194805399</v>
      </c>
      <c r="Q850">
        <v>0.158215174896602</v>
      </c>
    </row>
    <row r="851" spans="1:17" hidden="1" x14ac:dyDescent="0.3">
      <c r="A851" t="s">
        <v>1847</v>
      </c>
      <c r="B851" t="s">
        <v>1848</v>
      </c>
      <c r="C851" t="s">
        <v>3150</v>
      </c>
      <c r="D851" t="s">
        <v>1344</v>
      </c>
      <c r="E851">
        <v>4173.1017759400002</v>
      </c>
      <c r="F851">
        <v>577.9</v>
      </c>
      <c r="G851">
        <v>5.9669833918641402</v>
      </c>
      <c r="H851">
        <v>1.6884229530905599</v>
      </c>
      <c r="I851">
        <v>28.276275855078499</v>
      </c>
      <c r="J851">
        <v>-0.93798191352945104</v>
      </c>
      <c r="K851">
        <v>617.014249413426</v>
      </c>
      <c r="L851">
        <v>573.587546819914</v>
      </c>
      <c r="M851">
        <v>51.691766067085801</v>
      </c>
      <c r="N851">
        <v>0.65697719926369003</v>
      </c>
      <c r="O851">
        <v>48.780065755320898</v>
      </c>
      <c r="P851">
        <v>54.106666666666598</v>
      </c>
      <c r="Q851">
        <v>1.2882984926839999E-3</v>
      </c>
    </row>
    <row r="852" spans="1:17" x14ac:dyDescent="0.3">
      <c r="A852" t="s">
        <v>1849</v>
      </c>
      <c r="B852" t="s">
        <v>1850</v>
      </c>
      <c r="C852" t="s">
        <v>3140</v>
      </c>
      <c r="D852" t="s">
        <v>51</v>
      </c>
      <c r="E852">
        <v>4156.8921499999997</v>
      </c>
      <c r="F852">
        <v>455.45</v>
      </c>
      <c r="G852">
        <v>-30.8866900693391</v>
      </c>
      <c r="H852">
        <v>-5.3692730879837498</v>
      </c>
      <c r="I852">
        <v>-11.78868070863</v>
      </c>
      <c r="J852">
        <v>-4.4988002044643798</v>
      </c>
      <c r="K852">
        <v>490.32090551403797</v>
      </c>
      <c r="L852">
        <v>504.87540782665798</v>
      </c>
      <c r="M852">
        <v>30.4576279070757</v>
      </c>
      <c r="N852">
        <v>0.64657094668720905</v>
      </c>
      <c r="O852">
        <v>39.422549127236699</v>
      </c>
      <c r="P852">
        <v>5.6605962185361101</v>
      </c>
      <c r="Q852">
        <v>-3.9238958752912001E-2</v>
      </c>
    </row>
    <row r="853" spans="1:17" x14ac:dyDescent="0.3">
      <c r="A853" t="s">
        <v>1851</v>
      </c>
      <c r="B853" t="s">
        <v>1852</v>
      </c>
      <c r="C853" t="s">
        <v>3141</v>
      </c>
      <c r="D853" t="s">
        <v>214</v>
      </c>
      <c r="E853">
        <v>4154.3432500050003</v>
      </c>
      <c r="F853">
        <v>104.13</v>
      </c>
      <c r="G853">
        <v>-31.5310735080729</v>
      </c>
      <c r="H853">
        <v>-4.6593163901621999</v>
      </c>
      <c r="I853">
        <v>-24.534134919514699</v>
      </c>
      <c r="J853">
        <v>-0.31619150881221197</v>
      </c>
      <c r="K853">
        <v>111.892295833809</v>
      </c>
      <c r="L853">
        <v>119.481207930464</v>
      </c>
      <c r="M853">
        <v>49.9434347633455</v>
      </c>
      <c r="N853">
        <v>0.62912662993378299</v>
      </c>
      <c r="O853">
        <v>43.724190915202101</v>
      </c>
      <c r="P853">
        <v>7.8955548647808396</v>
      </c>
      <c r="Q853">
        <v>-2.6045744881176999E-2</v>
      </c>
    </row>
    <row r="854" spans="1:17" x14ac:dyDescent="0.3">
      <c r="A854" t="s">
        <v>1853</v>
      </c>
      <c r="B854" t="s">
        <v>1854</v>
      </c>
      <c r="C854" t="s">
        <v>3147</v>
      </c>
      <c r="D854" t="s">
        <v>455</v>
      </c>
      <c r="E854">
        <v>4152.5399209959996</v>
      </c>
      <c r="F854">
        <v>83.11</v>
      </c>
      <c r="G854">
        <v>-47.490861673367398</v>
      </c>
      <c r="H854">
        <v>-1.4491803087221</v>
      </c>
      <c r="I854">
        <v>-26.399125561060401</v>
      </c>
      <c r="J854">
        <v>-4.2526461192482401</v>
      </c>
      <c r="K854">
        <v>88.315248173577103</v>
      </c>
      <c r="L854">
        <v>95.584214354027196</v>
      </c>
      <c r="M854">
        <v>39.624042987815997</v>
      </c>
      <c r="N854">
        <v>0.78316105943194503</v>
      </c>
      <c r="O854">
        <v>46.251955240043301</v>
      </c>
      <c r="P854">
        <v>2.6049382716049201</v>
      </c>
      <c r="Q854">
        <v>-1.3986567064245E-2</v>
      </c>
    </row>
    <row r="855" spans="1:17" x14ac:dyDescent="0.3">
      <c r="A855" t="s">
        <v>1855</v>
      </c>
      <c r="B855" t="s">
        <v>1856</v>
      </c>
      <c r="C855" t="s">
        <v>3145</v>
      </c>
      <c r="D855" t="s">
        <v>927</v>
      </c>
      <c r="E855">
        <v>4120.9214535000001</v>
      </c>
      <c r="F855">
        <v>333</v>
      </c>
      <c r="G855">
        <v>41.641593327103898</v>
      </c>
      <c r="H855">
        <v>-14.239164926744699</v>
      </c>
      <c r="I855">
        <v>20.403808064250999</v>
      </c>
      <c r="J855">
        <v>-0.23323696335767599</v>
      </c>
      <c r="K855">
        <v>352.62770273621499</v>
      </c>
      <c r="L855">
        <v>316.36871492065001</v>
      </c>
      <c r="M855">
        <v>50.449950200487002</v>
      </c>
      <c r="N855">
        <v>0.56226638192810996</v>
      </c>
      <c r="O855">
        <v>23.708708708708699</v>
      </c>
      <c r="P855">
        <v>71.561051004636795</v>
      </c>
      <c r="Q855">
        <v>4.4101183934645002E-2</v>
      </c>
    </row>
    <row r="856" spans="1:17" hidden="1" x14ac:dyDescent="0.3">
      <c r="A856" t="s">
        <v>1857</v>
      </c>
      <c r="B856" t="s">
        <v>1858</v>
      </c>
      <c r="C856" t="s">
        <v>3150</v>
      </c>
      <c r="D856" t="s">
        <v>1045</v>
      </c>
      <c r="E856">
        <v>4120.0136068800002</v>
      </c>
      <c r="F856">
        <v>154.36000000000001</v>
      </c>
      <c r="G856">
        <v>-3.6561905010336102</v>
      </c>
      <c r="H856">
        <v>-9.2296195738270708</v>
      </c>
      <c r="I856">
        <v>26.223487481009201</v>
      </c>
      <c r="J856">
        <v>1.22568319358898</v>
      </c>
      <c r="K856">
        <v>165.78926609957</v>
      </c>
      <c r="L856">
        <v>151.79280456677199</v>
      </c>
      <c r="M856">
        <v>43.642237295710601</v>
      </c>
      <c r="N856">
        <v>0.99178176699752696</v>
      </c>
      <c r="O856">
        <v>44.985747603005898</v>
      </c>
      <c r="P856">
        <v>79.384079023823304</v>
      </c>
    </row>
    <row r="857" spans="1:17" hidden="1" x14ac:dyDescent="0.3">
      <c r="A857" t="s">
        <v>1859</v>
      </c>
      <c r="B857" t="s">
        <v>1860</v>
      </c>
      <c r="C857" t="s">
        <v>3150</v>
      </c>
      <c r="D857" t="s">
        <v>134</v>
      </c>
      <c r="E857">
        <v>4112.4386980500003</v>
      </c>
      <c r="F857">
        <v>1044.8499999999999</v>
      </c>
      <c r="G857">
        <v>122.68871248193</v>
      </c>
      <c r="H857">
        <v>21.5919346002757</v>
      </c>
      <c r="I857">
        <v>51.136635923194497</v>
      </c>
      <c r="J857">
        <v>10.512401720148301</v>
      </c>
      <c r="K857">
        <v>845.45349703241504</v>
      </c>
      <c r="L857">
        <v>698.00434299548397</v>
      </c>
      <c r="M857">
        <v>78.7170935110952</v>
      </c>
      <c r="N857">
        <v>0.80318098143504302</v>
      </c>
      <c r="O857">
        <v>1.9237211082930601</v>
      </c>
      <c r="P857">
        <v>176.68103562207901</v>
      </c>
      <c r="Q857">
        <v>0.13222214237475299</v>
      </c>
    </row>
    <row r="858" spans="1:17" x14ac:dyDescent="0.3">
      <c r="A858" t="s">
        <v>1861</v>
      </c>
      <c r="B858" t="s">
        <v>1862</v>
      </c>
      <c r="C858" t="s">
        <v>3141</v>
      </c>
      <c r="D858" t="s">
        <v>214</v>
      </c>
      <c r="E858">
        <v>4102.0239600000004</v>
      </c>
      <c r="F858">
        <v>628.79999999999995</v>
      </c>
      <c r="G858">
        <v>19.479867649588101</v>
      </c>
      <c r="H858">
        <v>-2.0583596524192602</v>
      </c>
      <c r="I858">
        <v>-2.2027326650599699</v>
      </c>
      <c r="J858">
        <v>-2.75706221472351</v>
      </c>
      <c r="K858">
        <v>661.30957814186695</v>
      </c>
      <c r="L858">
        <v>639.75774545991101</v>
      </c>
      <c r="M858">
        <v>53.294970498555799</v>
      </c>
      <c r="N858">
        <v>0.29982921578968103</v>
      </c>
      <c r="O858">
        <v>31.583969465648799</v>
      </c>
      <c r="P858">
        <v>48.301886792452798</v>
      </c>
      <c r="Q858">
        <v>5.5772437289431001E-2</v>
      </c>
    </row>
    <row r="859" spans="1:17" x14ac:dyDescent="0.3">
      <c r="A859" t="s">
        <v>1863</v>
      </c>
      <c r="B859" t="s">
        <v>1864</v>
      </c>
      <c r="C859" t="s">
        <v>3148</v>
      </c>
      <c r="D859" t="s">
        <v>222</v>
      </c>
      <c r="E859">
        <v>4064.1521342839901</v>
      </c>
      <c r="F859">
        <v>184.69</v>
      </c>
      <c r="G859">
        <v>-11.808248635944301</v>
      </c>
      <c r="H859">
        <v>2.2140403511670499</v>
      </c>
      <c r="I859">
        <v>-9.5358093184187496</v>
      </c>
      <c r="J859">
        <v>-4.1566803504700101</v>
      </c>
      <c r="K859">
        <v>190.44763773030101</v>
      </c>
      <c r="L859">
        <v>189.833772145653</v>
      </c>
      <c r="M859">
        <v>49.967118650059803</v>
      </c>
      <c r="N859">
        <v>1.13136723641588</v>
      </c>
      <c r="O859">
        <v>28.783366722616201</v>
      </c>
      <c r="P859">
        <v>26.068259385665499</v>
      </c>
    </row>
    <row r="860" spans="1:17" hidden="1" x14ac:dyDescent="0.3">
      <c r="A860" t="s">
        <v>1865</v>
      </c>
      <c r="B860" t="s">
        <v>1866</v>
      </c>
      <c r="C860" t="s">
        <v>3150</v>
      </c>
      <c r="D860" t="s">
        <v>1050</v>
      </c>
      <c r="E860">
        <v>4060.8879999999999</v>
      </c>
      <c r="F860">
        <v>118</v>
      </c>
      <c r="G860">
        <v>-20.909193213160599</v>
      </c>
      <c r="K860">
        <v>104.378999999999</v>
      </c>
      <c r="M860">
        <v>99.990560428137201</v>
      </c>
      <c r="N860">
        <v>1</v>
      </c>
      <c r="O860">
        <v>0</v>
      </c>
      <c r="P860">
        <v>5.3571428571428603</v>
      </c>
    </row>
    <row r="861" spans="1:17" hidden="1" x14ac:dyDescent="0.3">
      <c r="A861" t="s">
        <v>1867</v>
      </c>
      <c r="B861" t="s">
        <v>1868</v>
      </c>
      <c r="C861" t="s">
        <v>3150</v>
      </c>
      <c r="D861" t="s">
        <v>117</v>
      </c>
      <c r="E861">
        <v>4059.743658164</v>
      </c>
      <c r="F861">
        <v>41.81</v>
      </c>
      <c r="G861">
        <v>-33.486209609013898</v>
      </c>
      <c r="H861">
        <v>2.8026049991130701</v>
      </c>
      <c r="I861">
        <v>-16.325023950917199</v>
      </c>
      <c r="J861">
        <v>3.46086746754527</v>
      </c>
      <c r="K861">
        <v>44.0587921916715</v>
      </c>
      <c r="L861">
        <v>45.841582763731402</v>
      </c>
      <c r="M861">
        <v>55.104729370609299</v>
      </c>
      <c r="N861">
        <v>0.41947480528687903</v>
      </c>
      <c r="O861">
        <v>56.421908634297999</v>
      </c>
      <c r="P861">
        <v>11.0491367861885</v>
      </c>
      <c r="Q861">
        <v>5.2690575489838999E-2</v>
      </c>
    </row>
    <row r="862" spans="1:17" hidden="1" x14ac:dyDescent="0.3">
      <c r="A862" t="s">
        <v>1869</v>
      </c>
      <c r="B862" t="s">
        <v>1870</v>
      </c>
      <c r="C862" t="s">
        <v>3150</v>
      </c>
      <c r="D862" t="s">
        <v>214</v>
      </c>
      <c r="E862">
        <v>4041.3911360400002</v>
      </c>
      <c r="F862">
        <v>526.79999999999995</v>
      </c>
      <c r="G862">
        <v>-18.924358478815599</v>
      </c>
      <c r="H862">
        <v>-7.1142178793527497</v>
      </c>
      <c r="I862">
        <v>-10.960659785204699</v>
      </c>
      <c r="J862">
        <v>-1.4845036107230301</v>
      </c>
      <c r="K862">
        <v>563.91262608555496</v>
      </c>
      <c r="L862">
        <v>564.78519645209803</v>
      </c>
      <c r="M862">
        <v>52.766392871649103</v>
      </c>
      <c r="N862">
        <v>0.84401704793057597</v>
      </c>
      <c r="O862">
        <v>33.447228549734199</v>
      </c>
      <c r="P862">
        <v>11.303612930488001</v>
      </c>
      <c r="Q862">
        <v>0.14727052132711899</v>
      </c>
    </row>
    <row r="863" spans="1:17" x14ac:dyDescent="0.3">
      <c r="A863" t="s">
        <v>1871</v>
      </c>
      <c r="B863" t="s">
        <v>1872</v>
      </c>
      <c r="C863" t="s">
        <v>3148</v>
      </c>
      <c r="D863" t="s">
        <v>1419</v>
      </c>
      <c r="E863">
        <v>4011.61050522699</v>
      </c>
      <c r="F863">
        <v>73.97</v>
      </c>
      <c r="G863">
        <v>16.9423679879167</v>
      </c>
      <c r="H863">
        <v>-2.12710148607129</v>
      </c>
      <c r="I863">
        <v>-18.2117517790427</v>
      </c>
      <c r="J863">
        <v>0.525207573756588</v>
      </c>
      <c r="K863">
        <v>77.401744495146005</v>
      </c>
      <c r="L863">
        <v>77.007101103366693</v>
      </c>
      <c r="M863">
        <v>56.369660999160097</v>
      </c>
      <c r="N863">
        <v>0.43821433960200801</v>
      </c>
      <c r="O863">
        <v>39.5836149790455</v>
      </c>
      <c r="P863">
        <v>48.385155466399098</v>
      </c>
      <c r="Q863">
        <v>0.16570275555578701</v>
      </c>
    </row>
    <row r="864" spans="1:17" x14ac:dyDescent="0.3">
      <c r="A864" t="s">
        <v>1873</v>
      </c>
      <c r="B864" t="s">
        <v>1874</v>
      </c>
      <c r="C864" t="s">
        <v>3151</v>
      </c>
      <c r="D864" t="s">
        <v>504</v>
      </c>
      <c r="E864">
        <v>4010.7010254500001</v>
      </c>
      <c r="F864">
        <v>350.05</v>
      </c>
      <c r="G864">
        <v>-27.90460550281</v>
      </c>
      <c r="H864">
        <v>-8.0046835803947491</v>
      </c>
      <c r="I864">
        <v>-13.809251312598001</v>
      </c>
      <c r="J864">
        <v>-1.42348286162931</v>
      </c>
      <c r="K864">
        <v>369.19709127803799</v>
      </c>
      <c r="L864">
        <v>367.45783680621997</v>
      </c>
      <c r="M864">
        <v>51.282439953037702</v>
      </c>
      <c r="N864">
        <v>0.44834341985131798</v>
      </c>
      <c r="O864">
        <v>31.0812741036994</v>
      </c>
      <c r="P864">
        <v>15.223831468070999</v>
      </c>
      <c r="Q864">
        <v>0.11724689618720401</v>
      </c>
    </row>
    <row r="865" spans="1:17" x14ac:dyDescent="0.3">
      <c r="A865" t="s">
        <v>1875</v>
      </c>
      <c r="B865" t="s">
        <v>1876</v>
      </c>
      <c r="C865" t="s">
        <v>3141</v>
      </c>
      <c r="D865" t="s">
        <v>214</v>
      </c>
      <c r="E865">
        <v>4010.4581925000002</v>
      </c>
      <c r="F865">
        <v>1523.75</v>
      </c>
      <c r="G865">
        <v>22.986954366505302</v>
      </c>
      <c r="H865">
        <v>-2.1364992037877002</v>
      </c>
      <c r="I865">
        <v>14.5760445546839</v>
      </c>
      <c r="J865">
        <v>-3.4216202149481298</v>
      </c>
      <c r="K865">
        <v>1552.12918185729</v>
      </c>
      <c r="L865">
        <v>1382.3727113566099</v>
      </c>
      <c r="M865">
        <v>51.709962326097902</v>
      </c>
      <c r="N865">
        <v>0.75814870531062195</v>
      </c>
      <c r="O865">
        <v>17.473338802296901</v>
      </c>
      <c r="P865">
        <v>56.033997235164598</v>
      </c>
      <c r="Q865">
        <v>0.102851818989994</v>
      </c>
    </row>
    <row r="866" spans="1:17" hidden="1" x14ac:dyDescent="0.3">
      <c r="A866" t="s">
        <v>1877</v>
      </c>
      <c r="B866" t="s">
        <v>1878</v>
      </c>
      <c r="C866" t="s">
        <v>3150</v>
      </c>
      <c r="D866" t="s">
        <v>250</v>
      </c>
      <c r="E866">
        <v>4009.77702</v>
      </c>
      <c r="F866">
        <v>437.4</v>
      </c>
      <c r="G866">
        <v>75.097067755392104</v>
      </c>
      <c r="H866">
        <v>6.6473337565864501</v>
      </c>
      <c r="I866">
        <v>74.964588175777806</v>
      </c>
      <c r="J866">
        <v>1.71081579045785</v>
      </c>
      <c r="K866">
        <v>418.24539481829203</v>
      </c>
      <c r="L866">
        <v>324.20111199035102</v>
      </c>
      <c r="M866">
        <v>59.944311566461899</v>
      </c>
      <c r="N866">
        <v>0.70019715557914297</v>
      </c>
      <c r="O866">
        <v>11.9112940100594</v>
      </c>
      <c r="P866">
        <v>183.106796116504</v>
      </c>
      <c r="Q866">
        <v>0.15762653698316001</v>
      </c>
    </row>
    <row r="867" spans="1:17" hidden="1" x14ac:dyDescent="0.3">
      <c r="A867" t="s">
        <v>1879</v>
      </c>
      <c r="B867" t="s">
        <v>1880</v>
      </c>
      <c r="C867" t="s">
        <v>3150</v>
      </c>
      <c r="D867" t="s">
        <v>43</v>
      </c>
      <c r="E867">
        <v>4008.8333999699998</v>
      </c>
      <c r="F867">
        <v>568.65</v>
      </c>
      <c r="G867">
        <v>3.5140508855397998</v>
      </c>
      <c r="H867">
        <v>-3.21902724235379</v>
      </c>
      <c r="I867">
        <v>9.3156883793351</v>
      </c>
      <c r="J867">
        <v>1.3284513483306399</v>
      </c>
      <c r="K867">
        <v>608.95046099368801</v>
      </c>
      <c r="L867">
        <v>553.54581407754904</v>
      </c>
      <c r="M867">
        <v>37.017647495429301</v>
      </c>
      <c r="N867">
        <v>0.50267489094162099</v>
      </c>
      <c r="O867">
        <v>25.938626571704901</v>
      </c>
      <c r="P867">
        <v>32.075252583904202</v>
      </c>
    </row>
    <row r="868" spans="1:17" hidden="1" x14ac:dyDescent="0.3">
      <c r="A868" t="s">
        <v>1881</v>
      </c>
      <c r="B868" t="s">
        <v>1882</v>
      </c>
      <c r="C868" t="s">
        <v>3150</v>
      </c>
      <c r="D868" t="s">
        <v>418</v>
      </c>
      <c r="E868">
        <v>3979.9073913029902</v>
      </c>
      <c r="F868">
        <v>107.01</v>
      </c>
      <c r="G868">
        <v>-55.089659129934901</v>
      </c>
      <c r="H868">
        <v>-8.0956988787868198</v>
      </c>
      <c r="I868">
        <v>-27.693865867228698</v>
      </c>
      <c r="J868">
        <v>-6.0871030232180301</v>
      </c>
      <c r="K868">
        <v>106.929780193391</v>
      </c>
      <c r="L868">
        <v>119.134917873481</v>
      </c>
      <c r="M868">
        <v>71.209047786690803</v>
      </c>
      <c r="N868">
        <v>2.2754890759702899</v>
      </c>
      <c r="O868">
        <v>43.537987104008899</v>
      </c>
      <c r="P868">
        <v>15.064516129032199</v>
      </c>
    </row>
    <row r="869" spans="1:17" x14ac:dyDescent="0.3">
      <c r="A869" t="s">
        <v>1883</v>
      </c>
      <c r="B869" t="s">
        <v>1884</v>
      </c>
      <c r="C869" t="s">
        <v>3144</v>
      </c>
      <c r="D869" t="s">
        <v>278</v>
      </c>
      <c r="E869">
        <v>3968.47808373</v>
      </c>
      <c r="F869">
        <v>1264.1500000000001</v>
      </c>
      <c r="G869">
        <v>1.1174704145282699</v>
      </c>
      <c r="H869">
        <v>16.817108495893201</v>
      </c>
      <c r="I869">
        <v>46.462472728857399</v>
      </c>
      <c r="J869">
        <v>2.5510934827560798</v>
      </c>
      <c r="K869">
        <v>1175.7482127671999</v>
      </c>
      <c r="L869">
        <v>1107.3559885950399</v>
      </c>
      <c r="M869">
        <v>67.725346130029806</v>
      </c>
      <c r="N869">
        <v>1.3689373848725599</v>
      </c>
      <c r="O869">
        <v>8.7687378871178208</v>
      </c>
      <c r="P869">
        <v>68.183330007317196</v>
      </c>
      <c r="Q869">
        <v>-5.4470378733129002E-2</v>
      </c>
    </row>
    <row r="870" spans="1:17" hidden="1" x14ac:dyDescent="0.3">
      <c r="A870" t="s">
        <v>1885</v>
      </c>
      <c r="B870" t="s">
        <v>1886</v>
      </c>
      <c r="C870" t="s">
        <v>3150</v>
      </c>
      <c r="D870" t="s">
        <v>166</v>
      </c>
      <c r="E870">
        <v>3943.71315</v>
      </c>
      <c r="F870">
        <v>591.35</v>
      </c>
      <c r="G870">
        <v>200.80631063593799</v>
      </c>
      <c r="H870">
        <v>8.1980549031016299</v>
      </c>
      <c r="I870">
        <v>37.416813129198999</v>
      </c>
      <c r="J870">
        <v>-0.97162958836851698</v>
      </c>
      <c r="K870">
        <v>530.669611351355</v>
      </c>
      <c r="L870">
        <v>424.04871047655598</v>
      </c>
      <c r="N870">
        <v>0.50888594113636398</v>
      </c>
      <c r="O870">
        <v>11.101716411600499</v>
      </c>
      <c r="P870">
        <v>237.914285714285</v>
      </c>
    </row>
    <row r="871" spans="1:17" hidden="1" x14ac:dyDescent="0.3">
      <c r="A871" t="s">
        <v>1887</v>
      </c>
      <c r="B871" t="s">
        <v>1888</v>
      </c>
      <c r="C871" t="s">
        <v>3150</v>
      </c>
      <c r="D871" t="s">
        <v>234</v>
      </c>
      <c r="E871">
        <v>3936.5460096359998</v>
      </c>
      <c r="F871">
        <v>176.57</v>
      </c>
      <c r="G871">
        <v>107.3731665816</v>
      </c>
      <c r="H871">
        <v>7.4263940852852599</v>
      </c>
      <c r="I871">
        <v>107.65271867030501</v>
      </c>
      <c r="J871">
        <v>-1.4978007042145101</v>
      </c>
      <c r="K871">
        <v>173.39165558794599</v>
      </c>
      <c r="L871">
        <v>131.91888906268599</v>
      </c>
      <c r="M871">
        <v>47.378647030830201</v>
      </c>
      <c r="N871">
        <v>0.43120108766569099</v>
      </c>
      <c r="O871">
        <v>16.327802004870598</v>
      </c>
      <c r="P871">
        <v>141.87671232876701</v>
      </c>
      <c r="Q871">
        <v>0.26827113846075301</v>
      </c>
    </row>
    <row r="872" spans="1:17" hidden="1" x14ac:dyDescent="0.3">
      <c r="A872" t="s">
        <v>1889</v>
      </c>
      <c r="B872" t="s">
        <v>1890</v>
      </c>
      <c r="C872" t="s">
        <v>3150</v>
      </c>
      <c r="D872" t="s">
        <v>418</v>
      </c>
      <c r="E872">
        <v>3933.0160733600001</v>
      </c>
      <c r="F872">
        <v>229.05</v>
      </c>
      <c r="G872">
        <v>-51.807728175735001</v>
      </c>
      <c r="H872">
        <v>-2.5045363390662101</v>
      </c>
      <c r="I872">
        <v>-35.0283289053693</v>
      </c>
      <c r="J872">
        <v>-7.7786915088122104</v>
      </c>
      <c r="M872">
        <v>55.517459736175603</v>
      </c>
      <c r="O872">
        <v>52.805064396419901</v>
      </c>
      <c r="P872">
        <v>1.64189039272244</v>
      </c>
    </row>
    <row r="873" spans="1:17" x14ac:dyDescent="0.3">
      <c r="A873" t="s">
        <v>1891</v>
      </c>
      <c r="B873" t="s">
        <v>1892</v>
      </c>
      <c r="C873" t="s">
        <v>3136</v>
      </c>
      <c r="D873" t="s">
        <v>418</v>
      </c>
      <c r="E873">
        <v>3929.1452216849998</v>
      </c>
      <c r="F873">
        <v>35.67</v>
      </c>
      <c r="G873">
        <v>-51.577554251764802</v>
      </c>
      <c r="H873">
        <v>-9.4501489395763105</v>
      </c>
      <c r="I873">
        <v>-38.868016380871602</v>
      </c>
      <c r="J873">
        <v>-2.1472744905280998</v>
      </c>
      <c r="K873">
        <v>41.398372004667699</v>
      </c>
      <c r="L873">
        <v>47.515656306452598</v>
      </c>
      <c r="M873">
        <v>33.254034352583901</v>
      </c>
      <c r="N873">
        <v>1.06087959809851</v>
      </c>
      <c r="O873">
        <v>91.477432015699407</v>
      </c>
      <c r="P873">
        <v>2.9437229437229502</v>
      </c>
    </row>
    <row r="874" spans="1:17" x14ac:dyDescent="0.3">
      <c r="A874" t="s">
        <v>1893</v>
      </c>
      <c r="B874" t="s">
        <v>1894</v>
      </c>
      <c r="C874" t="s">
        <v>3144</v>
      </c>
      <c r="D874" t="s">
        <v>117</v>
      </c>
      <c r="E874">
        <v>3928.4578102199998</v>
      </c>
      <c r="F874">
        <v>99.94</v>
      </c>
      <c r="G874">
        <v>-32.095796389792902</v>
      </c>
      <c r="H874">
        <v>-48.959828217495698</v>
      </c>
      <c r="I874">
        <v>-14.854614778450401</v>
      </c>
      <c r="J874">
        <v>-4.3584396099021197E-3</v>
      </c>
      <c r="K874">
        <v>103.022888033972</v>
      </c>
      <c r="L874">
        <v>107.415736993197</v>
      </c>
      <c r="M874">
        <v>58.074466349602602</v>
      </c>
      <c r="N874">
        <v>0.39016522241313101</v>
      </c>
      <c r="O874">
        <v>39.083450070041998</v>
      </c>
      <c r="P874">
        <v>19.760335530257599</v>
      </c>
      <c r="Q874">
        <v>5.3514933582874999E-2</v>
      </c>
    </row>
    <row r="875" spans="1:17" hidden="1" x14ac:dyDescent="0.3">
      <c r="A875" t="s">
        <v>1895</v>
      </c>
      <c r="B875" t="s">
        <v>1896</v>
      </c>
      <c r="C875" t="s">
        <v>3150</v>
      </c>
      <c r="D875" t="s">
        <v>523</v>
      </c>
      <c r="E875">
        <v>3925.5423373599901</v>
      </c>
      <c r="F875">
        <v>4543.7</v>
      </c>
      <c r="G875">
        <v>-9.9339735531045505</v>
      </c>
      <c r="H875">
        <v>1.61640383187394</v>
      </c>
      <c r="I875">
        <v>31.936245682234802</v>
      </c>
      <c r="J875">
        <v>-1.0824013055570201</v>
      </c>
      <c r="K875">
        <v>4463.0996854083196</v>
      </c>
      <c r="L875">
        <v>4021.1973691654598</v>
      </c>
      <c r="M875">
        <v>55.210169467989601</v>
      </c>
      <c r="N875">
        <v>0.557532457022624</v>
      </c>
      <c r="O875">
        <v>7.5632194026894402</v>
      </c>
      <c r="P875">
        <v>51.638633026298201</v>
      </c>
      <c r="Q875">
        <v>3.7029784450288997E-2</v>
      </c>
    </row>
    <row r="876" spans="1:17" hidden="1" x14ac:dyDescent="0.3">
      <c r="A876" t="s">
        <v>1897</v>
      </c>
      <c r="B876" t="s">
        <v>1898</v>
      </c>
      <c r="C876" t="s">
        <v>3150</v>
      </c>
      <c r="D876" t="s">
        <v>504</v>
      </c>
      <c r="E876">
        <v>3920.769188325</v>
      </c>
      <c r="F876">
        <v>283.25</v>
      </c>
      <c r="G876">
        <v>57.379379373758397</v>
      </c>
      <c r="H876">
        <v>-0.62129458082445599</v>
      </c>
      <c r="I876">
        <v>38.2936508233715</v>
      </c>
      <c r="J876">
        <v>-0.47621357574857398</v>
      </c>
      <c r="K876">
        <v>281.72777293022699</v>
      </c>
      <c r="L876">
        <v>233.42617951163899</v>
      </c>
      <c r="M876">
        <v>51.726508625442101</v>
      </c>
      <c r="N876">
        <v>0.371537441813719</v>
      </c>
      <c r="O876">
        <v>18.7113857016769</v>
      </c>
      <c r="P876">
        <v>108.11903012490799</v>
      </c>
      <c r="Q876">
        <v>5.9178688480294998E-2</v>
      </c>
    </row>
    <row r="877" spans="1:17" hidden="1" x14ac:dyDescent="0.3">
      <c r="A877" t="s">
        <v>1899</v>
      </c>
      <c r="B877" t="s">
        <v>1900</v>
      </c>
      <c r="C877" t="s">
        <v>3150</v>
      </c>
      <c r="D877" t="s">
        <v>263</v>
      </c>
      <c r="E877">
        <v>3906.6614979199999</v>
      </c>
      <c r="F877">
        <v>1224.95</v>
      </c>
      <c r="G877">
        <v>-12.954911583599801</v>
      </c>
      <c r="H877">
        <v>-4.9489728769347696</v>
      </c>
      <c r="I877">
        <v>-8.5314037683195707</v>
      </c>
      <c r="J877">
        <v>-3.1838721939817001</v>
      </c>
      <c r="K877">
        <v>1300.4268475189999</v>
      </c>
      <c r="L877">
        <v>1284.32036050187</v>
      </c>
      <c r="M877">
        <v>40.416579704450498</v>
      </c>
      <c r="N877">
        <v>0.88079285010350195</v>
      </c>
      <c r="O877">
        <v>28.5603494020163</v>
      </c>
      <c r="P877">
        <v>11.156987295825701</v>
      </c>
      <c r="Q877">
        <v>0.104949564641417</v>
      </c>
    </row>
    <row r="878" spans="1:17" hidden="1" x14ac:dyDescent="0.3">
      <c r="A878" t="s">
        <v>1901</v>
      </c>
      <c r="B878" t="s">
        <v>1902</v>
      </c>
      <c r="C878" t="s">
        <v>3150</v>
      </c>
      <c r="D878" t="s">
        <v>214</v>
      </c>
      <c r="E878">
        <v>3894.9992144399998</v>
      </c>
      <c r="F878">
        <v>1244.8499999999999</v>
      </c>
      <c r="G878">
        <v>80.061450260998996</v>
      </c>
      <c r="H878">
        <v>16.805060907793301</v>
      </c>
      <c r="I878">
        <v>66.861989041883305</v>
      </c>
      <c r="J878">
        <v>1.8854426083659499</v>
      </c>
      <c r="K878">
        <v>1090.32614009044</v>
      </c>
      <c r="L878">
        <v>887.43123477699498</v>
      </c>
      <c r="M878">
        <v>72.593683157680005</v>
      </c>
      <c r="N878">
        <v>0.70518810554892897</v>
      </c>
      <c r="O878">
        <v>2.7433024059123601</v>
      </c>
      <c r="P878">
        <v>125.495878996467</v>
      </c>
      <c r="Q878">
        <v>0.11166886663143499</v>
      </c>
    </row>
    <row r="879" spans="1:17" x14ac:dyDescent="0.3">
      <c r="A879" t="s">
        <v>1903</v>
      </c>
      <c r="B879" t="s">
        <v>1904</v>
      </c>
      <c r="C879" t="s">
        <v>3136</v>
      </c>
      <c r="D879" t="s">
        <v>24</v>
      </c>
      <c r="E879">
        <v>3861.1934420480002</v>
      </c>
      <c r="F879">
        <v>123.04</v>
      </c>
      <c r="G879">
        <v>-15.782551634172799</v>
      </c>
      <c r="H879">
        <v>1.65270636718107</v>
      </c>
      <c r="I879">
        <v>-13.450233876911099</v>
      </c>
      <c r="J879">
        <v>1.7273731075146599</v>
      </c>
      <c r="K879">
        <v>118.77416556754901</v>
      </c>
      <c r="L879">
        <v>123.502583522642</v>
      </c>
      <c r="M879">
        <v>71.048503294261096</v>
      </c>
      <c r="N879">
        <v>0.87551269705033696</v>
      </c>
      <c r="O879">
        <v>32.842977893367902</v>
      </c>
      <c r="P879">
        <v>13.2026865397</v>
      </c>
      <c r="Q879">
        <v>3.1911934242530998E-2</v>
      </c>
    </row>
    <row r="880" spans="1:17" x14ac:dyDescent="0.3">
      <c r="A880" t="s">
        <v>1905</v>
      </c>
      <c r="B880" t="s">
        <v>1906</v>
      </c>
      <c r="C880" t="s">
        <v>3152</v>
      </c>
      <c r="D880" t="s">
        <v>91</v>
      </c>
      <c r="E880">
        <v>3860.5828272959998</v>
      </c>
      <c r="F880">
        <v>225.76</v>
      </c>
      <c r="G880">
        <v>21.287730001065199</v>
      </c>
      <c r="H880">
        <v>0.37189017892315102</v>
      </c>
      <c r="I880">
        <v>-29.5486145496441</v>
      </c>
      <c r="J880">
        <v>1.2110385381361399</v>
      </c>
      <c r="K880">
        <v>240.62945517760701</v>
      </c>
      <c r="L880">
        <v>246.688854448444</v>
      </c>
      <c r="M880">
        <v>54.9069189537638</v>
      </c>
      <c r="N880">
        <v>0.79146065302569302</v>
      </c>
      <c r="O880">
        <v>41.942771084337302</v>
      </c>
      <c r="P880">
        <v>47.218780567329603</v>
      </c>
      <c r="Q880">
        <v>6.8493677169968001E-2</v>
      </c>
    </row>
    <row r="881" spans="1:17" hidden="1" x14ac:dyDescent="0.3">
      <c r="A881" t="s">
        <v>1907</v>
      </c>
      <c r="B881" t="s">
        <v>1908</v>
      </c>
      <c r="C881" t="s">
        <v>3150</v>
      </c>
      <c r="D881" t="s">
        <v>1344</v>
      </c>
      <c r="E881">
        <v>3825.6189038099901</v>
      </c>
      <c r="F881">
        <v>873.7</v>
      </c>
      <c r="G881">
        <v>18.059100417801599</v>
      </c>
      <c r="H881">
        <v>23.848385961237401</v>
      </c>
      <c r="I881">
        <v>63.763618116463697</v>
      </c>
      <c r="J881">
        <v>8.7939222712130594</v>
      </c>
      <c r="K881">
        <v>788.78257610675996</v>
      </c>
      <c r="L881">
        <v>722.199515404811</v>
      </c>
      <c r="M881">
        <v>69.786755011657206</v>
      </c>
      <c r="N881">
        <v>1.8622392802585801</v>
      </c>
      <c r="O881">
        <v>12.5100148792491</v>
      </c>
      <c r="P881">
        <v>94.501335707925193</v>
      </c>
      <c r="Q881">
        <v>-3.9323128286808999E-2</v>
      </c>
    </row>
    <row r="882" spans="1:17" hidden="1" x14ac:dyDescent="0.3">
      <c r="A882" t="s">
        <v>1909</v>
      </c>
      <c r="B882" t="s">
        <v>1910</v>
      </c>
      <c r="C882" t="s">
        <v>3150</v>
      </c>
      <c r="D882" t="s">
        <v>134</v>
      </c>
      <c r="E882">
        <v>3813.3448625999999</v>
      </c>
      <c r="F882">
        <v>423.75</v>
      </c>
      <c r="G882">
        <v>-20.019111745221299</v>
      </c>
      <c r="H882">
        <v>1.63006734942385</v>
      </c>
      <c r="I882">
        <v>-7.7029663969423696</v>
      </c>
      <c r="J882">
        <v>-1.1845613384959099</v>
      </c>
      <c r="K882">
        <v>418.256164044412</v>
      </c>
      <c r="L882">
        <v>421.49964900258402</v>
      </c>
      <c r="M882">
        <v>70.349588454364905</v>
      </c>
      <c r="N882">
        <v>0.113282631770086</v>
      </c>
      <c r="O882">
        <v>13.0383480825958</v>
      </c>
      <c r="P882">
        <v>7.9205399210492802</v>
      </c>
      <c r="Q882">
        <v>-3.2445823159477E-2</v>
      </c>
    </row>
    <row r="883" spans="1:17" hidden="1" x14ac:dyDescent="0.3">
      <c r="A883" t="s">
        <v>1911</v>
      </c>
      <c r="B883" t="s">
        <v>1912</v>
      </c>
      <c r="C883" t="s">
        <v>3150</v>
      </c>
      <c r="D883" t="s">
        <v>163</v>
      </c>
      <c r="E883">
        <v>3812.0149999999999</v>
      </c>
      <c r="F883">
        <v>221.5</v>
      </c>
      <c r="G883">
        <v>2665.9208857232702</v>
      </c>
      <c r="H883">
        <v>-2.5864895643746202</v>
      </c>
      <c r="I883">
        <v>217.08453610440401</v>
      </c>
      <c r="J883">
        <v>-8.3596341317630394</v>
      </c>
      <c r="K883">
        <v>250.892471674885</v>
      </c>
      <c r="L883">
        <v>144.31198711131901</v>
      </c>
      <c r="M883">
        <v>25.7278474263676</v>
      </c>
      <c r="N883">
        <v>0.53671856212003999</v>
      </c>
      <c r="O883">
        <v>60.722347629796801</v>
      </c>
      <c r="P883">
        <v>2917.7111716621198</v>
      </c>
      <c r="Q883">
        <v>0.23090887380799899</v>
      </c>
    </row>
    <row r="884" spans="1:17" hidden="1" x14ac:dyDescent="0.3">
      <c r="A884" t="s">
        <v>1913</v>
      </c>
      <c r="B884" t="s">
        <v>1914</v>
      </c>
      <c r="C884" t="s">
        <v>3150</v>
      </c>
      <c r="D884" t="s">
        <v>504</v>
      </c>
      <c r="E884">
        <v>3810.8201779999999</v>
      </c>
      <c r="F884">
        <v>1660.3</v>
      </c>
      <c r="G884">
        <v>116.12134242497299</v>
      </c>
      <c r="H884">
        <v>23.7386678251905</v>
      </c>
      <c r="I884">
        <v>128.27142947426299</v>
      </c>
      <c r="J884">
        <v>-1.62234535496605</v>
      </c>
      <c r="K884">
        <v>1374.23441563611</v>
      </c>
      <c r="L884">
        <v>1014.85169073872</v>
      </c>
      <c r="M884">
        <v>65.379657941503197</v>
      </c>
      <c r="N884">
        <v>1.0400723039429001</v>
      </c>
      <c r="O884">
        <v>7.1493103655965804</v>
      </c>
      <c r="P884">
        <v>212.08646616541299</v>
      </c>
    </row>
    <row r="885" spans="1:17" hidden="1" x14ac:dyDescent="0.3">
      <c r="A885" t="s">
        <v>1915</v>
      </c>
      <c r="B885" t="s">
        <v>1916</v>
      </c>
      <c r="C885" t="s">
        <v>3150</v>
      </c>
      <c r="D885" t="s">
        <v>448</v>
      </c>
      <c r="E885">
        <v>3806.895803375</v>
      </c>
      <c r="F885">
        <v>617.75</v>
      </c>
      <c r="G885">
        <v>-46.691265810945403</v>
      </c>
      <c r="H885">
        <v>-1.90159277100636</v>
      </c>
      <c r="I885">
        <v>-15.3609999174828</v>
      </c>
      <c r="J885">
        <v>-3.4879082646788202</v>
      </c>
      <c r="K885">
        <v>629.15700777815903</v>
      </c>
      <c r="L885">
        <v>659.70837652086402</v>
      </c>
      <c r="M885">
        <v>55.588577152799402</v>
      </c>
      <c r="N885">
        <v>1.12437720666306</v>
      </c>
      <c r="O885">
        <v>32.407932011331397</v>
      </c>
      <c r="P885">
        <v>5.3551632983712603</v>
      </c>
      <c r="Q885">
        <v>9.3906263005001003E-2</v>
      </c>
    </row>
    <row r="886" spans="1:17" x14ac:dyDescent="0.3">
      <c r="A886" t="s">
        <v>1917</v>
      </c>
      <c r="B886" t="s">
        <v>1918</v>
      </c>
      <c r="C886" t="s">
        <v>3151</v>
      </c>
      <c r="D886" t="s">
        <v>278</v>
      </c>
      <c r="E886">
        <v>3762.2866724999999</v>
      </c>
      <c r="F886">
        <v>1215.1500000000001</v>
      </c>
      <c r="G886">
        <v>40.961390945091701</v>
      </c>
      <c r="H886">
        <v>0.14864080604404101</v>
      </c>
      <c r="I886">
        <v>47.380620459083502</v>
      </c>
      <c r="J886">
        <v>2.1932618192350102</v>
      </c>
      <c r="K886">
        <v>1227.8288778338799</v>
      </c>
      <c r="L886">
        <v>1075.3715133614</v>
      </c>
      <c r="M886">
        <v>58.787710073818197</v>
      </c>
      <c r="N886">
        <v>0.43249382307673601</v>
      </c>
      <c r="O886">
        <v>27.4698596881043</v>
      </c>
      <c r="P886">
        <v>79.080392012379306</v>
      </c>
      <c r="Q886">
        <v>2.8316154793750999E-2</v>
      </c>
    </row>
    <row r="887" spans="1:17" hidden="1" x14ac:dyDescent="0.3">
      <c r="A887" t="s">
        <v>1919</v>
      </c>
      <c r="B887" t="s">
        <v>1920</v>
      </c>
      <c r="C887" t="s">
        <v>3150</v>
      </c>
      <c r="D887" t="s">
        <v>523</v>
      </c>
      <c r="E887">
        <v>3743.844727275</v>
      </c>
      <c r="F887">
        <v>3082.05</v>
      </c>
      <c r="G887">
        <v>16.1418527381201</v>
      </c>
      <c r="H887">
        <v>3.85415644378579</v>
      </c>
      <c r="I887">
        <v>17.856104853246201</v>
      </c>
      <c r="J887">
        <v>0.93597457783124405</v>
      </c>
      <c r="K887">
        <v>3021.8397715584501</v>
      </c>
      <c r="L887">
        <v>2807.4974974852598</v>
      </c>
      <c r="M887">
        <v>66.987543001683306</v>
      </c>
      <c r="N887">
        <v>0.78715395235401797</v>
      </c>
      <c r="O887">
        <v>12.5874012426793</v>
      </c>
      <c r="P887">
        <v>43.4846368715083</v>
      </c>
      <c r="Q887">
        <v>7.3031792299796006E-2</v>
      </c>
    </row>
    <row r="888" spans="1:17" x14ac:dyDescent="0.3">
      <c r="A888" t="s">
        <v>1921</v>
      </c>
      <c r="B888" t="s">
        <v>1922</v>
      </c>
      <c r="C888" t="s">
        <v>3153</v>
      </c>
      <c r="D888" t="s">
        <v>1452</v>
      </c>
      <c r="E888">
        <v>3738.0379482599901</v>
      </c>
      <c r="F888">
        <v>565.95000000000005</v>
      </c>
      <c r="G888">
        <v>-36.720617671709299</v>
      </c>
      <c r="H888">
        <v>1.3939764443125999</v>
      </c>
      <c r="I888">
        <v>-14.053445255824499</v>
      </c>
      <c r="J888">
        <v>-1.76364730094503</v>
      </c>
      <c r="K888">
        <v>577.86237363319594</v>
      </c>
      <c r="L888">
        <v>613.38122109117205</v>
      </c>
      <c r="M888">
        <v>59.400686234244198</v>
      </c>
      <c r="N888">
        <v>0.83402264315670405</v>
      </c>
      <c r="O888">
        <v>44.005654209735802</v>
      </c>
      <c r="P888">
        <v>7.9851173440183203</v>
      </c>
      <c r="Q888">
        <v>8.9635685962712999E-2</v>
      </c>
    </row>
    <row r="889" spans="1:17" hidden="1" x14ac:dyDescent="0.3">
      <c r="A889" t="s">
        <v>1923</v>
      </c>
      <c r="B889" t="s">
        <v>1924</v>
      </c>
      <c r="C889" t="s">
        <v>3150</v>
      </c>
      <c r="D889" t="s">
        <v>1050</v>
      </c>
      <c r="E889">
        <v>3730.8735000000001</v>
      </c>
      <c r="F889">
        <v>56.6</v>
      </c>
      <c r="G889">
        <v>-40.594636370877197</v>
      </c>
      <c r="H889">
        <v>-9.0386694085690706</v>
      </c>
      <c r="I889">
        <v>-19.874894960568</v>
      </c>
      <c r="J889">
        <v>-5.4024542046290502</v>
      </c>
      <c r="K889">
        <v>60.553314821438597</v>
      </c>
      <c r="L889">
        <v>64.123440996439996</v>
      </c>
      <c r="M889">
        <v>80.428401478298795</v>
      </c>
      <c r="N889">
        <v>1.3031071478704299</v>
      </c>
      <c r="O889">
        <v>26.236749116607701</v>
      </c>
      <c r="P889">
        <v>2.3508137432188101</v>
      </c>
      <c r="Q889">
        <v>-6.679688381315E-3</v>
      </c>
    </row>
    <row r="890" spans="1:17" hidden="1" x14ac:dyDescent="0.3">
      <c r="A890" t="s">
        <v>1925</v>
      </c>
      <c r="B890" t="s">
        <v>1926</v>
      </c>
      <c r="C890" t="s">
        <v>3150</v>
      </c>
      <c r="D890" t="s">
        <v>746</v>
      </c>
      <c r="E890">
        <v>3724.7253936799998</v>
      </c>
      <c r="F890">
        <v>175.23</v>
      </c>
      <c r="G890">
        <v>10.532459143463299</v>
      </c>
      <c r="H890">
        <v>3.3866948450927401</v>
      </c>
      <c r="I890">
        <v>9.9011216338994394</v>
      </c>
      <c r="J890">
        <v>-1.3512662234845201</v>
      </c>
      <c r="K890">
        <v>167.14953395117101</v>
      </c>
      <c r="L890">
        <v>155.27859764303099</v>
      </c>
      <c r="M890">
        <v>58.331342908403499</v>
      </c>
      <c r="N890">
        <v>1.08155336145243</v>
      </c>
      <c r="O890">
        <v>1.52371169320322</v>
      </c>
      <c r="P890">
        <v>37.597173144876301</v>
      </c>
      <c r="Q890">
        <v>8.2626113561340003E-3</v>
      </c>
    </row>
    <row r="891" spans="1:17" hidden="1" x14ac:dyDescent="0.3">
      <c r="A891" t="s">
        <v>1927</v>
      </c>
      <c r="B891" t="s">
        <v>1928</v>
      </c>
      <c r="C891" t="s">
        <v>3150</v>
      </c>
      <c r="D891" t="s">
        <v>166</v>
      </c>
      <c r="E891">
        <v>3718.7365743</v>
      </c>
      <c r="F891">
        <v>987.25</v>
      </c>
      <c r="G891">
        <v>21.2390891184689</v>
      </c>
      <c r="H891">
        <v>15.0988000835473</v>
      </c>
      <c r="I891">
        <v>-4.6770266595588099</v>
      </c>
      <c r="J891">
        <v>-0.14629903569394301</v>
      </c>
      <c r="K891">
        <v>920.193910338828</v>
      </c>
      <c r="L891">
        <v>830.5013657897</v>
      </c>
      <c r="M891">
        <v>71.7667731978093</v>
      </c>
      <c r="N891">
        <v>0.14606790351823201</v>
      </c>
      <c r="O891">
        <v>14.368194479614999</v>
      </c>
      <c r="P891">
        <v>77.148752915844199</v>
      </c>
      <c r="Q891">
        <v>9.3635936705515996E-2</v>
      </c>
    </row>
    <row r="892" spans="1:17" hidden="1" x14ac:dyDescent="0.3">
      <c r="A892" t="s">
        <v>1929</v>
      </c>
      <c r="B892" t="s">
        <v>1930</v>
      </c>
      <c r="C892" t="s">
        <v>3150</v>
      </c>
      <c r="D892" t="s">
        <v>1931</v>
      </c>
      <c r="E892">
        <v>3712.638814976</v>
      </c>
      <c r="F892">
        <v>123.76</v>
      </c>
      <c r="G892">
        <v>-10.6333311441951</v>
      </c>
      <c r="H892">
        <v>-5.6279450266674997</v>
      </c>
      <c r="I892">
        <v>19.536139048156301</v>
      </c>
      <c r="J892">
        <v>-6.2019734993335396</v>
      </c>
      <c r="K892">
        <v>134.71879104167499</v>
      </c>
      <c r="L892">
        <v>126.39119532581</v>
      </c>
      <c r="M892">
        <v>40.4688248979568</v>
      </c>
      <c r="N892">
        <v>0.59452493873858803</v>
      </c>
      <c r="O892">
        <v>33.2336780866192</v>
      </c>
      <c r="P892">
        <v>47.158145065398301</v>
      </c>
      <c r="Q892">
        <v>4.5996949156167997E-2</v>
      </c>
    </row>
    <row r="893" spans="1:17" hidden="1" x14ac:dyDescent="0.3">
      <c r="A893" t="s">
        <v>1932</v>
      </c>
      <c r="B893" t="s">
        <v>1933</v>
      </c>
      <c r="C893" t="s">
        <v>3150</v>
      </c>
      <c r="D893" t="s">
        <v>448</v>
      </c>
      <c r="E893">
        <v>3697.1991902699901</v>
      </c>
      <c r="F893">
        <v>583.95000000000005</v>
      </c>
      <c r="G893">
        <v>34.405797536724499</v>
      </c>
      <c r="I893">
        <v>12.402447227021099</v>
      </c>
      <c r="K893">
        <v>555.13151102030702</v>
      </c>
      <c r="L893">
        <v>481.76224515429197</v>
      </c>
      <c r="M893">
        <v>64.780785260819798</v>
      </c>
      <c r="N893">
        <v>0.66985913836344602</v>
      </c>
      <c r="O893">
        <v>5.9851014641664397</v>
      </c>
      <c r="P893">
        <v>77.492401215805501</v>
      </c>
      <c r="Q893">
        <v>-3.9150349227047E-2</v>
      </c>
    </row>
    <row r="894" spans="1:17" x14ac:dyDescent="0.3">
      <c r="A894" t="s">
        <v>1934</v>
      </c>
      <c r="B894" t="s">
        <v>1935</v>
      </c>
      <c r="C894" t="s">
        <v>3144</v>
      </c>
      <c r="D894" t="s">
        <v>530</v>
      </c>
      <c r="E894">
        <v>3675.1951588649999</v>
      </c>
      <c r="F894">
        <v>329.95</v>
      </c>
      <c r="G894">
        <v>-33.770445681640098</v>
      </c>
      <c r="H894">
        <v>9.4644902096063408</v>
      </c>
      <c r="I894">
        <v>-5.9777133994367402</v>
      </c>
      <c r="J894">
        <v>-8.4700855353195104E-2</v>
      </c>
      <c r="K894">
        <v>327.96602680934001</v>
      </c>
      <c r="L894">
        <v>329.90160379839301</v>
      </c>
      <c r="M894">
        <v>56.502738682768801</v>
      </c>
      <c r="N894">
        <v>1.18669982315037</v>
      </c>
      <c r="O894">
        <v>36.9601454765873</v>
      </c>
      <c r="P894">
        <v>40.225244368890699</v>
      </c>
      <c r="Q894">
        <v>8.0336003533910006E-3</v>
      </c>
    </row>
    <row r="895" spans="1:17" hidden="1" x14ac:dyDescent="0.3">
      <c r="A895" t="s">
        <v>1936</v>
      </c>
      <c r="B895" t="s">
        <v>1937</v>
      </c>
      <c r="C895" t="s">
        <v>3150</v>
      </c>
      <c r="D895" t="s">
        <v>375</v>
      </c>
      <c r="E895">
        <v>3661.507451985</v>
      </c>
      <c r="F895">
        <v>1106.6500000000001</v>
      </c>
      <c r="G895">
        <v>17.1216729601175</v>
      </c>
      <c r="H895">
        <v>6.3709390687786698</v>
      </c>
      <c r="I895">
        <v>64.701666492510995</v>
      </c>
      <c r="J895">
        <v>6.0730947466810301</v>
      </c>
      <c r="K895">
        <v>1039.6229354059501</v>
      </c>
      <c r="L895">
        <v>880.26605701655899</v>
      </c>
      <c r="M895">
        <v>67.138956285837907</v>
      </c>
      <c r="N895">
        <v>0.57164730401209196</v>
      </c>
      <c r="O895">
        <v>22.893417069534099</v>
      </c>
      <c r="P895">
        <v>94.234313295304901</v>
      </c>
      <c r="Q895">
        <v>3.6144431647653998E-2</v>
      </c>
    </row>
    <row r="896" spans="1:17" x14ac:dyDescent="0.3">
      <c r="A896" t="s">
        <v>1938</v>
      </c>
      <c r="B896" t="s">
        <v>1939</v>
      </c>
      <c r="C896" t="s">
        <v>3146</v>
      </c>
      <c r="D896" t="s">
        <v>117</v>
      </c>
      <c r="E896">
        <v>3658.27457495199</v>
      </c>
      <c r="F896">
        <v>202.99</v>
      </c>
      <c r="G896">
        <v>-19.618867810015999</v>
      </c>
      <c r="H896">
        <v>-0.30412621602930401</v>
      </c>
      <c r="I896">
        <v>-11.7463750819889</v>
      </c>
      <c r="J896">
        <v>-2.1096838289415398</v>
      </c>
      <c r="K896">
        <v>210.516267668079</v>
      </c>
      <c r="L896">
        <v>213.321027756646</v>
      </c>
      <c r="M896">
        <v>53.031106521928301</v>
      </c>
      <c r="N896">
        <v>0.52453372163832301</v>
      </c>
      <c r="O896">
        <v>35.4500221685797</v>
      </c>
      <c r="P896">
        <v>15.9942857142857</v>
      </c>
      <c r="Q896">
        <v>9.6362840045381995E-2</v>
      </c>
    </row>
    <row r="897" spans="1:17" hidden="1" x14ac:dyDescent="0.3">
      <c r="A897" t="s">
        <v>1940</v>
      </c>
      <c r="B897" t="s">
        <v>1941</v>
      </c>
      <c r="C897" t="s">
        <v>3150</v>
      </c>
      <c r="D897" t="s">
        <v>134</v>
      </c>
      <c r="E897">
        <v>3628.2859288499999</v>
      </c>
      <c r="F897">
        <v>280.5</v>
      </c>
      <c r="G897">
        <v>250.37198800474101</v>
      </c>
      <c r="H897">
        <v>6.2462893379889604</v>
      </c>
      <c r="I897">
        <v>105.684529664632</v>
      </c>
      <c r="J897">
        <v>-2.7750150382239802</v>
      </c>
      <c r="K897">
        <v>272.03364522280998</v>
      </c>
      <c r="L897">
        <v>210.33647850314301</v>
      </c>
      <c r="M897">
        <v>57.625186476533301</v>
      </c>
      <c r="N897">
        <v>0.43497412526829099</v>
      </c>
      <c r="O897">
        <v>22.745098039215598</v>
      </c>
      <c r="P897">
        <v>292.03354297693897</v>
      </c>
      <c r="Q897">
        <v>0.170968923462613</v>
      </c>
    </row>
    <row r="898" spans="1:17" hidden="1" x14ac:dyDescent="0.3">
      <c r="A898" t="s">
        <v>1942</v>
      </c>
      <c r="B898" t="s">
        <v>1943</v>
      </c>
      <c r="C898" t="s">
        <v>3150</v>
      </c>
      <c r="D898" t="s">
        <v>48</v>
      </c>
      <c r="E898">
        <v>3614.6759999999999</v>
      </c>
      <c r="F898">
        <v>290</v>
      </c>
      <c r="G898">
        <v>12.9149196188947</v>
      </c>
      <c r="H898">
        <v>3.0696296383255501</v>
      </c>
      <c r="I898">
        <v>60.287574857766003</v>
      </c>
      <c r="J898">
        <v>3.9890081197857299</v>
      </c>
      <c r="K898">
        <v>274.089571291038</v>
      </c>
      <c r="L898">
        <v>234.207753217369</v>
      </c>
      <c r="M898">
        <v>60.424861244994197</v>
      </c>
      <c r="N898">
        <v>0.63637237518349199</v>
      </c>
      <c r="O898">
        <v>15.862068965517199</v>
      </c>
      <c r="P898">
        <v>105.673758865248</v>
      </c>
    </row>
    <row r="899" spans="1:17" x14ac:dyDescent="0.3">
      <c r="A899" t="s">
        <v>1944</v>
      </c>
      <c r="B899" t="s">
        <v>1945</v>
      </c>
      <c r="C899" t="s">
        <v>3140</v>
      </c>
      <c r="D899" t="s">
        <v>160</v>
      </c>
      <c r="E899">
        <v>3609.9307623750001</v>
      </c>
      <c r="F899">
        <v>230.25</v>
      </c>
      <c r="G899">
        <v>19.3595089512702</v>
      </c>
      <c r="H899">
        <v>36.775113406001303</v>
      </c>
      <c r="I899">
        <v>16.500823910232199</v>
      </c>
      <c r="J899">
        <v>6.3056456673118504</v>
      </c>
      <c r="K899">
        <v>197.16858299151599</v>
      </c>
      <c r="L899">
        <v>188.89543795565001</v>
      </c>
      <c r="M899">
        <v>65.307770979179693</v>
      </c>
      <c r="N899">
        <v>3.2224530102693398</v>
      </c>
      <c r="O899">
        <v>22.9098805646037</v>
      </c>
      <c r="P899">
        <v>73.120300751879697</v>
      </c>
      <c r="Q899">
        <v>-6.6027867930559996E-3</v>
      </c>
    </row>
    <row r="900" spans="1:17" hidden="1" x14ac:dyDescent="0.3">
      <c r="A900" t="s">
        <v>1946</v>
      </c>
      <c r="B900" t="s">
        <v>1947</v>
      </c>
      <c r="C900" t="s">
        <v>3150</v>
      </c>
      <c r="D900" t="s">
        <v>983</v>
      </c>
      <c r="E900">
        <v>3597.4180000000001</v>
      </c>
      <c r="F900">
        <v>444.4</v>
      </c>
      <c r="G900">
        <v>-29.079266684839698</v>
      </c>
      <c r="H900">
        <v>-3.8182422198778201</v>
      </c>
      <c r="I900">
        <v>7.2595140631302604</v>
      </c>
      <c r="J900">
        <v>2.4753705640099399</v>
      </c>
      <c r="K900">
        <v>455.55428143275901</v>
      </c>
      <c r="L900">
        <v>433.56197632335602</v>
      </c>
      <c r="M900">
        <v>60.331635644817403</v>
      </c>
      <c r="N900">
        <v>0.34293405522668602</v>
      </c>
      <c r="O900">
        <v>31.638163816381599</v>
      </c>
      <c r="P900">
        <v>31.459843218458801</v>
      </c>
      <c r="Q900">
        <v>1.0407299960985E-2</v>
      </c>
    </row>
    <row r="901" spans="1:17" hidden="1" x14ac:dyDescent="0.3">
      <c r="A901" t="s">
        <v>1948</v>
      </c>
      <c r="B901" t="s">
        <v>1949</v>
      </c>
      <c r="C901" t="s">
        <v>3150</v>
      </c>
      <c r="D901" t="s">
        <v>375</v>
      </c>
      <c r="E901">
        <v>3592.5395564999999</v>
      </c>
      <c r="F901">
        <v>327</v>
      </c>
      <c r="G901">
        <v>29.348841035021302</v>
      </c>
      <c r="H901">
        <v>17.026578613397</v>
      </c>
      <c r="I901">
        <v>42.406937691387903</v>
      </c>
      <c r="J901">
        <v>8.8772340967241092</v>
      </c>
      <c r="K901">
        <v>288.32727326750501</v>
      </c>
      <c r="L901">
        <v>249.69472106296001</v>
      </c>
      <c r="M901">
        <v>76.543747745629005</v>
      </c>
      <c r="N901">
        <v>0.506354470143483</v>
      </c>
      <c r="O901">
        <v>3.57798165137614</v>
      </c>
      <c r="P901">
        <v>82.681564245809994</v>
      </c>
      <c r="Q901">
        <v>7.4713311245360001E-2</v>
      </c>
    </row>
    <row r="902" spans="1:17" hidden="1" x14ac:dyDescent="0.3">
      <c r="A902" t="s">
        <v>1950</v>
      </c>
      <c r="B902" t="s">
        <v>1951</v>
      </c>
      <c r="C902" t="s">
        <v>3150</v>
      </c>
      <c r="D902" t="s">
        <v>48</v>
      </c>
      <c r="E902">
        <v>3592.3516694999998</v>
      </c>
      <c r="F902">
        <v>574.20000000000005</v>
      </c>
      <c r="G902">
        <v>100.04551208259301</v>
      </c>
      <c r="H902">
        <v>24.121486574190701</v>
      </c>
      <c r="I902">
        <v>14.611818676889101</v>
      </c>
      <c r="J902">
        <v>0.91192237019134803</v>
      </c>
      <c r="K902">
        <v>494.01846626536098</v>
      </c>
      <c r="L902">
        <v>427.321922895287</v>
      </c>
      <c r="M902">
        <v>67.801858107401401</v>
      </c>
      <c r="N902">
        <v>2.5197904044080399</v>
      </c>
      <c r="O902">
        <v>10.205503308951499</v>
      </c>
      <c r="P902">
        <v>122.480530047657</v>
      </c>
      <c r="Q902">
        <v>0.18545337144600299</v>
      </c>
    </row>
    <row r="903" spans="1:17" hidden="1" x14ac:dyDescent="0.3">
      <c r="A903" t="s">
        <v>1952</v>
      </c>
      <c r="B903" t="s">
        <v>1953</v>
      </c>
      <c r="C903" t="s">
        <v>3150</v>
      </c>
      <c r="D903" t="s">
        <v>54</v>
      </c>
      <c r="E903">
        <v>3584.40933606</v>
      </c>
      <c r="F903">
        <v>263.39999999999998</v>
      </c>
      <c r="G903">
        <v>26.096200194031798</v>
      </c>
      <c r="H903">
        <v>-7.4596728063551501</v>
      </c>
      <c r="I903">
        <v>12.6345971410153</v>
      </c>
      <c r="J903">
        <v>-7.1560468571182598</v>
      </c>
      <c r="K903">
        <v>270.53357179116398</v>
      </c>
      <c r="L903">
        <v>247.48628206377401</v>
      </c>
      <c r="M903">
        <v>50.694448512062401</v>
      </c>
      <c r="N903">
        <v>0.36761261462087103</v>
      </c>
      <c r="O903">
        <v>30.220197418375101</v>
      </c>
      <c r="P903">
        <v>64.624999999999901</v>
      </c>
      <c r="Q903">
        <v>7.1352180567579998E-3</v>
      </c>
    </row>
    <row r="904" spans="1:17" hidden="1" x14ac:dyDescent="0.3">
      <c r="A904" t="s">
        <v>1954</v>
      </c>
      <c r="B904" t="s">
        <v>1955</v>
      </c>
      <c r="C904" t="s">
        <v>3150</v>
      </c>
      <c r="D904" t="s">
        <v>48</v>
      </c>
      <c r="E904">
        <v>3580.7809419999999</v>
      </c>
      <c r="F904">
        <v>22.9</v>
      </c>
      <c r="G904">
        <v>-3.5834032005621199</v>
      </c>
      <c r="H904">
        <v>-9.3645615597471696</v>
      </c>
      <c r="I904">
        <v>21.844065300607401</v>
      </c>
      <c r="J904">
        <v>-5.8039108070578296</v>
      </c>
      <c r="K904">
        <v>25.293325362048598</v>
      </c>
      <c r="L904">
        <v>22.5632980080353</v>
      </c>
      <c r="M904">
        <v>41.019219633110602</v>
      </c>
      <c r="N904">
        <v>0.39940786175882698</v>
      </c>
      <c r="O904">
        <v>46.0698689956332</v>
      </c>
      <c r="P904">
        <v>53.237596609324299</v>
      </c>
      <c r="Q904">
        <v>0.10279824200128999</v>
      </c>
    </row>
    <row r="905" spans="1:17" hidden="1" x14ac:dyDescent="0.3">
      <c r="A905" t="s">
        <v>1956</v>
      </c>
      <c r="B905" t="s">
        <v>1957</v>
      </c>
      <c r="C905" t="s">
        <v>3150</v>
      </c>
      <c r="D905" t="s">
        <v>1672</v>
      </c>
      <c r="E905">
        <v>3579.0488131799998</v>
      </c>
      <c r="F905">
        <v>2110.1999999999998</v>
      </c>
      <c r="G905">
        <v>-4.0727782886174397</v>
      </c>
      <c r="H905">
        <v>0.53636827242146601</v>
      </c>
      <c r="I905">
        <v>23.277420817171901</v>
      </c>
      <c r="J905">
        <v>-3.6534812733484898</v>
      </c>
      <c r="K905">
        <v>2106.9351296054101</v>
      </c>
      <c r="L905">
        <v>1946.59736603957</v>
      </c>
      <c r="M905">
        <v>57.505833942650703</v>
      </c>
      <c r="N905">
        <v>0.42725150659289801</v>
      </c>
      <c r="O905">
        <v>17.003127665624099</v>
      </c>
      <c r="P905">
        <v>49.020161717453398</v>
      </c>
      <c r="Q905">
        <v>0.108885605841587</v>
      </c>
    </row>
    <row r="906" spans="1:17" hidden="1" x14ac:dyDescent="0.3">
      <c r="A906" t="s">
        <v>1958</v>
      </c>
      <c r="B906" t="s">
        <v>1959</v>
      </c>
      <c r="C906" t="s">
        <v>3150</v>
      </c>
      <c r="D906" t="s">
        <v>271</v>
      </c>
      <c r="E906">
        <v>3567.6003255750002</v>
      </c>
      <c r="F906">
        <v>371.75</v>
      </c>
      <c r="G906">
        <v>59.6161871602364</v>
      </c>
      <c r="H906">
        <v>-15.366679813569201</v>
      </c>
      <c r="I906">
        <v>90.640485160707001</v>
      </c>
      <c r="J906">
        <v>-6.37718459813905</v>
      </c>
      <c r="K906">
        <v>397.496125740401</v>
      </c>
      <c r="L906">
        <v>265.01202452375497</v>
      </c>
      <c r="M906">
        <v>22.225293028040799</v>
      </c>
      <c r="N906">
        <v>0.31353692846882603</v>
      </c>
      <c r="O906">
        <v>38.533960995292503</v>
      </c>
      <c r="P906">
        <v>146.84594953519201</v>
      </c>
    </row>
    <row r="907" spans="1:17" hidden="1" x14ac:dyDescent="0.3">
      <c r="A907" t="s">
        <v>1960</v>
      </c>
      <c r="B907" t="s">
        <v>1961</v>
      </c>
      <c r="C907" t="s">
        <v>3150</v>
      </c>
      <c r="D907" t="s">
        <v>21</v>
      </c>
      <c r="E907">
        <v>3565.3025051999998</v>
      </c>
      <c r="F907">
        <v>898.2</v>
      </c>
      <c r="G907">
        <v>123.381516873734</v>
      </c>
      <c r="H907">
        <v>27.751808439750398</v>
      </c>
      <c r="I907">
        <v>67.061299001428907</v>
      </c>
      <c r="J907">
        <v>13.878281456051999</v>
      </c>
      <c r="K907">
        <v>766.33568900743103</v>
      </c>
      <c r="L907">
        <v>659.97384563522803</v>
      </c>
      <c r="M907">
        <v>76.680344543099693</v>
      </c>
      <c r="N907">
        <v>1.25825944227224</v>
      </c>
      <c r="O907">
        <v>2.8724114896459398</v>
      </c>
      <c r="P907">
        <v>154.44759206798801</v>
      </c>
      <c r="Q907">
        <v>9.6247036544955006E-2</v>
      </c>
    </row>
    <row r="908" spans="1:17" hidden="1" x14ac:dyDescent="0.3">
      <c r="A908" t="s">
        <v>1962</v>
      </c>
      <c r="B908" t="s">
        <v>1963</v>
      </c>
      <c r="C908" t="s">
        <v>3150</v>
      </c>
      <c r="D908" t="s">
        <v>572</v>
      </c>
      <c r="E908">
        <v>3563.8204123999999</v>
      </c>
      <c r="F908">
        <v>785.5</v>
      </c>
      <c r="G908">
        <v>20.955006302107702</v>
      </c>
      <c r="H908">
        <v>44.294863146206801</v>
      </c>
      <c r="I908">
        <v>65.690073367489603</v>
      </c>
      <c r="J908">
        <v>12.0681686807612</v>
      </c>
      <c r="K908">
        <v>596.43098444700001</v>
      </c>
      <c r="L908">
        <v>528.48596525385994</v>
      </c>
      <c r="M908">
        <v>78.368424315892398</v>
      </c>
      <c r="N908">
        <v>2.1054090871782898</v>
      </c>
      <c r="O908">
        <v>1.4067472947167201</v>
      </c>
      <c r="P908">
        <v>91.7724609375</v>
      </c>
      <c r="Q908">
        <v>5.4114525494821999E-2</v>
      </c>
    </row>
    <row r="909" spans="1:17" hidden="1" x14ac:dyDescent="0.3">
      <c r="A909" t="s">
        <v>1964</v>
      </c>
      <c r="B909" t="s">
        <v>1965</v>
      </c>
      <c r="C909" t="s">
        <v>3150</v>
      </c>
      <c r="D909" t="s">
        <v>234</v>
      </c>
      <c r="E909">
        <v>3561.6039195399999</v>
      </c>
      <c r="F909">
        <v>553.9</v>
      </c>
      <c r="G909">
        <v>134.39304775268701</v>
      </c>
      <c r="H909">
        <v>8.9781952150938995</v>
      </c>
      <c r="I909">
        <v>26.199948207228999</v>
      </c>
      <c r="J909">
        <v>7.0399549781747099</v>
      </c>
      <c r="K909">
        <v>529.32618927903297</v>
      </c>
      <c r="L909">
        <v>467.67615216863197</v>
      </c>
      <c r="M909">
        <v>69.926836739377094</v>
      </c>
      <c r="N909">
        <v>1.2546612087493101</v>
      </c>
      <c r="O909">
        <v>25.2933742552807</v>
      </c>
      <c r="P909">
        <v>178.97255099471101</v>
      </c>
      <c r="Q909">
        <v>0.19403268385648101</v>
      </c>
    </row>
    <row r="910" spans="1:17" hidden="1" x14ac:dyDescent="0.3">
      <c r="A910" t="s">
        <v>1966</v>
      </c>
      <c r="B910" t="s">
        <v>1967</v>
      </c>
      <c r="C910" t="s">
        <v>3150</v>
      </c>
      <c r="D910" t="s">
        <v>48</v>
      </c>
      <c r="E910">
        <v>3561.4071900849999</v>
      </c>
      <c r="F910">
        <v>420.95</v>
      </c>
      <c r="G910">
        <v>32.020744785656397</v>
      </c>
      <c r="H910">
        <v>15.7300784890227</v>
      </c>
      <c r="I910">
        <v>22.075288594845802</v>
      </c>
      <c r="J910">
        <v>7.4429370074591397</v>
      </c>
      <c r="K910">
        <v>370.25866125728601</v>
      </c>
      <c r="L910">
        <v>327.82439410123902</v>
      </c>
      <c r="M910">
        <v>80.927043360228495</v>
      </c>
      <c r="N910">
        <v>0.885376888134352</v>
      </c>
      <c r="O910">
        <v>0.486993704715521</v>
      </c>
      <c r="P910">
        <v>100.356972870061</v>
      </c>
      <c r="Q910">
        <v>9.3846104577739994E-2</v>
      </c>
    </row>
    <row r="911" spans="1:17" hidden="1" x14ac:dyDescent="0.3">
      <c r="A911" t="s">
        <v>1968</v>
      </c>
      <c r="B911" t="s">
        <v>1969</v>
      </c>
      <c r="C911" t="s">
        <v>3148</v>
      </c>
      <c r="D911" t="s">
        <v>222</v>
      </c>
      <c r="E911">
        <v>3561.0027914940001</v>
      </c>
      <c r="F911">
        <v>166.89</v>
      </c>
      <c r="G911">
        <v>-40.6436480196557</v>
      </c>
      <c r="H911">
        <v>6.3509604974762004</v>
      </c>
      <c r="I911">
        <v>-13.7766904945191</v>
      </c>
      <c r="J911">
        <v>6.7133363276923603</v>
      </c>
      <c r="K911">
        <v>157.40801839822501</v>
      </c>
      <c r="M911">
        <v>78.064842009627995</v>
      </c>
      <c r="N911">
        <v>3.3840999366147502</v>
      </c>
      <c r="O911">
        <v>40.811312840793299</v>
      </c>
      <c r="P911">
        <v>20.934782608695599</v>
      </c>
    </row>
    <row r="912" spans="1:17" x14ac:dyDescent="0.3">
      <c r="A912" t="s">
        <v>1970</v>
      </c>
      <c r="B912" t="s">
        <v>1971</v>
      </c>
      <c r="C912" t="s">
        <v>3151</v>
      </c>
      <c r="D912" t="s">
        <v>278</v>
      </c>
      <c r="E912">
        <v>3556.4513482000002</v>
      </c>
      <c r="F912">
        <v>347.35</v>
      </c>
      <c r="G912">
        <v>51.128549796275003</v>
      </c>
      <c r="H912">
        <v>17.1155355099982</v>
      </c>
      <c r="I912">
        <v>30.2816746321474</v>
      </c>
      <c r="J912">
        <v>4.0834193861294104</v>
      </c>
      <c r="K912">
        <v>319.44521353815401</v>
      </c>
      <c r="L912">
        <v>294.09083563906</v>
      </c>
      <c r="M912">
        <v>74.307889791242104</v>
      </c>
      <c r="N912">
        <v>1.2240864417902499</v>
      </c>
      <c r="O912">
        <v>4.4623578523103502</v>
      </c>
      <c r="P912">
        <v>78.677983539094598</v>
      </c>
      <c r="Q912">
        <v>3.4946000190862997E-2</v>
      </c>
    </row>
    <row r="913" spans="1:17" hidden="1" x14ac:dyDescent="0.3">
      <c r="A913" t="s">
        <v>1972</v>
      </c>
      <c r="B913" t="s">
        <v>1973</v>
      </c>
      <c r="C913" t="s">
        <v>3150</v>
      </c>
      <c r="D913" t="s">
        <v>214</v>
      </c>
      <c r="E913">
        <v>3544.8822370500002</v>
      </c>
      <c r="F913">
        <v>520.1</v>
      </c>
      <c r="G913">
        <v>9.6680104450721007</v>
      </c>
      <c r="H913">
        <v>1.3568800223501201</v>
      </c>
      <c r="I913">
        <v>-9.9560178018137394E-2</v>
      </c>
      <c r="J913">
        <v>-1.82222215636536</v>
      </c>
      <c r="K913">
        <v>526.23301187592494</v>
      </c>
      <c r="L913">
        <v>501.959550539448</v>
      </c>
      <c r="M913">
        <v>58.658210920052902</v>
      </c>
      <c r="N913">
        <v>1.0956222266887701</v>
      </c>
      <c r="O913">
        <v>17.2755239377042</v>
      </c>
      <c r="P913">
        <v>43.475862068965498</v>
      </c>
      <c r="Q913">
        <v>0.13518104751069701</v>
      </c>
    </row>
    <row r="914" spans="1:17" hidden="1" x14ac:dyDescent="0.3">
      <c r="A914" t="s">
        <v>1974</v>
      </c>
      <c r="B914" t="s">
        <v>1975</v>
      </c>
      <c r="C914" t="s">
        <v>3150</v>
      </c>
      <c r="D914" t="s">
        <v>51</v>
      </c>
      <c r="E914">
        <v>3543.0055914750001</v>
      </c>
      <c r="F914">
        <v>326</v>
      </c>
      <c r="G914">
        <v>142.22311522633501</v>
      </c>
      <c r="H914">
        <v>14.140012014898801</v>
      </c>
      <c r="I914">
        <v>20.8105758981912</v>
      </c>
      <c r="J914">
        <v>-3.2315289321251002</v>
      </c>
      <c r="K914">
        <v>322.10958368123403</v>
      </c>
      <c r="L914">
        <v>291.27250242803501</v>
      </c>
      <c r="M914">
        <v>57.140635510769997</v>
      </c>
      <c r="N914">
        <v>0.88956929597785706</v>
      </c>
      <c r="O914">
        <v>19.631901840490698</v>
      </c>
      <c r="P914">
        <v>201.29390018484199</v>
      </c>
      <c r="Q914">
        <v>0.15203894845951199</v>
      </c>
    </row>
    <row r="915" spans="1:17" x14ac:dyDescent="0.3">
      <c r="A915" t="s">
        <v>1976</v>
      </c>
      <c r="B915" t="s">
        <v>1977</v>
      </c>
      <c r="C915" t="s">
        <v>3152</v>
      </c>
      <c r="D915" t="s">
        <v>455</v>
      </c>
      <c r="E915">
        <v>3540.2684788800002</v>
      </c>
      <c r="F915">
        <v>22.96</v>
      </c>
      <c r="G915">
        <v>-43.186964362188199</v>
      </c>
      <c r="H915">
        <v>3.7907664953097502</v>
      </c>
      <c r="I915">
        <v>-8.9762947430277507</v>
      </c>
      <c r="J915">
        <v>-3.0851871419999801</v>
      </c>
      <c r="K915">
        <v>22.848804754581099</v>
      </c>
      <c r="L915">
        <v>23.5742417662108</v>
      </c>
      <c r="M915">
        <v>53.897052875426702</v>
      </c>
      <c r="N915">
        <v>0.29405866219877902</v>
      </c>
      <c r="O915">
        <v>96.646341463414601</v>
      </c>
      <c r="P915">
        <v>37.485029940119702</v>
      </c>
    </row>
    <row r="916" spans="1:17" hidden="1" x14ac:dyDescent="0.3">
      <c r="A916" t="s">
        <v>1978</v>
      </c>
      <c r="B916" t="s">
        <v>1979</v>
      </c>
      <c r="C916" t="s">
        <v>3150</v>
      </c>
      <c r="D916" t="s">
        <v>1621</v>
      </c>
      <c r="E916">
        <v>3539.79</v>
      </c>
      <c r="F916">
        <v>318.89999999999998</v>
      </c>
      <c r="G916">
        <v>-38.406866364734903</v>
      </c>
      <c r="H916">
        <v>-2.6055992932322001</v>
      </c>
      <c r="I916">
        <v>-6.4616925096405797</v>
      </c>
      <c r="J916">
        <v>-3.6984565990424398</v>
      </c>
      <c r="K916">
        <v>335.45155394562198</v>
      </c>
      <c r="L916">
        <v>341.87056979292299</v>
      </c>
      <c r="M916">
        <v>35.631508029494</v>
      </c>
      <c r="N916">
        <v>0.387093621244473</v>
      </c>
      <c r="O916">
        <v>27.296958294136001</v>
      </c>
      <c r="P916">
        <v>9.81404958677685</v>
      </c>
      <c r="Q916">
        <v>-4.9679191247473997E-2</v>
      </c>
    </row>
    <row r="917" spans="1:17" x14ac:dyDescent="0.3">
      <c r="A917" t="s">
        <v>1980</v>
      </c>
      <c r="B917" t="s">
        <v>1981</v>
      </c>
      <c r="C917" t="s">
        <v>3138</v>
      </c>
      <c r="D917" t="s">
        <v>227</v>
      </c>
      <c r="E917">
        <v>3536.3414069549999</v>
      </c>
      <c r="F917">
        <v>418.95</v>
      </c>
      <c r="G917">
        <v>-35.709836841427901</v>
      </c>
      <c r="H917">
        <v>-3.8598675588226001</v>
      </c>
      <c r="I917">
        <v>-21.183357904548899</v>
      </c>
      <c r="J917">
        <v>-1.28185707256889</v>
      </c>
      <c r="K917">
        <v>431.50948673594598</v>
      </c>
      <c r="L917">
        <v>475.14826532524398</v>
      </c>
      <c r="M917">
        <v>65.014263053338496</v>
      </c>
      <c r="N917">
        <v>1.0218884574518901</v>
      </c>
      <c r="O917">
        <v>66.845685642678106</v>
      </c>
      <c r="P917">
        <v>9.5723813260101895</v>
      </c>
    </row>
    <row r="918" spans="1:17" hidden="1" x14ac:dyDescent="0.3">
      <c r="A918" t="s">
        <v>1982</v>
      </c>
      <c r="B918" t="s">
        <v>1983</v>
      </c>
      <c r="C918" t="s">
        <v>3150</v>
      </c>
      <c r="E918">
        <v>3530.3027173649998</v>
      </c>
      <c r="F918">
        <v>1867.05</v>
      </c>
      <c r="G918">
        <v>2466.6935007669499</v>
      </c>
      <c r="H918">
        <v>-9.8944771674685796</v>
      </c>
      <c r="I918">
        <v>157.48376355974</v>
      </c>
      <c r="J918">
        <v>-9.9261270934305905</v>
      </c>
      <c r="K918">
        <v>2044.4786302995001</v>
      </c>
      <c r="L918">
        <v>1260.51663168808</v>
      </c>
      <c r="M918">
        <v>35.149945205057399</v>
      </c>
      <c r="N918">
        <v>0.31705393352442102</v>
      </c>
      <c r="O918">
        <v>69.7330012586701</v>
      </c>
      <c r="P918">
        <v>2428.8500609508301</v>
      </c>
    </row>
    <row r="919" spans="1:17" hidden="1" x14ac:dyDescent="0.3">
      <c r="A919" t="s">
        <v>1984</v>
      </c>
      <c r="B919" t="s">
        <v>1985</v>
      </c>
      <c r="C919" t="s">
        <v>3150</v>
      </c>
      <c r="D919" t="s">
        <v>468</v>
      </c>
      <c r="E919">
        <v>3525.95026224</v>
      </c>
      <c r="F919">
        <v>173.6</v>
      </c>
      <c r="G919">
        <v>29.117117688838899</v>
      </c>
      <c r="H919">
        <v>-1.8177231522530199</v>
      </c>
      <c r="I919">
        <v>32.915052938320798</v>
      </c>
      <c r="J919">
        <v>-0.45023406200369998</v>
      </c>
      <c r="K919">
        <v>178.82002809079401</v>
      </c>
      <c r="L919">
        <v>156.66896301058901</v>
      </c>
      <c r="M919">
        <v>54.876783406482602</v>
      </c>
      <c r="N919">
        <v>0.382761075520689</v>
      </c>
      <c r="O919">
        <v>21.457373271889299</v>
      </c>
      <c r="P919">
        <v>77.7777777777777</v>
      </c>
      <c r="Q919">
        <v>0.11509012900280199</v>
      </c>
    </row>
    <row r="920" spans="1:17" x14ac:dyDescent="0.3">
      <c r="A920" t="s">
        <v>1986</v>
      </c>
      <c r="B920" t="s">
        <v>1987</v>
      </c>
      <c r="C920" t="s">
        <v>3144</v>
      </c>
      <c r="D920" t="s">
        <v>117</v>
      </c>
      <c r="E920">
        <v>3522.5836767000001</v>
      </c>
      <c r="F920">
        <v>806.95</v>
      </c>
      <c r="G920">
        <v>47.107939364849798</v>
      </c>
      <c r="H920">
        <v>6.5458956376174404</v>
      </c>
      <c r="I920">
        <v>-13.1117183351557</v>
      </c>
      <c r="J920">
        <v>-0.51296192924240103</v>
      </c>
      <c r="K920">
        <v>800.48768447973703</v>
      </c>
      <c r="L920">
        <v>783.09743010380305</v>
      </c>
      <c r="M920">
        <v>61.828379384072399</v>
      </c>
      <c r="N920">
        <v>0.49058916427278898</v>
      </c>
      <c r="O920">
        <v>34.209058801660497</v>
      </c>
      <c r="P920">
        <v>88.848584132927598</v>
      </c>
      <c r="Q920">
        <v>0.10026206033613801</v>
      </c>
    </row>
    <row r="921" spans="1:17" hidden="1" x14ac:dyDescent="0.3">
      <c r="A921" t="s">
        <v>1988</v>
      </c>
      <c r="B921" t="s">
        <v>1989</v>
      </c>
      <c r="C921" t="s">
        <v>3150</v>
      </c>
      <c r="D921" t="s">
        <v>83</v>
      </c>
      <c r="E921">
        <v>3498.2484878</v>
      </c>
      <c r="F921">
        <v>1547.15</v>
      </c>
      <c r="G921">
        <v>164.532881389864</v>
      </c>
      <c r="H921">
        <v>-9.8738353767019298</v>
      </c>
      <c r="I921">
        <v>20.669738541153102</v>
      </c>
      <c r="J921">
        <v>-2.5186948529742699</v>
      </c>
      <c r="K921">
        <v>1638.99501577978</v>
      </c>
      <c r="L921">
        <v>1317.9858932007701</v>
      </c>
      <c r="M921">
        <v>33.091437216368199</v>
      </c>
      <c r="N921">
        <v>0.32860501450815199</v>
      </c>
      <c r="O921">
        <v>24.551594867982999</v>
      </c>
      <c r="P921">
        <v>186.50925925925901</v>
      </c>
      <c r="Q921">
        <v>0.15975914609415601</v>
      </c>
    </row>
    <row r="922" spans="1:17" hidden="1" x14ac:dyDescent="0.3">
      <c r="A922" t="s">
        <v>1990</v>
      </c>
      <c r="B922" t="s">
        <v>1991</v>
      </c>
      <c r="C922" t="s">
        <v>3150</v>
      </c>
      <c r="D922" t="s">
        <v>278</v>
      </c>
      <c r="E922">
        <v>3485.2090188849902</v>
      </c>
      <c r="F922">
        <v>2877.85</v>
      </c>
      <c r="G922">
        <v>4.9705353037274902</v>
      </c>
      <c r="H922">
        <v>-3.06946361451981</v>
      </c>
      <c r="I922">
        <v>40.549385010740899</v>
      </c>
      <c r="J922">
        <v>-2.67278873103443</v>
      </c>
      <c r="K922">
        <v>3051.7170782258299</v>
      </c>
      <c r="L922">
        <v>2686.8806969434399</v>
      </c>
      <c r="M922">
        <v>38.014342822207603</v>
      </c>
      <c r="N922">
        <v>0.41113466163420698</v>
      </c>
      <c r="O922">
        <v>29.7652761610229</v>
      </c>
      <c r="P922">
        <v>90.756636728200604</v>
      </c>
      <c r="Q922">
        <v>0.10752975727499101</v>
      </c>
    </row>
    <row r="923" spans="1:17" hidden="1" x14ac:dyDescent="0.3">
      <c r="A923" t="s">
        <v>1992</v>
      </c>
      <c r="B923" t="s">
        <v>1993</v>
      </c>
      <c r="C923" t="s">
        <v>3150</v>
      </c>
      <c r="D923" t="s">
        <v>83</v>
      </c>
      <c r="E923">
        <v>3466.4290752000002</v>
      </c>
      <c r="F923">
        <v>2787.65</v>
      </c>
      <c r="G923">
        <v>-29.894051727048801</v>
      </c>
      <c r="H923">
        <v>13.4784625973363</v>
      </c>
      <c r="I923">
        <v>5.9517072389929098</v>
      </c>
      <c r="J923">
        <v>-2.5790073932887401</v>
      </c>
      <c r="K923">
        <v>2806.88175518552</v>
      </c>
      <c r="L923">
        <v>2780.8008101335099</v>
      </c>
      <c r="M923">
        <v>60.496144073536399</v>
      </c>
      <c r="N923">
        <v>0.64429120126439998</v>
      </c>
      <c r="O923">
        <v>36.862590353882297</v>
      </c>
      <c r="P923">
        <v>33.249683324968302</v>
      </c>
      <c r="Q923">
        <v>0.12500931536829399</v>
      </c>
    </row>
    <row r="924" spans="1:17" hidden="1" x14ac:dyDescent="0.3">
      <c r="A924" t="s">
        <v>1994</v>
      </c>
      <c r="B924" t="s">
        <v>1995</v>
      </c>
      <c r="C924" t="s">
        <v>3150</v>
      </c>
      <c r="D924" t="s">
        <v>978</v>
      </c>
      <c r="E924">
        <v>3418.3825000000002</v>
      </c>
      <c r="F924">
        <v>638.95000000000005</v>
      </c>
      <c r="G924">
        <v>486.03096349952</v>
      </c>
      <c r="H924">
        <v>-2.2573687779451599</v>
      </c>
      <c r="I924">
        <v>7.1829464188752601</v>
      </c>
      <c r="J924">
        <v>-4.0077275589689503</v>
      </c>
      <c r="K924">
        <v>640.81396947384997</v>
      </c>
      <c r="L924">
        <v>555.50979547585302</v>
      </c>
      <c r="M924">
        <v>51.864731519539802</v>
      </c>
      <c r="N924">
        <v>0.164417595848485</v>
      </c>
      <c r="O924">
        <v>24.055090382658999</v>
      </c>
      <c r="P924">
        <v>545.14337641356997</v>
      </c>
      <c r="Q924">
        <v>0.17550290884022701</v>
      </c>
    </row>
    <row r="925" spans="1:17" hidden="1" x14ac:dyDescent="0.3">
      <c r="A925" t="s">
        <v>1996</v>
      </c>
      <c r="B925" t="s">
        <v>1997</v>
      </c>
      <c r="C925" t="s">
        <v>3150</v>
      </c>
      <c r="D925" t="s">
        <v>51</v>
      </c>
      <c r="E925">
        <v>3407.781345675</v>
      </c>
      <c r="F925">
        <v>2060.4499999999998</v>
      </c>
      <c r="G925">
        <v>25.541851337556601</v>
      </c>
      <c r="H925">
        <v>-14.9628832303002</v>
      </c>
      <c r="I925">
        <v>34.978575559272599</v>
      </c>
      <c r="J925">
        <v>-5.0730580465298196</v>
      </c>
      <c r="K925">
        <v>2320.49891671965</v>
      </c>
      <c r="L925">
        <v>1956.27886949924</v>
      </c>
      <c r="M925">
        <v>31.042855268715702</v>
      </c>
      <c r="N925">
        <v>0.48989265896122602</v>
      </c>
      <c r="O925">
        <v>44.383508456890397</v>
      </c>
      <c r="P925">
        <v>59.477554179566503</v>
      </c>
      <c r="Q925">
        <v>0.13437806627307</v>
      </c>
    </row>
    <row r="926" spans="1:17" hidden="1" x14ac:dyDescent="0.3">
      <c r="A926" t="s">
        <v>1998</v>
      </c>
      <c r="B926" t="s">
        <v>1999</v>
      </c>
      <c r="C926" t="s">
        <v>3150</v>
      </c>
      <c r="D926" t="s">
        <v>217</v>
      </c>
      <c r="E926">
        <v>3391.3260334799902</v>
      </c>
      <c r="F926">
        <v>3110.8</v>
      </c>
      <c r="G926">
        <v>95.837067057925694</v>
      </c>
      <c r="H926">
        <v>20.503462170672801</v>
      </c>
      <c r="I926">
        <v>114.27060817711801</v>
      </c>
      <c r="J926">
        <v>-7.8431262391813199</v>
      </c>
      <c r="K926">
        <v>2853.27186000355</v>
      </c>
      <c r="L926">
        <v>2112.6114029314599</v>
      </c>
      <c r="M926">
        <v>46.868725498264503</v>
      </c>
      <c r="N926">
        <v>1.0167964638407501</v>
      </c>
      <c r="O926">
        <v>16.883116883116799</v>
      </c>
      <c r="P926">
        <v>175.304217000752</v>
      </c>
      <c r="Q926">
        <v>0.17604585707750001</v>
      </c>
    </row>
    <row r="927" spans="1:17" hidden="1" x14ac:dyDescent="0.3">
      <c r="A927" t="s">
        <v>2000</v>
      </c>
      <c r="B927" t="s">
        <v>2001</v>
      </c>
      <c r="C927" t="s">
        <v>3150</v>
      </c>
      <c r="D927" t="s">
        <v>83</v>
      </c>
      <c r="E927">
        <v>3380.5995869099902</v>
      </c>
      <c r="F927">
        <v>316.55</v>
      </c>
      <c r="G927">
        <v>57.3382193536711</v>
      </c>
      <c r="H927">
        <v>-8.2942325214687607</v>
      </c>
      <c r="I927">
        <v>80.369206189167301</v>
      </c>
      <c r="J927">
        <v>-2.8034930961138</v>
      </c>
      <c r="K927">
        <v>330.59789397928898</v>
      </c>
      <c r="L927">
        <v>256.767939664614</v>
      </c>
      <c r="M927">
        <v>39.394863806449401</v>
      </c>
      <c r="N927">
        <v>0.37880027106303399</v>
      </c>
      <c r="O927">
        <v>28.005054493760799</v>
      </c>
      <c r="P927">
        <v>120.515499825844</v>
      </c>
      <c r="Q927">
        <v>6.3076354138275004E-2</v>
      </c>
    </row>
    <row r="928" spans="1:17" hidden="1" x14ac:dyDescent="0.3">
      <c r="A928" t="s">
        <v>2002</v>
      </c>
      <c r="B928" t="s">
        <v>2003</v>
      </c>
      <c r="C928" t="s">
        <v>3150</v>
      </c>
      <c r="D928" t="s">
        <v>489</v>
      </c>
      <c r="E928">
        <v>3380.1143255279999</v>
      </c>
      <c r="F928">
        <v>121.14</v>
      </c>
      <c r="G928">
        <v>73.301620513089205</v>
      </c>
      <c r="H928">
        <v>-3.1097994969609499</v>
      </c>
      <c r="I928">
        <v>26.060751347733198</v>
      </c>
      <c r="J928">
        <v>2.9708334160596199</v>
      </c>
      <c r="K928">
        <v>124.422901187645</v>
      </c>
      <c r="L928">
        <v>104.22124193043</v>
      </c>
      <c r="M928">
        <v>54.1599889034797</v>
      </c>
      <c r="N928">
        <v>0.17719136441015901</v>
      </c>
      <c r="O928">
        <v>31.557102172435201</v>
      </c>
      <c r="P928">
        <v>119.840420242327</v>
      </c>
      <c r="Q928">
        <v>5.7360406484870001E-2</v>
      </c>
    </row>
    <row r="929" spans="1:17" hidden="1" x14ac:dyDescent="0.3">
      <c r="A929" t="s">
        <v>2004</v>
      </c>
      <c r="B929" t="s">
        <v>2005</v>
      </c>
      <c r="C929" t="s">
        <v>3150</v>
      </c>
      <c r="D929" t="s">
        <v>278</v>
      </c>
      <c r="E929">
        <v>3371.4584076249998</v>
      </c>
      <c r="F929">
        <v>491.75</v>
      </c>
      <c r="G929">
        <v>30.679217569756499</v>
      </c>
      <c r="H929">
        <v>-0.78436858626774197</v>
      </c>
      <c r="I929">
        <v>-8.0321693912354402</v>
      </c>
      <c r="J929">
        <v>-0.76674393741342595</v>
      </c>
      <c r="K929">
        <v>526.54387875675195</v>
      </c>
      <c r="L929">
        <v>511.97339977866801</v>
      </c>
      <c r="M929">
        <v>45.027587336278003</v>
      </c>
      <c r="N929">
        <v>0.71909282291145005</v>
      </c>
      <c r="O929">
        <v>33.197763091001498</v>
      </c>
      <c r="P929">
        <v>53.671874999999901</v>
      </c>
      <c r="Q929">
        <v>7.7325963042363999E-2</v>
      </c>
    </row>
    <row r="930" spans="1:17" x14ac:dyDescent="0.3">
      <c r="A930" t="s">
        <v>2006</v>
      </c>
      <c r="B930" t="s">
        <v>2007</v>
      </c>
      <c r="C930" t="s">
        <v>3135</v>
      </c>
      <c r="D930" t="s">
        <v>21</v>
      </c>
      <c r="E930">
        <v>3364.3856762999999</v>
      </c>
      <c r="F930">
        <v>569.25</v>
      </c>
      <c r="G930">
        <v>-29.700468953382401</v>
      </c>
      <c r="H930">
        <v>-2.3419299945852101</v>
      </c>
      <c r="I930">
        <v>-6.7511147196934296</v>
      </c>
      <c r="J930">
        <v>1.56468498521167</v>
      </c>
      <c r="K930">
        <v>576.68469532077097</v>
      </c>
      <c r="L930">
        <v>593.71889352989194</v>
      </c>
      <c r="M930">
        <v>63.269372959629798</v>
      </c>
      <c r="N930">
        <v>0.20983591275427599</v>
      </c>
      <c r="O930">
        <v>39.042599912165102</v>
      </c>
      <c r="P930">
        <v>26.499999999999901</v>
      </c>
      <c r="Q930">
        <v>6.5411314533496995E-2</v>
      </c>
    </row>
    <row r="931" spans="1:17" hidden="1" x14ac:dyDescent="0.3">
      <c r="A931" t="s">
        <v>2008</v>
      </c>
      <c r="B931" t="s">
        <v>2009</v>
      </c>
      <c r="C931" t="s">
        <v>3150</v>
      </c>
      <c r="D931" t="s">
        <v>234</v>
      </c>
      <c r="E931">
        <v>3360.4107825000001</v>
      </c>
      <c r="F931">
        <v>253.3</v>
      </c>
      <c r="G931">
        <v>149.00205759575101</v>
      </c>
      <c r="H931">
        <v>27.271323484023299</v>
      </c>
      <c r="I931">
        <v>142.60119318747499</v>
      </c>
      <c r="J931">
        <v>0.22262162899757901</v>
      </c>
      <c r="K931">
        <v>227.76080739549499</v>
      </c>
      <c r="L931">
        <v>186.04553084379299</v>
      </c>
      <c r="M931">
        <v>75.811819765874802</v>
      </c>
      <c r="N931">
        <v>1.71639326363737</v>
      </c>
      <c r="O931">
        <v>21.5949467035136</v>
      </c>
      <c r="P931">
        <v>200.83135391923901</v>
      </c>
      <c r="Q931">
        <v>0.18174314844554601</v>
      </c>
    </row>
    <row r="932" spans="1:17" hidden="1" x14ac:dyDescent="0.3">
      <c r="A932" t="s">
        <v>2010</v>
      </c>
      <c r="B932" t="s">
        <v>2011</v>
      </c>
      <c r="C932" t="s">
        <v>3150</v>
      </c>
      <c r="D932" t="s">
        <v>21</v>
      </c>
      <c r="E932">
        <v>3347.3530746000001</v>
      </c>
      <c r="F932">
        <v>621</v>
      </c>
      <c r="G932">
        <v>46.0565386916848</v>
      </c>
      <c r="H932">
        <v>-1.81122696138314</v>
      </c>
      <c r="I932">
        <v>36.675331380703398</v>
      </c>
      <c r="J932">
        <v>-0.79371921261772904</v>
      </c>
      <c r="K932">
        <v>627.55338938197895</v>
      </c>
      <c r="L932">
        <v>554.38720974742102</v>
      </c>
      <c r="M932">
        <v>62.658895013169698</v>
      </c>
      <c r="N932">
        <v>0.41320529385812799</v>
      </c>
      <c r="O932">
        <v>32.850241545893702</v>
      </c>
      <c r="P932">
        <v>81.393310939097404</v>
      </c>
      <c r="Q932">
        <v>0.101435058187819</v>
      </c>
    </row>
    <row r="933" spans="1:17" hidden="1" x14ac:dyDescent="0.3">
      <c r="A933" t="s">
        <v>2012</v>
      </c>
      <c r="B933" t="s">
        <v>2013</v>
      </c>
      <c r="C933" t="s">
        <v>3150</v>
      </c>
      <c r="D933" t="s">
        <v>48</v>
      </c>
      <c r="E933">
        <v>3340.5504102</v>
      </c>
      <c r="F933">
        <v>598.79999999999995</v>
      </c>
      <c r="G933">
        <v>-36.419235686704702</v>
      </c>
      <c r="H933">
        <v>-5.3899518517020901</v>
      </c>
      <c r="I933">
        <v>-14.4829087564112</v>
      </c>
      <c r="J933">
        <v>-6.0478471271115897</v>
      </c>
      <c r="K933">
        <v>650.18169793704305</v>
      </c>
      <c r="M933">
        <v>40.190859310934499</v>
      </c>
      <c r="N933">
        <v>0.79499723683993395</v>
      </c>
      <c r="O933">
        <v>49.841349365397399</v>
      </c>
      <c r="P933">
        <v>8.8727272727272499</v>
      </c>
    </row>
    <row r="934" spans="1:17" x14ac:dyDescent="0.3">
      <c r="A934" t="s">
        <v>2014</v>
      </c>
      <c r="B934" t="s">
        <v>2015</v>
      </c>
      <c r="C934" t="s">
        <v>3144</v>
      </c>
      <c r="D934" t="s">
        <v>117</v>
      </c>
      <c r="E934">
        <v>3335.4627174000002</v>
      </c>
      <c r="F934">
        <v>1643.4</v>
      </c>
      <c r="G934">
        <v>1.8919439910408</v>
      </c>
      <c r="H934">
        <v>-9.6853473758555104</v>
      </c>
      <c r="I934">
        <v>-29.0433876005009</v>
      </c>
      <c r="J934">
        <v>-1.3080276204321699</v>
      </c>
      <c r="K934">
        <v>1898.0482606979599</v>
      </c>
      <c r="L934">
        <v>1907.1158726834201</v>
      </c>
      <c r="M934">
        <v>30.824529795348599</v>
      </c>
      <c r="N934">
        <v>1.71600533808554</v>
      </c>
      <c r="O934">
        <v>49.1024704880126</v>
      </c>
      <c r="P934">
        <v>27.3756006820647</v>
      </c>
      <c r="Q934">
        <v>0.21872018571944901</v>
      </c>
    </row>
    <row r="935" spans="1:17" hidden="1" x14ac:dyDescent="0.3">
      <c r="A935" t="s">
        <v>2016</v>
      </c>
      <c r="B935" t="s">
        <v>2017</v>
      </c>
      <c r="C935" t="s">
        <v>3150</v>
      </c>
      <c r="D935" t="s">
        <v>51</v>
      </c>
      <c r="E935">
        <v>3326.8653635679998</v>
      </c>
      <c r="F935">
        <v>129.11000000000001</v>
      </c>
      <c r="G935">
        <v>32.267688651845603</v>
      </c>
      <c r="H935">
        <v>7.2114816624339104</v>
      </c>
      <c r="I935">
        <v>21.473484299740502</v>
      </c>
      <c r="J935">
        <v>0.20418657513524199</v>
      </c>
      <c r="K935">
        <v>132.91486116444401</v>
      </c>
      <c r="L935">
        <v>121.77449012906899</v>
      </c>
      <c r="M935">
        <v>54.699364919823999</v>
      </c>
      <c r="N935">
        <v>0.57392429653145505</v>
      </c>
      <c r="O935">
        <v>30.896135078615099</v>
      </c>
      <c r="P935">
        <v>65.313700384122896</v>
      </c>
      <c r="Q935">
        <v>1.6164640229972001E-2</v>
      </c>
    </row>
    <row r="936" spans="1:17" hidden="1" x14ac:dyDescent="0.3">
      <c r="A936" t="s">
        <v>2018</v>
      </c>
      <c r="B936" t="s">
        <v>2019</v>
      </c>
      <c r="C936" t="s">
        <v>3150</v>
      </c>
      <c r="D936" t="s">
        <v>263</v>
      </c>
      <c r="E936">
        <v>3322.981902</v>
      </c>
      <c r="F936">
        <v>2438.85</v>
      </c>
      <c r="G936">
        <v>54.022674404723901</v>
      </c>
      <c r="H936">
        <v>76.687717105655395</v>
      </c>
      <c r="I936">
        <v>82.503343381036103</v>
      </c>
      <c r="J936">
        <v>10.183379452009699</v>
      </c>
      <c r="K936">
        <v>1795.39447935013</v>
      </c>
      <c r="L936">
        <v>1512.14427601484</v>
      </c>
      <c r="M936">
        <v>73.703542915870898</v>
      </c>
      <c r="N936">
        <v>1.78092291975978</v>
      </c>
      <c r="O936">
        <v>7.0176517621009804</v>
      </c>
      <c r="P936">
        <v>105.810126582278</v>
      </c>
      <c r="Q936">
        <v>9.1580946370223001E-2</v>
      </c>
    </row>
    <row r="937" spans="1:17" hidden="1" x14ac:dyDescent="0.3">
      <c r="A937" t="s">
        <v>2020</v>
      </c>
      <c r="B937" t="s">
        <v>2021</v>
      </c>
      <c r="C937" t="s">
        <v>3150</v>
      </c>
      <c r="D937" t="s">
        <v>707</v>
      </c>
      <c r="E937">
        <v>3267.5848184000001</v>
      </c>
      <c r="F937">
        <v>702.4</v>
      </c>
      <c r="G937">
        <v>-48.544411783401898</v>
      </c>
      <c r="H937">
        <v>-13.276668870458</v>
      </c>
      <c r="I937">
        <v>-19.891381390412398</v>
      </c>
      <c r="J937">
        <v>-2.94777751970667</v>
      </c>
      <c r="K937">
        <v>757.65795225515001</v>
      </c>
      <c r="L937">
        <v>840.00516139010995</v>
      </c>
      <c r="M937">
        <v>55.948469510529598</v>
      </c>
      <c r="N937">
        <v>2.3940566649726698</v>
      </c>
      <c r="O937">
        <v>48.0637813211845</v>
      </c>
      <c r="P937">
        <v>18.458554684206</v>
      </c>
      <c r="Q937">
        <v>-9.8783858406284994E-2</v>
      </c>
    </row>
    <row r="938" spans="1:17" hidden="1" x14ac:dyDescent="0.3">
      <c r="A938" t="s">
        <v>2022</v>
      </c>
      <c r="B938" t="s">
        <v>2023</v>
      </c>
      <c r="C938" t="s">
        <v>3150</v>
      </c>
      <c r="D938" t="s">
        <v>222</v>
      </c>
      <c r="E938">
        <v>3267.2933989200001</v>
      </c>
      <c r="F938">
        <v>182.94</v>
      </c>
      <c r="G938">
        <v>60.6732820822577</v>
      </c>
      <c r="H938">
        <v>9.6997816646215895</v>
      </c>
      <c r="I938">
        <v>26.232710725448499</v>
      </c>
      <c r="J938">
        <v>-0.51289480551552102</v>
      </c>
      <c r="K938">
        <v>172.95583284650999</v>
      </c>
      <c r="L938">
        <v>148.70883447253701</v>
      </c>
      <c r="M938">
        <v>54.047074563763502</v>
      </c>
      <c r="N938">
        <v>0.56917736698697996</v>
      </c>
      <c r="O938">
        <v>5.4444080026238204</v>
      </c>
      <c r="P938">
        <v>84.787878787878796</v>
      </c>
      <c r="Q938">
        <v>0.17460975718355901</v>
      </c>
    </row>
    <row r="939" spans="1:17" hidden="1" x14ac:dyDescent="0.3">
      <c r="A939" t="s">
        <v>2024</v>
      </c>
      <c r="B939" t="s">
        <v>2025</v>
      </c>
      <c r="C939" t="s">
        <v>3150</v>
      </c>
      <c r="D939" t="s">
        <v>250</v>
      </c>
      <c r="E939">
        <v>3262.2347558900001</v>
      </c>
      <c r="F939">
        <v>1010.3</v>
      </c>
      <c r="G939">
        <v>37.177117669151698</v>
      </c>
      <c r="H939">
        <v>20.641151306621399</v>
      </c>
      <c r="I939">
        <v>67.231557247294404</v>
      </c>
      <c r="J939">
        <v>2.7816853489372502</v>
      </c>
      <c r="K939">
        <v>876.01771725194499</v>
      </c>
      <c r="L939">
        <v>742.210639446453</v>
      </c>
      <c r="M939">
        <v>73.317375953902001</v>
      </c>
      <c r="N939">
        <v>1.36056773345348</v>
      </c>
      <c r="O939">
        <v>3.3356428783529699</v>
      </c>
      <c r="P939">
        <v>91.326578922450494</v>
      </c>
      <c r="Q939">
        <v>2.8017488241026001E-2</v>
      </c>
    </row>
    <row r="940" spans="1:17" hidden="1" x14ac:dyDescent="0.3">
      <c r="A940" t="s">
        <v>2026</v>
      </c>
      <c r="B940" t="s">
        <v>2027</v>
      </c>
      <c r="C940" t="s">
        <v>3150</v>
      </c>
      <c r="D940" t="s">
        <v>2028</v>
      </c>
      <c r="E940">
        <v>3256.32</v>
      </c>
      <c r="F940">
        <v>508.8</v>
      </c>
      <c r="G940">
        <v>64.304767603041398</v>
      </c>
      <c r="H940">
        <v>16.243032184364299</v>
      </c>
      <c r="I940">
        <v>73.105503752272796</v>
      </c>
      <c r="J940">
        <v>-1.2670304518444599</v>
      </c>
      <c r="K940">
        <v>463.15931049015899</v>
      </c>
      <c r="L940">
        <v>366.27688847527997</v>
      </c>
      <c r="M940">
        <v>62.121830970438097</v>
      </c>
      <c r="N940">
        <v>0.49749239889032298</v>
      </c>
      <c r="O940">
        <v>5.1493710691823802</v>
      </c>
      <c r="P940">
        <v>124.09160977758199</v>
      </c>
      <c r="Q940">
        <v>0.197915470528436</v>
      </c>
    </row>
    <row r="941" spans="1:17" hidden="1" x14ac:dyDescent="0.3">
      <c r="A941" t="s">
        <v>2029</v>
      </c>
      <c r="B941" t="s">
        <v>2030</v>
      </c>
      <c r="C941" t="s">
        <v>3150</v>
      </c>
      <c r="D941" t="s">
        <v>134</v>
      </c>
      <c r="E941">
        <v>3254.0718838600001</v>
      </c>
      <c r="F941">
        <v>65.599999999999994</v>
      </c>
      <c r="G941">
        <v>25.114416603552499</v>
      </c>
      <c r="H941">
        <v>8.0943938361000907</v>
      </c>
      <c r="I941">
        <v>-12.4731489556799</v>
      </c>
      <c r="J941">
        <v>3.4504751578544299</v>
      </c>
      <c r="K941">
        <v>68.121526964478306</v>
      </c>
      <c r="M941">
        <v>72.008016289446402</v>
      </c>
      <c r="N941">
        <v>0.62576668803761604</v>
      </c>
      <c r="O941">
        <v>65.472560975609696</v>
      </c>
      <c r="P941">
        <v>82.2222222222222</v>
      </c>
    </row>
    <row r="942" spans="1:17" hidden="1" x14ac:dyDescent="0.3">
      <c r="A942" t="s">
        <v>2031</v>
      </c>
      <c r="B942" t="s">
        <v>2032</v>
      </c>
      <c r="C942" t="s">
        <v>3150</v>
      </c>
      <c r="D942" t="s">
        <v>243</v>
      </c>
      <c r="E942">
        <v>3254.0569148099999</v>
      </c>
      <c r="F942">
        <v>2154.1</v>
      </c>
      <c r="G942">
        <v>60.460591507738499</v>
      </c>
      <c r="H942">
        <v>43.394719244060298</v>
      </c>
      <c r="I942">
        <v>34.0999387690578</v>
      </c>
      <c r="J942">
        <v>2.75860639893861</v>
      </c>
      <c r="K942">
        <v>1796.1365698960001</v>
      </c>
      <c r="L942">
        <v>1597.1006122972899</v>
      </c>
      <c r="M942">
        <v>70.113893816994704</v>
      </c>
      <c r="N942">
        <v>2.1351011049916999</v>
      </c>
      <c r="O942">
        <v>6.0767838076226797</v>
      </c>
      <c r="P942">
        <v>90.123565754633702</v>
      </c>
      <c r="Q942">
        <v>6.7973756949721006E-2</v>
      </c>
    </row>
    <row r="943" spans="1:17" hidden="1" x14ac:dyDescent="0.3">
      <c r="A943" t="s">
        <v>2033</v>
      </c>
      <c r="B943" t="s">
        <v>2034</v>
      </c>
      <c r="C943" t="s">
        <v>3150</v>
      </c>
      <c r="D943" t="s">
        <v>117</v>
      </c>
      <c r="E943">
        <v>3249.1333257050001</v>
      </c>
      <c r="F943">
        <v>992.45</v>
      </c>
      <c r="G943">
        <v>-15.3236015651597</v>
      </c>
      <c r="H943">
        <v>2.2233456105047802</v>
      </c>
      <c r="I943">
        <v>1.5096740616832101</v>
      </c>
      <c r="J943">
        <v>-2.3408835786272002</v>
      </c>
      <c r="K943">
        <v>1003.66125711094</v>
      </c>
      <c r="L943">
        <v>959.16817209311603</v>
      </c>
      <c r="M943">
        <v>61.019230513199602</v>
      </c>
      <c r="N943">
        <v>0.51690363254054394</v>
      </c>
      <c r="O943">
        <v>34.011789007002797</v>
      </c>
      <c r="P943">
        <v>37.8402777777777</v>
      </c>
      <c r="Q943">
        <v>0.13256322034339499</v>
      </c>
    </row>
    <row r="944" spans="1:17" hidden="1" x14ac:dyDescent="0.3">
      <c r="A944" t="s">
        <v>2035</v>
      </c>
      <c r="B944" t="s">
        <v>2036</v>
      </c>
      <c r="C944" t="s">
        <v>3150</v>
      </c>
      <c r="D944" t="s">
        <v>120</v>
      </c>
      <c r="E944">
        <v>3230.8471567400002</v>
      </c>
      <c r="F944">
        <v>267.39999999999998</v>
      </c>
      <c r="G944">
        <v>-3.2067919132549498</v>
      </c>
      <c r="H944">
        <v>-14.6269809335778</v>
      </c>
      <c r="I944">
        <v>-2.3279203131358099</v>
      </c>
      <c r="J944">
        <v>-3.2534008111378001</v>
      </c>
      <c r="K944">
        <v>321.09766157989799</v>
      </c>
      <c r="M944">
        <v>27.866562524115</v>
      </c>
      <c r="N944">
        <v>1.30379402821023</v>
      </c>
      <c r="O944">
        <v>98.2049364248317</v>
      </c>
      <c r="P944">
        <v>57.851239669421403</v>
      </c>
    </row>
    <row r="945" spans="1:17" x14ac:dyDescent="0.3">
      <c r="A945" t="s">
        <v>2037</v>
      </c>
      <c r="B945" t="s">
        <v>2038</v>
      </c>
      <c r="C945" t="s">
        <v>3144</v>
      </c>
      <c r="D945" t="s">
        <v>117</v>
      </c>
      <c r="E945">
        <v>3219.4987379999998</v>
      </c>
      <c r="F945">
        <v>558.9</v>
      </c>
      <c r="G945">
        <v>-20.973166034878201</v>
      </c>
      <c r="H945">
        <v>-10.769829906663</v>
      </c>
      <c r="I945">
        <v>6.7140439569862602</v>
      </c>
      <c r="J945">
        <v>-8.2420411570875096</v>
      </c>
      <c r="K945">
        <v>614.40029641396097</v>
      </c>
      <c r="L945">
        <v>590.15509524985305</v>
      </c>
      <c r="M945">
        <v>27.555044729062502</v>
      </c>
      <c r="N945">
        <v>0.73531534978695601</v>
      </c>
      <c r="O945">
        <v>30.577920916085102</v>
      </c>
      <c r="P945">
        <v>21.499999999999901</v>
      </c>
      <c r="Q945">
        <v>8.4541910964989003E-2</v>
      </c>
    </row>
    <row r="946" spans="1:17" hidden="1" x14ac:dyDescent="0.3">
      <c r="A946" t="s">
        <v>2039</v>
      </c>
      <c r="B946" t="s">
        <v>2040</v>
      </c>
      <c r="C946" t="s">
        <v>3150</v>
      </c>
      <c r="D946" t="s">
        <v>504</v>
      </c>
      <c r="E946">
        <v>3218.1354517</v>
      </c>
      <c r="F946">
        <v>578.5</v>
      </c>
      <c r="G946">
        <v>74.168846096832198</v>
      </c>
      <c r="H946">
        <v>57.191493437608699</v>
      </c>
      <c r="I946">
        <v>77.505814560401902</v>
      </c>
      <c r="J946">
        <v>8.6540374988213795</v>
      </c>
      <c r="K946">
        <v>427.686146561128</v>
      </c>
      <c r="L946">
        <v>372.319301880002</v>
      </c>
      <c r="M946">
        <v>75.715910399461507</v>
      </c>
      <c r="N946">
        <v>2.8827211736737599</v>
      </c>
      <c r="O946">
        <v>5.5229040622298999</v>
      </c>
      <c r="P946">
        <v>106.422836752899</v>
      </c>
      <c r="Q946">
        <v>2.0833533776625002E-2</v>
      </c>
    </row>
    <row r="947" spans="1:17" hidden="1" x14ac:dyDescent="0.3">
      <c r="A947" t="s">
        <v>2041</v>
      </c>
      <c r="B947" t="s">
        <v>2042</v>
      </c>
      <c r="C947" t="s">
        <v>3150</v>
      </c>
      <c r="D947" t="s">
        <v>234</v>
      </c>
      <c r="E947">
        <v>3213.6996543</v>
      </c>
      <c r="F947">
        <v>179.88</v>
      </c>
      <c r="G947">
        <v>31.173289064864001</v>
      </c>
      <c r="H947">
        <v>-3.87644333341103</v>
      </c>
      <c r="I947">
        <v>30.470433416053002</v>
      </c>
      <c r="J947">
        <v>-0.62482552194336705</v>
      </c>
      <c r="K947">
        <v>184.724190495496</v>
      </c>
      <c r="L947">
        <v>161.85018636940401</v>
      </c>
      <c r="M947">
        <v>53.221942635538298</v>
      </c>
      <c r="N947">
        <v>0.358186972024787</v>
      </c>
      <c r="O947">
        <v>22.859684233933699</v>
      </c>
      <c r="P947">
        <v>73.713182037662904</v>
      </c>
      <c r="Q947">
        <v>0.137719271778389</v>
      </c>
    </row>
    <row r="948" spans="1:17" x14ac:dyDescent="0.3">
      <c r="A948" t="s">
        <v>2043</v>
      </c>
      <c r="B948" t="s">
        <v>2044</v>
      </c>
      <c r="C948" t="s">
        <v>3141</v>
      </c>
      <c r="D948" t="s">
        <v>214</v>
      </c>
      <c r="E948">
        <v>3210.617060175</v>
      </c>
      <c r="F948">
        <v>204.59</v>
      </c>
      <c r="G948">
        <v>-49.591560348050898</v>
      </c>
      <c r="H948">
        <v>4.6210523579510401</v>
      </c>
      <c r="I948">
        <v>-11.551097119277699</v>
      </c>
      <c r="J948">
        <v>-4.1165718834089704</v>
      </c>
      <c r="K948">
        <v>209.14748616630001</v>
      </c>
      <c r="L948">
        <v>221.63241419437699</v>
      </c>
      <c r="M948">
        <v>48.873063877478302</v>
      </c>
      <c r="N948">
        <v>0.56661649963771599</v>
      </c>
      <c r="O948">
        <v>41.502517229581102</v>
      </c>
      <c r="P948">
        <v>8.3346571352925505</v>
      </c>
      <c r="Q948">
        <v>1.8320121967350001E-3</v>
      </c>
    </row>
    <row r="949" spans="1:17" hidden="1" x14ac:dyDescent="0.3">
      <c r="A949" t="s">
        <v>2045</v>
      </c>
      <c r="B949" t="s">
        <v>2046</v>
      </c>
      <c r="C949" t="s">
        <v>3150</v>
      </c>
      <c r="D949" t="s">
        <v>489</v>
      </c>
      <c r="E949">
        <v>3192.1832625299999</v>
      </c>
      <c r="F949">
        <v>406.85</v>
      </c>
      <c r="G949">
        <v>45.632810424879303</v>
      </c>
      <c r="H949">
        <v>2.5266697773325899</v>
      </c>
      <c r="I949">
        <v>43.148082409268802</v>
      </c>
      <c r="J949">
        <v>-0.44368866035039001</v>
      </c>
      <c r="K949">
        <v>411.22985596390203</v>
      </c>
      <c r="L949">
        <v>341.86007874349201</v>
      </c>
      <c r="M949">
        <v>43.356513759876499</v>
      </c>
      <c r="N949">
        <v>0.51290075504550103</v>
      </c>
      <c r="O949">
        <v>22.6496251689811</v>
      </c>
      <c r="P949">
        <v>92.386806951176197</v>
      </c>
      <c r="Q949">
        <v>0.14640782801285601</v>
      </c>
    </row>
    <row r="950" spans="1:17" x14ac:dyDescent="0.3">
      <c r="A950" t="s">
        <v>2047</v>
      </c>
      <c r="B950" t="s">
        <v>2048</v>
      </c>
      <c r="C950" t="s">
        <v>3136</v>
      </c>
      <c r="D950" t="s">
        <v>2049</v>
      </c>
      <c r="E950">
        <v>3190.3307651800001</v>
      </c>
      <c r="F950">
        <v>190.42</v>
      </c>
      <c r="G950">
        <v>-51.988957670589997</v>
      </c>
      <c r="H950">
        <v>-8.2224850570149304</v>
      </c>
      <c r="I950">
        <v>-19.807840595022402</v>
      </c>
      <c r="J950">
        <v>-1.3745708826612</v>
      </c>
      <c r="K950">
        <v>207.12436527341401</v>
      </c>
      <c r="L950">
        <v>223.72460780154901</v>
      </c>
      <c r="M950">
        <v>45.480915171085101</v>
      </c>
      <c r="N950">
        <v>1.1704515294520501</v>
      </c>
      <c r="O950">
        <v>47.568532717151498</v>
      </c>
      <c r="P950">
        <v>5.5484729227869698</v>
      </c>
    </row>
    <row r="951" spans="1:17" hidden="1" x14ac:dyDescent="0.3">
      <c r="A951" t="s">
        <v>2050</v>
      </c>
      <c r="B951" t="s">
        <v>2051</v>
      </c>
      <c r="C951" t="s">
        <v>3150</v>
      </c>
      <c r="D951" t="s">
        <v>1344</v>
      </c>
      <c r="E951">
        <v>3181.04884128</v>
      </c>
      <c r="F951">
        <v>216.2</v>
      </c>
      <c r="K951">
        <v>198.53034696656701</v>
      </c>
      <c r="L951">
        <v>172.215069946667</v>
      </c>
      <c r="M951">
        <v>81.1750791682543</v>
      </c>
      <c r="N951">
        <v>1</v>
      </c>
      <c r="Q951">
        <v>0.14788253940821999</v>
      </c>
    </row>
    <row r="952" spans="1:17" x14ac:dyDescent="0.3">
      <c r="A952" t="s">
        <v>2052</v>
      </c>
      <c r="B952" t="s">
        <v>2053</v>
      </c>
      <c r="C952" t="s">
        <v>3147</v>
      </c>
      <c r="D952" t="s">
        <v>455</v>
      </c>
      <c r="E952">
        <v>3179.5927569</v>
      </c>
      <c r="F952">
        <v>828.45</v>
      </c>
      <c r="G952">
        <v>-63.773650860003301</v>
      </c>
      <c r="H952">
        <v>-15.5882113649142</v>
      </c>
      <c r="I952">
        <v>-26.218249859025999</v>
      </c>
      <c r="J952">
        <v>-3.2583601835110101</v>
      </c>
      <c r="K952">
        <v>972.14335078875604</v>
      </c>
      <c r="L952">
        <v>1114.1075971139701</v>
      </c>
      <c r="M952">
        <v>26.290562486605001</v>
      </c>
      <c r="N952">
        <v>1.9992577072450699</v>
      </c>
      <c r="O952">
        <v>74.754058784476996</v>
      </c>
      <c r="P952">
        <v>3.4527972027971998</v>
      </c>
      <c r="Q952">
        <v>-0.18765787931776701</v>
      </c>
    </row>
    <row r="953" spans="1:17" hidden="1" x14ac:dyDescent="0.3">
      <c r="A953" t="s">
        <v>2054</v>
      </c>
      <c r="B953" t="s">
        <v>2055</v>
      </c>
      <c r="C953" t="s">
        <v>3150</v>
      </c>
      <c r="D953" t="s">
        <v>2028</v>
      </c>
      <c r="E953">
        <v>3171.2602499999998</v>
      </c>
      <c r="F953">
        <v>1189.3499999999999</v>
      </c>
      <c r="G953">
        <v>6.3284471154958002</v>
      </c>
      <c r="H953">
        <v>-7.4711829736816098</v>
      </c>
      <c r="I953">
        <v>2.5053118765727602E-3</v>
      </c>
      <c r="J953">
        <v>-2.3383289133923699</v>
      </c>
      <c r="K953">
        <v>1319.6322495100601</v>
      </c>
      <c r="L953">
        <v>1257.3953662286999</v>
      </c>
      <c r="M953">
        <v>55.842123451864097</v>
      </c>
      <c r="N953">
        <v>0.79260384875142098</v>
      </c>
      <c r="O953">
        <v>40.408626560726397</v>
      </c>
      <c r="P953">
        <v>33.320255576728997</v>
      </c>
      <c r="Q953">
        <v>2.2150431892695999E-2</v>
      </c>
    </row>
    <row r="954" spans="1:17" hidden="1" x14ac:dyDescent="0.3">
      <c r="A954" t="s">
        <v>2056</v>
      </c>
      <c r="B954" t="s">
        <v>2057</v>
      </c>
      <c r="C954" t="s">
        <v>3150</v>
      </c>
      <c r="D954" t="s">
        <v>60</v>
      </c>
      <c r="E954">
        <v>3169.3173933520002</v>
      </c>
      <c r="F954">
        <v>209.54</v>
      </c>
      <c r="G954">
        <v>6.3333031285615604</v>
      </c>
      <c r="H954">
        <v>-1.47735048144558</v>
      </c>
      <c r="I954">
        <v>1.54288495918917</v>
      </c>
      <c r="J954">
        <v>3.1192785766578699</v>
      </c>
      <c r="K954">
        <v>211.10732585604001</v>
      </c>
      <c r="L954">
        <v>205.69437000398401</v>
      </c>
      <c r="M954">
        <v>65.6972790372334</v>
      </c>
      <c r="N954">
        <v>0.99239561268825704</v>
      </c>
      <c r="O954">
        <v>28.805955903407401</v>
      </c>
      <c r="P954">
        <v>38.401585204755598</v>
      </c>
      <c r="Q954">
        <v>0.10672330055766099</v>
      </c>
    </row>
    <row r="955" spans="1:17" hidden="1" x14ac:dyDescent="0.3">
      <c r="A955" t="s">
        <v>2058</v>
      </c>
      <c r="B955" t="s">
        <v>2059</v>
      </c>
      <c r="C955" t="s">
        <v>3150</v>
      </c>
      <c r="D955" t="s">
        <v>396</v>
      </c>
      <c r="E955">
        <v>3161.5454948699999</v>
      </c>
      <c r="F955">
        <v>1425.7</v>
      </c>
      <c r="G955">
        <v>33.684853165875502</v>
      </c>
      <c r="H955">
        <v>18.080479565588199</v>
      </c>
      <c r="I955">
        <v>36.880212392076302</v>
      </c>
      <c r="J955">
        <v>5.3492432349835299</v>
      </c>
      <c r="K955">
        <v>1132.1456275221301</v>
      </c>
      <c r="L955">
        <v>1079.9736495530201</v>
      </c>
      <c r="M955">
        <v>91.204511987310795</v>
      </c>
      <c r="N955">
        <v>2.7533894950513602</v>
      </c>
      <c r="O955">
        <v>1.56414392929788</v>
      </c>
      <c r="P955">
        <v>65.779069767441797</v>
      </c>
      <c r="Q955">
        <v>8.6868540345720002E-2</v>
      </c>
    </row>
    <row r="956" spans="1:17" hidden="1" x14ac:dyDescent="0.3">
      <c r="A956" t="s">
        <v>2060</v>
      </c>
      <c r="B956" t="s">
        <v>2061</v>
      </c>
      <c r="C956" t="s">
        <v>3150</v>
      </c>
      <c r="D956" t="s">
        <v>69</v>
      </c>
      <c r="E956">
        <v>3159.9276799999998</v>
      </c>
      <c r="F956">
        <v>1019.2</v>
      </c>
      <c r="G956">
        <v>60.242804049138797</v>
      </c>
      <c r="H956">
        <v>-0.73098845837548698</v>
      </c>
      <c r="I956">
        <v>77.0114130620277</v>
      </c>
      <c r="J956">
        <v>-10.197476331899001</v>
      </c>
      <c r="K956">
        <v>1014.06089600114</v>
      </c>
      <c r="L956">
        <v>804.70801402287805</v>
      </c>
      <c r="M956">
        <v>49.301318863181997</v>
      </c>
      <c r="N956">
        <v>0.62651009682416803</v>
      </c>
      <c r="O956">
        <v>15.257064364207199</v>
      </c>
      <c r="P956">
        <v>142.00403656654399</v>
      </c>
      <c r="Q956">
        <v>4.8602662955385997E-2</v>
      </c>
    </row>
    <row r="957" spans="1:17" x14ac:dyDescent="0.3">
      <c r="A957" t="s">
        <v>2062</v>
      </c>
      <c r="B957" t="s">
        <v>2063</v>
      </c>
      <c r="C957" t="s">
        <v>3151</v>
      </c>
      <c r="D957" t="s">
        <v>278</v>
      </c>
      <c r="E957">
        <v>3136.6120298400001</v>
      </c>
      <c r="F957">
        <v>126.04</v>
      </c>
      <c r="G957">
        <v>9.80595079878265</v>
      </c>
      <c r="H957">
        <v>-2.4047767236816</v>
      </c>
      <c r="I957">
        <v>26.725349310102899</v>
      </c>
      <c r="J957">
        <v>0.78049174160238199</v>
      </c>
      <c r="K957">
        <v>136.756440888231</v>
      </c>
      <c r="L957">
        <v>128.151961436541</v>
      </c>
      <c r="M957">
        <v>50.691035249720201</v>
      </c>
      <c r="N957">
        <v>0.46674984320238899</v>
      </c>
      <c r="O957">
        <v>40.431609013011702</v>
      </c>
      <c r="P957">
        <v>54.460784313725497</v>
      </c>
      <c r="Q957">
        <v>1.7468773819267001E-2</v>
      </c>
    </row>
    <row r="958" spans="1:17" hidden="1" x14ac:dyDescent="0.3">
      <c r="A958" t="s">
        <v>2064</v>
      </c>
      <c r="B958" t="s">
        <v>2065</v>
      </c>
      <c r="C958" t="s">
        <v>3150</v>
      </c>
      <c r="D958" t="s">
        <v>263</v>
      </c>
      <c r="E958">
        <v>3129.15</v>
      </c>
      <c r="F958">
        <v>15645.75</v>
      </c>
      <c r="G958">
        <v>-12.772677910149399</v>
      </c>
      <c r="H958">
        <v>5.5185149429850497</v>
      </c>
      <c r="I958">
        <v>5.1060797570875103</v>
      </c>
      <c r="J958">
        <v>2.2121277330348401</v>
      </c>
      <c r="K958">
        <v>15207.0598479206</v>
      </c>
      <c r="L958">
        <v>14382.066115060499</v>
      </c>
      <c r="M958">
        <v>54.146093534463702</v>
      </c>
      <c r="N958">
        <v>0.85021670986583198</v>
      </c>
      <c r="O958">
        <v>8.6560247990668397</v>
      </c>
      <c r="P958">
        <v>50.425439861551702</v>
      </c>
      <c r="Q958">
        <v>0.13186393352075701</v>
      </c>
    </row>
    <row r="959" spans="1:17" hidden="1" x14ac:dyDescent="0.3">
      <c r="A959" t="s">
        <v>2066</v>
      </c>
      <c r="B959" t="s">
        <v>2067</v>
      </c>
      <c r="C959" t="s">
        <v>3150</v>
      </c>
      <c r="D959" t="s">
        <v>69</v>
      </c>
      <c r="E959">
        <v>3122.0837317199998</v>
      </c>
      <c r="F959">
        <v>240.22</v>
      </c>
      <c r="G959">
        <v>35.354172966294698</v>
      </c>
      <c r="H959">
        <v>16.137649149468999</v>
      </c>
      <c r="I959">
        <v>26.171349796959198</v>
      </c>
      <c r="J959">
        <v>1.2272867520573401</v>
      </c>
      <c r="K959">
        <v>229.37820294290799</v>
      </c>
      <c r="L959">
        <v>212.63673873961301</v>
      </c>
      <c r="M959">
        <v>68.525552940686694</v>
      </c>
      <c r="N959">
        <v>0.69174678580535998</v>
      </c>
      <c r="O959">
        <v>17.3049704437598</v>
      </c>
      <c r="P959">
        <v>71.402069211558995</v>
      </c>
      <c r="Q959">
        <v>6.3007949370707E-2</v>
      </c>
    </row>
    <row r="960" spans="1:17" hidden="1" x14ac:dyDescent="0.3">
      <c r="A960" t="s">
        <v>2068</v>
      </c>
      <c r="B960" t="s">
        <v>2069</v>
      </c>
      <c r="C960" t="s">
        <v>3150</v>
      </c>
      <c r="D960" t="s">
        <v>214</v>
      </c>
      <c r="E960">
        <v>3117.5777208599902</v>
      </c>
      <c r="F960">
        <v>517.95000000000005</v>
      </c>
      <c r="G960">
        <v>-17.294710033761898</v>
      </c>
      <c r="H960">
        <v>5.1194522881298097</v>
      </c>
      <c r="I960">
        <v>-8.2564191547791292</v>
      </c>
      <c r="J960">
        <v>-0.88555749735655698</v>
      </c>
      <c r="K960">
        <v>534.25530555113801</v>
      </c>
      <c r="L960">
        <v>533.40510368689195</v>
      </c>
      <c r="M960">
        <v>53.853570601611999</v>
      </c>
      <c r="N960">
        <v>0.71261143791455495</v>
      </c>
      <c r="O960">
        <v>34.665508253692401</v>
      </c>
      <c r="P960">
        <v>20.0347624565469</v>
      </c>
      <c r="Q960">
        <v>7.6942687486947006E-2</v>
      </c>
    </row>
    <row r="961" spans="1:17" hidden="1" x14ac:dyDescent="0.3">
      <c r="A961" t="s">
        <v>2070</v>
      </c>
      <c r="B961" t="s">
        <v>2071</v>
      </c>
      <c r="C961" t="s">
        <v>3150</v>
      </c>
      <c r="D961" t="s">
        <v>263</v>
      </c>
      <c r="E961">
        <v>3114.6835273249999</v>
      </c>
      <c r="F961">
        <v>3070.75</v>
      </c>
      <c r="G961">
        <v>1.26716917859372</v>
      </c>
      <c r="H961">
        <v>-16.728805926854299</v>
      </c>
      <c r="I961">
        <v>14.8350456646381</v>
      </c>
      <c r="J961">
        <v>-3.37328013297767</v>
      </c>
      <c r="K961">
        <v>3603.5488332210798</v>
      </c>
      <c r="L961">
        <v>3338.3739115870198</v>
      </c>
      <c r="M961">
        <v>29.478718653963298</v>
      </c>
      <c r="N961">
        <v>0.43189318444942099</v>
      </c>
      <c r="O961">
        <v>46.5440039078401</v>
      </c>
      <c r="P961">
        <v>42.428107606678999</v>
      </c>
      <c r="Q961">
        <v>7.9835420432617002E-2</v>
      </c>
    </row>
    <row r="962" spans="1:17" hidden="1" x14ac:dyDescent="0.3">
      <c r="A962" t="s">
        <v>2072</v>
      </c>
      <c r="B962" t="s">
        <v>2073</v>
      </c>
      <c r="C962" t="s">
        <v>3150</v>
      </c>
      <c r="D962" t="s">
        <v>2074</v>
      </c>
      <c r="E962">
        <v>3100.2540142599901</v>
      </c>
      <c r="F962">
        <v>648.95000000000005</v>
      </c>
      <c r="G962">
        <v>69.354710709317501</v>
      </c>
      <c r="H962">
        <v>-8.5478932324409804</v>
      </c>
      <c r="I962">
        <v>58.208765635966998</v>
      </c>
      <c r="J962">
        <v>6.5897416364387</v>
      </c>
      <c r="K962">
        <v>684.08688693850604</v>
      </c>
      <c r="L962">
        <v>537.05495163534397</v>
      </c>
      <c r="M962">
        <v>58.151855203389701</v>
      </c>
      <c r="N962">
        <v>0.61653401810628805</v>
      </c>
      <c r="O962">
        <v>30.518529932968601</v>
      </c>
      <c r="P962">
        <v>153.69429241594901</v>
      </c>
    </row>
    <row r="963" spans="1:17" hidden="1" x14ac:dyDescent="0.3">
      <c r="A963" t="s">
        <v>2075</v>
      </c>
      <c r="B963" t="s">
        <v>2076</v>
      </c>
      <c r="C963" t="s">
        <v>3150</v>
      </c>
      <c r="D963" t="s">
        <v>278</v>
      </c>
      <c r="E963">
        <v>3098.6087034799998</v>
      </c>
      <c r="F963">
        <v>299.45</v>
      </c>
      <c r="G963">
        <v>21.299934780981701</v>
      </c>
      <c r="H963">
        <v>-0.47664078754862399</v>
      </c>
      <c r="I963">
        <v>-10.384946754284201</v>
      </c>
      <c r="J963">
        <v>3.15489641965276</v>
      </c>
      <c r="K963">
        <v>302.38845093676599</v>
      </c>
      <c r="L963">
        <v>293.77190996385599</v>
      </c>
      <c r="M963">
        <v>65.562053480091194</v>
      </c>
      <c r="N963">
        <v>0.78711525728346998</v>
      </c>
      <c r="O963">
        <v>53.114042411086899</v>
      </c>
      <c r="P963">
        <v>87.15625</v>
      </c>
      <c r="Q963">
        <v>0.20024070590245099</v>
      </c>
    </row>
    <row r="964" spans="1:17" x14ac:dyDescent="0.3">
      <c r="A964" t="s">
        <v>2077</v>
      </c>
      <c r="B964" t="s">
        <v>2078</v>
      </c>
      <c r="C964" t="s">
        <v>3146</v>
      </c>
      <c r="D964" t="s">
        <v>117</v>
      </c>
      <c r="E964">
        <v>3091.0643789999999</v>
      </c>
      <c r="F964">
        <v>1061.8</v>
      </c>
      <c r="G964">
        <v>-25.394446579883599</v>
      </c>
      <c r="H964">
        <v>6.5765979116852904</v>
      </c>
      <c r="I964">
        <v>-19.2117450113243</v>
      </c>
      <c r="J964">
        <v>-4.1108793000517201</v>
      </c>
      <c r="K964">
        <v>1075.1714025387801</v>
      </c>
      <c r="L964">
        <v>1106.14557521847</v>
      </c>
      <c r="M964">
        <v>48.641576326373801</v>
      </c>
      <c r="N964">
        <v>0.57751747031909395</v>
      </c>
      <c r="O964">
        <v>27.990205311734702</v>
      </c>
      <c r="P964">
        <v>11.183246073298401</v>
      </c>
      <c r="Q964">
        <v>-7.617228215246E-3</v>
      </c>
    </row>
    <row r="965" spans="1:17" hidden="1" x14ac:dyDescent="0.3">
      <c r="A965" t="s">
        <v>2079</v>
      </c>
      <c r="B965" t="s">
        <v>2080</v>
      </c>
      <c r="C965" t="s">
        <v>3150</v>
      </c>
      <c r="D965" t="s">
        <v>134</v>
      </c>
      <c r="E965">
        <v>3088.6262313249999</v>
      </c>
      <c r="F965">
        <v>307.25</v>
      </c>
      <c r="G965">
        <v>-1.18792658802863</v>
      </c>
      <c r="H965">
        <v>1.5225160416446899</v>
      </c>
      <c r="I965">
        <v>-21.2343369094068</v>
      </c>
      <c r="J965">
        <v>-2.35173220364178</v>
      </c>
      <c r="K965">
        <v>316.682454159457</v>
      </c>
      <c r="L965">
        <v>325.45065488429901</v>
      </c>
      <c r="M965">
        <v>50.367997229856996</v>
      </c>
      <c r="N965">
        <v>0.61147329617206703</v>
      </c>
      <c r="O965">
        <v>52.644426362896603</v>
      </c>
      <c r="P965">
        <v>25.922131147540899</v>
      </c>
      <c r="Q965">
        <v>5.6382751862984998E-2</v>
      </c>
    </row>
    <row r="966" spans="1:17" hidden="1" x14ac:dyDescent="0.3">
      <c r="A966" t="s">
        <v>2081</v>
      </c>
      <c r="B966" t="s">
        <v>2082</v>
      </c>
      <c r="C966" t="s">
        <v>3150</v>
      </c>
      <c r="D966" t="s">
        <v>48</v>
      </c>
      <c r="E966">
        <v>3084.4675556099901</v>
      </c>
      <c r="F966">
        <v>811.65</v>
      </c>
      <c r="G966">
        <v>-17.889658204545501</v>
      </c>
      <c r="H966">
        <v>1.51110080157091</v>
      </c>
      <c r="I966">
        <v>-22.648612011980902</v>
      </c>
      <c r="J966">
        <v>-6.7368131465886698</v>
      </c>
      <c r="K966">
        <v>830.892556325633</v>
      </c>
      <c r="L966">
        <v>870.52007999520004</v>
      </c>
      <c r="M966">
        <v>53.335922333287101</v>
      </c>
      <c r="N966">
        <v>0.86183991208764998</v>
      </c>
      <c r="O966">
        <v>69.531201872728303</v>
      </c>
      <c r="P966">
        <v>14.494286923402401</v>
      </c>
    </row>
    <row r="967" spans="1:17" x14ac:dyDescent="0.3">
      <c r="A967" t="s">
        <v>2083</v>
      </c>
      <c r="B967" t="s">
        <v>2084</v>
      </c>
      <c r="C967" t="s">
        <v>3148</v>
      </c>
      <c r="D967" t="s">
        <v>1419</v>
      </c>
      <c r="E967">
        <v>3077.4932178209901</v>
      </c>
      <c r="F967">
        <v>114.93</v>
      </c>
      <c r="G967">
        <v>-38.0495312188498</v>
      </c>
      <c r="H967">
        <v>0.32195938742949998</v>
      </c>
      <c r="I967">
        <v>-8.6424346623322297</v>
      </c>
      <c r="J967">
        <v>-4.5915396982272503</v>
      </c>
      <c r="K967">
        <v>120.029426692527</v>
      </c>
      <c r="L967">
        <v>130.88193878717499</v>
      </c>
      <c r="M967">
        <v>49.469803366578098</v>
      </c>
      <c r="N967">
        <v>0.419231843986831</v>
      </c>
      <c r="O967">
        <v>39.041155485947897</v>
      </c>
      <c r="P967">
        <v>10.033508855911901</v>
      </c>
      <c r="Q967">
        <v>-0.106957207839368</v>
      </c>
    </row>
    <row r="968" spans="1:17" hidden="1" x14ac:dyDescent="0.3">
      <c r="A968" t="s">
        <v>2085</v>
      </c>
      <c r="B968" t="s">
        <v>2086</v>
      </c>
      <c r="C968" t="s">
        <v>3150</v>
      </c>
      <c r="D968" t="s">
        <v>243</v>
      </c>
      <c r="E968">
        <v>3075.7852800000001</v>
      </c>
      <c r="F968">
        <v>141</v>
      </c>
      <c r="G968">
        <v>76.322425931924599</v>
      </c>
      <c r="H968">
        <v>11.4687084539931</v>
      </c>
      <c r="I968">
        <v>92.529408309757301</v>
      </c>
      <c r="J968">
        <v>-9.7666916701545698</v>
      </c>
      <c r="K968">
        <v>156.601177416355</v>
      </c>
      <c r="L968">
        <v>143.488440210443</v>
      </c>
      <c r="M968">
        <v>44.043376482667298</v>
      </c>
      <c r="N968">
        <v>0.32510679088829703</v>
      </c>
      <c r="O968">
        <v>85.106382978723303</v>
      </c>
      <c r="P968">
        <v>205.989583333333</v>
      </c>
      <c r="Q968">
        <v>0.20041981605620501</v>
      </c>
    </row>
    <row r="969" spans="1:17" hidden="1" x14ac:dyDescent="0.3">
      <c r="A969" t="s">
        <v>2087</v>
      </c>
      <c r="B969" t="s">
        <v>2088</v>
      </c>
      <c r="C969" t="s">
        <v>3150</v>
      </c>
      <c r="D969" t="s">
        <v>214</v>
      </c>
      <c r="E969">
        <v>3066.1427537999998</v>
      </c>
      <c r="F969">
        <v>322.8</v>
      </c>
      <c r="G969">
        <v>10.727544707901499</v>
      </c>
      <c r="H969">
        <v>15.847559301520899</v>
      </c>
      <c r="I969">
        <v>64.8945473644673</v>
      </c>
      <c r="J969">
        <v>1.8753897380370399</v>
      </c>
      <c r="K969">
        <v>282.49675619378797</v>
      </c>
      <c r="L969">
        <v>239.56214486744599</v>
      </c>
      <c r="M969">
        <v>69.789306326314005</v>
      </c>
      <c r="N969">
        <v>0.53441767811892005</v>
      </c>
      <c r="O969">
        <v>5.9479553903345597</v>
      </c>
      <c r="P969">
        <v>86.967854039965204</v>
      </c>
      <c r="Q969">
        <v>7.5237609318228996E-2</v>
      </c>
    </row>
    <row r="970" spans="1:17" hidden="1" x14ac:dyDescent="0.3">
      <c r="A970" t="s">
        <v>2089</v>
      </c>
      <c r="B970" t="s">
        <v>2090</v>
      </c>
      <c r="C970" t="s">
        <v>3150</v>
      </c>
      <c r="D970" t="s">
        <v>27</v>
      </c>
      <c r="E970">
        <v>3062.43</v>
      </c>
      <c r="F970">
        <v>48.61</v>
      </c>
      <c r="G970">
        <v>52.141443630579602</v>
      </c>
      <c r="H970">
        <v>2.6926761190389001</v>
      </c>
      <c r="I970">
        <v>22.404643324059698</v>
      </c>
      <c r="J970">
        <v>6.38832826519908</v>
      </c>
      <c r="K970">
        <v>49.9744620856276</v>
      </c>
      <c r="L970">
        <v>47.601954689784499</v>
      </c>
      <c r="M970">
        <v>62.424113444711999</v>
      </c>
      <c r="N970">
        <v>0.80273203400269999</v>
      </c>
      <c r="O970">
        <v>109.689364328327</v>
      </c>
      <c r="P970">
        <v>77.0856102003643</v>
      </c>
      <c r="Q970">
        <v>8.6661484589297996E-2</v>
      </c>
    </row>
    <row r="971" spans="1:17" x14ac:dyDescent="0.3">
      <c r="A971" t="s">
        <v>2091</v>
      </c>
      <c r="B971" t="s">
        <v>2092</v>
      </c>
      <c r="C971" t="s">
        <v>3134</v>
      </c>
      <c r="D971" t="s">
        <v>278</v>
      </c>
      <c r="E971">
        <v>3052.6167531999999</v>
      </c>
      <c r="F971">
        <v>1796.2</v>
      </c>
      <c r="G971">
        <v>13.695460932006799</v>
      </c>
      <c r="H971">
        <v>-4.80877025229195</v>
      </c>
      <c r="I971">
        <v>-9.7310624226213491</v>
      </c>
      <c r="J971">
        <v>-5.1727010957091899</v>
      </c>
      <c r="K971">
        <v>1993.6482643930999</v>
      </c>
      <c r="L971">
        <v>1961.05692082471</v>
      </c>
      <c r="M971">
        <v>47.982324294437802</v>
      </c>
      <c r="N971">
        <v>0.95959232477654699</v>
      </c>
      <c r="O971">
        <v>55.884645362431797</v>
      </c>
      <c r="P971">
        <v>41.299559471365598</v>
      </c>
      <c r="Q971">
        <v>-8.1522635166339993E-3</v>
      </c>
    </row>
    <row r="972" spans="1:17" hidden="1" x14ac:dyDescent="0.3">
      <c r="A972" t="s">
        <v>2093</v>
      </c>
      <c r="B972" t="s">
        <v>2094</v>
      </c>
      <c r="C972" t="s">
        <v>3150</v>
      </c>
      <c r="D972" t="s">
        <v>134</v>
      </c>
      <c r="E972">
        <v>3042.0195567000001</v>
      </c>
      <c r="F972">
        <v>594.04999999999995</v>
      </c>
      <c r="G972">
        <v>5.4084837065430502</v>
      </c>
      <c r="H972">
        <v>2.7314898383825401</v>
      </c>
      <c r="I972">
        <v>36.895076897046401</v>
      </c>
      <c r="J972">
        <v>0.47387773476740402</v>
      </c>
      <c r="K972">
        <v>598.39655581901604</v>
      </c>
      <c r="L972">
        <v>544.37163641111897</v>
      </c>
      <c r="M972">
        <v>58.851763490600597</v>
      </c>
      <c r="N972">
        <v>0.37329836578412801</v>
      </c>
      <c r="O972">
        <v>24.046797407625601</v>
      </c>
      <c r="P972">
        <v>75.910571513177302</v>
      </c>
      <c r="Q972">
        <v>0.19140354937717599</v>
      </c>
    </row>
    <row r="973" spans="1:17" hidden="1" x14ac:dyDescent="0.3">
      <c r="A973" t="s">
        <v>2095</v>
      </c>
      <c r="B973" t="s">
        <v>2096</v>
      </c>
      <c r="C973" t="s">
        <v>3150</v>
      </c>
      <c r="D973" t="s">
        <v>1561</v>
      </c>
      <c r="E973">
        <v>3039.2738160029999</v>
      </c>
      <c r="F973">
        <v>224.37</v>
      </c>
      <c r="G973">
        <v>64.1658049249193</v>
      </c>
      <c r="H973">
        <v>42.010742902240402</v>
      </c>
      <c r="I973">
        <v>107.73007574159099</v>
      </c>
      <c r="J973">
        <v>13.037370510651099</v>
      </c>
      <c r="K973">
        <v>173.353740764908</v>
      </c>
      <c r="L973">
        <v>140.98493690017901</v>
      </c>
      <c r="M973">
        <v>84.457330531372094</v>
      </c>
      <c r="N973">
        <v>1.4274594505438201</v>
      </c>
      <c r="O973">
        <v>1.5732941124036099</v>
      </c>
      <c r="P973">
        <v>147.78575372722199</v>
      </c>
      <c r="Q973">
        <v>8.6419091120819996E-2</v>
      </c>
    </row>
    <row r="974" spans="1:17" hidden="1" x14ac:dyDescent="0.3">
      <c r="A974" t="s">
        <v>2097</v>
      </c>
      <c r="B974" t="s">
        <v>2098</v>
      </c>
      <c r="C974" t="s">
        <v>3150</v>
      </c>
      <c r="D974" t="s">
        <v>1672</v>
      </c>
      <c r="E974">
        <v>3037.2569751299998</v>
      </c>
      <c r="F974">
        <v>137.30000000000001</v>
      </c>
      <c r="G974">
        <v>-23.0764840682779</v>
      </c>
      <c r="H974">
        <v>-0.75992598758565599</v>
      </c>
      <c r="I974">
        <v>-17.044100049767302</v>
      </c>
      <c r="J974">
        <v>-4.5978840822146401</v>
      </c>
      <c r="K974">
        <v>142.270181786634</v>
      </c>
      <c r="L974">
        <v>147.375668269534</v>
      </c>
      <c r="M974">
        <v>46.918605135371799</v>
      </c>
      <c r="N974">
        <v>0.49257778087103699</v>
      </c>
      <c r="O974">
        <v>30.436999271667801</v>
      </c>
      <c r="P974">
        <v>6.4341085271317899</v>
      </c>
      <c r="Q974">
        <v>1.8853706179133001E-2</v>
      </c>
    </row>
    <row r="975" spans="1:17" hidden="1" x14ac:dyDescent="0.3">
      <c r="A975" t="s">
        <v>2099</v>
      </c>
      <c r="B975" t="s">
        <v>2100</v>
      </c>
      <c r="C975" t="s">
        <v>3150</v>
      </c>
      <c r="D975" t="s">
        <v>117</v>
      </c>
      <c r="E975">
        <v>3032.7509434650001</v>
      </c>
      <c r="F975">
        <v>169.35</v>
      </c>
      <c r="G975">
        <v>-9.8458979891149507</v>
      </c>
      <c r="H975">
        <v>12.4812743917776</v>
      </c>
      <c r="I975">
        <v>-3.0930095437323599</v>
      </c>
      <c r="J975">
        <v>-1.78547314391892</v>
      </c>
      <c r="K975">
        <v>172.55991945320599</v>
      </c>
      <c r="L975">
        <v>172.80316588916801</v>
      </c>
      <c r="M975">
        <v>55.9871511614258</v>
      </c>
      <c r="N975">
        <v>0.63342340446457801</v>
      </c>
      <c r="O975">
        <v>39.9468556244464</v>
      </c>
      <c r="P975">
        <v>32.149824424502498</v>
      </c>
      <c r="Q975">
        <v>0.101235664506428</v>
      </c>
    </row>
    <row r="976" spans="1:17" x14ac:dyDescent="0.3">
      <c r="A976" t="s">
        <v>2101</v>
      </c>
      <c r="B976" t="s">
        <v>2102</v>
      </c>
      <c r="C976" t="s">
        <v>3154</v>
      </c>
      <c r="D976" t="s">
        <v>2103</v>
      </c>
      <c r="E976">
        <v>3012.7178589999999</v>
      </c>
      <c r="F976">
        <v>17.02</v>
      </c>
      <c r="G976">
        <v>-29.751125630410598</v>
      </c>
      <c r="H976">
        <v>2.1565040593842499</v>
      </c>
      <c r="I976">
        <v>-17.615836635734201</v>
      </c>
      <c r="J976">
        <v>-1.6262792281104399</v>
      </c>
      <c r="K976">
        <v>19.4669307806309</v>
      </c>
      <c r="L976">
        <v>20.592139783930399</v>
      </c>
      <c r="M976">
        <v>23.6265426970206</v>
      </c>
      <c r="N976">
        <v>1.5688310746346401</v>
      </c>
      <c r="O976">
        <v>64.218566392479403</v>
      </c>
      <c r="P976">
        <v>14.844804318488499</v>
      </c>
      <c r="Q976">
        <v>-5.8182688767584999E-2</v>
      </c>
    </row>
    <row r="977" spans="1:17" hidden="1" x14ac:dyDescent="0.3">
      <c r="A977" t="s">
        <v>2104</v>
      </c>
      <c r="B977" t="s">
        <v>2105</v>
      </c>
      <c r="C977" t="s">
        <v>3150</v>
      </c>
      <c r="D977" t="s">
        <v>24</v>
      </c>
      <c r="E977">
        <v>2994.0505859599998</v>
      </c>
      <c r="F977">
        <v>359.8</v>
      </c>
      <c r="G977">
        <v>-1.0880622537935201</v>
      </c>
      <c r="H977">
        <v>-3.5090649087060202</v>
      </c>
      <c r="I977">
        <v>23.039769624095101</v>
      </c>
      <c r="J977">
        <v>1.22955286088653</v>
      </c>
      <c r="K977">
        <v>371.274222327926</v>
      </c>
      <c r="L977">
        <v>342.92961728504901</v>
      </c>
      <c r="M977">
        <v>56.271332442077501</v>
      </c>
      <c r="N977">
        <v>0.38436414008703201</v>
      </c>
      <c r="O977">
        <v>29.7943301834352</v>
      </c>
      <c r="P977">
        <v>44.266238973536403</v>
      </c>
      <c r="Q977">
        <v>-2.2608507335779002E-2</v>
      </c>
    </row>
    <row r="978" spans="1:17" hidden="1" x14ac:dyDescent="0.3">
      <c r="A978" t="s">
        <v>2106</v>
      </c>
      <c r="B978" t="s">
        <v>2107</v>
      </c>
      <c r="C978" t="s">
        <v>3150</v>
      </c>
      <c r="D978" t="s">
        <v>243</v>
      </c>
      <c r="E978">
        <v>2988.9738913599999</v>
      </c>
      <c r="F978">
        <v>1067.8499999999999</v>
      </c>
      <c r="G978">
        <v>-47.506695432924502</v>
      </c>
      <c r="H978">
        <v>-9.8895542831120995</v>
      </c>
      <c r="I978">
        <v>-20.565804402881799</v>
      </c>
      <c r="J978">
        <v>-7.0134888061095202</v>
      </c>
      <c r="K978">
        <v>1203.69447673335</v>
      </c>
      <c r="L978">
        <v>1274.57974068622</v>
      </c>
      <c r="M978">
        <v>49.073562235312501</v>
      </c>
      <c r="N978">
        <v>0.84425809055194601</v>
      </c>
      <c r="O978">
        <v>70.712178676780397</v>
      </c>
      <c r="P978">
        <v>2.5496974935177201</v>
      </c>
      <c r="Q978">
        <v>7.3718271153419002E-2</v>
      </c>
    </row>
    <row r="979" spans="1:17" hidden="1" x14ac:dyDescent="0.3">
      <c r="A979" t="s">
        <v>2108</v>
      </c>
      <c r="B979" t="s">
        <v>2109</v>
      </c>
      <c r="C979" t="s">
        <v>3150</v>
      </c>
      <c r="D979" t="s">
        <v>2110</v>
      </c>
      <c r="E979">
        <v>2940</v>
      </c>
      <c r="F979">
        <v>582</v>
      </c>
      <c r="G979">
        <v>155.29524028437601</v>
      </c>
      <c r="H979">
        <v>3.0307118361659899</v>
      </c>
      <c r="I979">
        <v>-0.20636195799997001</v>
      </c>
      <c r="J979">
        <v>-3.4469607395814501</v>
      </c>
      <c r="K979">
        <v>578.60831870374</v>
      </c>
      <c r="M979">
        <v>49.231745620006102</v>
      </c>
      <c r="N979">
        <v>0.63294794550290401</v>
      </c>
      <c r="O979">
        <v>32.104810996563501</v>
      </c>
      <c r="P979">
        <v>191</v>
      </c>
    </row>
    <row r="980" spans="1:17" hidden="1" x14ac:dyDescent="0.3">
      <c r="A980" t="s">
        <v>2111</v>
      </c>
      <c r="B980" t="s">
        <v>2112</v>
      </c>
      <c r="C980" t="s">
        <v>3150</v>
      </c>
      <c r="D980" t="s">
        <v>562</v>
      </c>
      <c r="E980">
        <v>2937.8961617499999</v>
      </c>
      <c r="F980">
        <v>278.75</v>
      </c>
      <c r="G980">
        <v>-60.945595504363702</v>
      </c>
      <c r="H980">
        <v>0.62773587392142605</v>
      </c>
      <c r="I980">
        <v>-13.214464763088399</v>
      </c>
      <c r="J980">
        <v>2.5241620361411901</v>
      </c>
      <c r="K980">
        <v>284.20687890345999</v>
      </c>
      <c r="L980">
        <v>300.28543011490001</v>
      </c>
      <c r="M980">
        <v>61.305975541855403</v>
      </c>
      <c r="N980">
        <v>1.09308745817396</v>
      </c>
      <c r="O980">
        <v>84.538116591928201</v>
      </c>
      <c r="P980">
        <v>13.266964648516799</v>
      </c>
    </row>
    <row r="981" spans="1:17" hidden="1" x14ac:dyDescent="0.3">
      <c r="A981" t="s">
        <v>2113</v>
      </c>
      <c r="B981" t="s">
        <v>2114</v>
      </c>
      <c r="C981" t="s">
        <v>3150</v>
      </c>
      <c r="D981" t="s">
        <v>2115</v>
      </c>
      <c r="E981">
        <v>2933.4336499999999</v>
      </c>
      <c r="F981">
        <v>253.9</v>
      </c>
      <c r="G981">
        <v>6.5508793821206197</v>
      </c>
      <c r="H981">
        <v>-1.5767523678039901</v>
      </c>
      <c r="I981">
        <v>-12.1528438799374</v>
      </c>
      <c r="J981">
        <v>0.74399485289891898</v>
      </c>
      <c r="K981">
        <v>254.17264164241101</v>
      </c>
      <c r="L981">
        <v>244.52983905797601</v>
      </c>
      <c r="M981">
        <v>63.286223261127901</v>
      </c>
      <c r="N981">
        <v>0.91217853889116596</v>
      </c>
      <c r="O981">
        <v>29.972430090586801</v>
      </c>
      <c r="P981">
        <v>134.549653579676</v>
      </c>
    </row>
    <row r="982" spans="1:17" hidden="1" x14ac:dyDescent="0.3">
      <c r="A982" t="s">
        <v>2116</v>
      </c>
      <c r="B982" t="s">
        <v>2117</v>
      </c>
      <c r="C982" t="s">
        <v>3150</v>
      </c>
      <c r="D982" t="s">
        <v>234</v>
      </c>
      <c r="E982">
        <v>2924.8310319000002</v>
      </c>
      <c r="F982">
        <v>1874.1</v>
      </c>
      <c r="G982">
        <v>50.429740238203898</v>
      </c>
      <c r="H982">
        <v>10.970223276318301</v>
      </c>
      <c r="I982">
        <v>7.9831573565659797</v>
      </c>
      <c r="J982">
        <v>-5.8528035306701396</v>
      </c>
      <c r="K982">
        <v>1734.09369496566</v>
      </c>
      <c r="L982">
        <v>1632.4717627626101</v>
      </c>
      <c r="M982">
        <v>65.277773827475002</v>
      </c>
      <c r="N982">
        <v>2.0924229469484099</v>
      </c>
      <c r="O982">
        <v>34.464542980630704</v>
      </c>
      <c r="P982">
        <v>77.808349146110004</v>
      </c>
      <c r="Q982">
        <v>0.29669366833120098</v>
      </c>
    </row>
    <row r="983" spans="1:17" hidden="1" x14ac:dyDescent="0.3">
      <c r="A983" t="s">
        <v>2118</v>
      </c>
      <c r="B983" t="s">
        <v>2119</v>
      </c>
      <c r="C983" t="s">
        <v>3150</v>
      </c>
      <c r="D983" t="s">
        <v>278</v>
      </c>
      <c r="E983">
        <v>2921.4443582660001</v>
      </c>
      <c r="F983">
        <v>98.98</v>
      </c>
      <c r="G983">
        <v>60.870037479481397</v>
      </c>
      <c r="H983">
        <v>4.1393570482482103</v>
      </c>
      <c r="I983">
        <v>77.826222268752403</v>
      </c>
      <c r="J983">
        <v>-4.42862674197284</v>
      </c>
      <c r="K983">
        <v>96.284161205158895</v>
      </c>
      <c r="L983">
        <v>76.966475116618597</v>
      </c>
      <c r="M983">
        <v>52.4141610895268</v>
      </c>
      <c r="N983">
        <v>0.39888212591195998</v>
      </c>
      <c r="O983">
        <v>14.164477672257</v>
      </c>
      <c r="P983">
        <v>115.408052230685</v>
      </c>
      <c r="Q983">
        <v>8.7884835277838996E-2</v>
      </c>
    </row>
    <row r="984" spans="1:17" hidden="1" x14ac:dyDescent="0.3">
      <c r="A984" t="s">
        <v>2120</v>
      </c>
      <c r="B984" t="s">
        <v>2121</v>
      </c>
      <c r="C984" t="s">
        <v>3150</v>
      </c>
      <c r="D984" t="s">
        <v>448</v>
      </c>
      <c r="E984">
        <v>2915.208568</v>
      </c>
      <c r="F984">
        <v>514</v>
      </c>
      <c r="G984">
        <v>-4.2800652748299299</v>
      </c>
      <c r="H984">
        <v>5.9331623259051698</v>
      </c>
      <c r="I984">
        <v>-14.556140691357999</v>
      </c>
      <c r="J984">
        <v>-1.30511120383152</v>
      </c>
      <c r="K984">
        <v>514.14533770570995</v>
      </c>
      <c r="L984">
        <v>510.33081973547701</v>
      </c>
      <c r="M984">
        <v>54.242641575154501</v>
      </c>
      <c r="N984">
        <v>0.40611615302183801</v>
      </c>
      <c r="O984">
        <v>28.394941634241199</v>
      </c>
      <c r="P984">
        <v>22.951800023920502</v>
      </c>
      <c r="Q984">
        <v>2.4743550167489999E-3</v>
      </c>
    </row>
    <row r="985" spans="1:17" hidden="1" x14ac:dyDescent="0.3">
      <c r="A985" t="s">
        <v>2122</v>
      </c>
      <c r="B985" t="s">
        <v>2123</v>
      </c>
      <c r="C985" t="s">
        <v>3150</v>
      </c>
      <c r="D985" t="s">
        <v>163</v>
      </c>
      <c r="E985">
        <v>2912.7474000000002</v>
      </c>
      <c r="F985">
        <v>2742.7</v>
      </c>
      <c r="G985">
        <v>365.52187042205901</v>
      </c>
      <c r="H985">
        <v>27.625114268034899</v>
      </c>
      <c r="I985">
        <v>56.975562308074998</v>
      </c>
      <c r="J985">
        <v>-2.4281480305513399</v>
      </c>
      <c r="K985">
        <v>2310.7591774943598</v>
      </c>
      <c r="L985">
        <v>1764.28224278018</v>
      </c>
      <c r="M985">
        <v>64.588716488952301</v>
      </c>
      <c r="N985">
        <v>1.5870312840499401</v>
      </c>
      <c r="O985">
        <v>4.2768075254311499</v>
      </c>
      <c r="P985">
        <v>398.08408244801501</v>
      </c>
      <c r="Q985">
        <v>0.188400178021075</v>
      </c>
    </row>
    <row r="986" spans="1:17" hidden="1" x14ac:dyDescent="0.3">
      <c r="A986" t="s">
        <v>2124</v>
      </c>
      <c r="B986" t="s">
        <v>2125</v>
      </c>
      <c r="C986" t="s">
        <v>3150</v>
      </c>
      <c r="D986" t="s">
        <v>120</v>
      </c>
      <c r="E986">
        <v>2911.9573095599999</v>
      </c>
      <c r="F986">
        <v>95.01</v>
      </c>
      <c r="G986">
        <v>-47.321829546750998</v>
      </c>
      <c r="H986">
        <v>-10.3318451334237</v>
      </c>
      <c r="I986">
        <v>-21.1369507417539</v>
      </c>
      <c r="J986">
        <v>-0.72706107402960196</v>
      </c>
      <c r="K986">
        <v>99.475297533099905</v>
      </c>
      <c r="L986">
        <v>102.02579385642601</v>
      </c>
      <c r="M986">
        <v>47.5260635693243</v>
      </c>
      <c r="N986">
        <v>0.68310162654269102</v>
      </c>
      <c r="O986">
        <v>55.299442163982697</v>
      </c>
      <c r="P986">
        <v>7.9781793385612199</v>
      </c>
      <c r="Q986">
        <v>0.18519344725341</v>
      </c>
    </row>
    <row r="987" spans="1:17" x14ac:dyDescent="0.3">
      <c r="A987" t="s">
        <v>2126</v>
      </c>
      <c r="B987" t="s">
        <v>2127</v>
      </c>
      <c r="C987" t="s">
        <v>3138</v>
      </c>
      <c r="D987" t="s">
        <v>188</v>
      </c>
      <c r="E987">
        <v>2908.2604796599999</v>
      </c>
      <c r="F987">
        <v>212.2</v>
      </c>
      <c r="G987">
        <v>-27.652427976367701</v>
      </c>
      <c r="H987">
        <v>-4.3902416914367297</v>
      </c>
      <c r="I987">
        <v>-17.484366656438102</v>
      </c>
      <c r="J987">
        <v>-2.55904865166936</v>
      </c>
      <c r="K987">
        <v>228.328533525056</v>
      </c>
      <c r="L987">
        <v>238.86630358344999</v>
      </c>
      <c r="M987">
        <v>48.862340357089003</v>
      </c>
      <c r="N987">
        <v>0.88195632700282001</v>
      </c>
      <c r="O987">
        <v>36.168708765315699</v>
      </c>
      <c r="P987">
        <v>6.2327909887358999</v>
      </c>
      <c r="Q987">
        <v>-1.3543160405465E-2</v>
      </c>
    </row>
    <row r="988" spans="1:17" hidden="1" x14ac:dyDescent="0.3">
      <c r="A988" t="s">
        <v>2128</v>
      </c>
      <c r="B988" t="s">
        <v>2129</v>
      </c>
      <c r="C988" t="s">
        <v>3150</v>
      </c>
      <c r="D988" t="s">
        <v>54</v>
      </c>
      <c r="E988">
        <v>2907.5392989500001</v>
      </c>
      <c r="F988">
        <v>464.75</v>
      </c>
      <c r="G988">
        <v>-4.0444053978312899</v>
      </c>
      <c r="H988">
        <v>-6.5008801811015404</v>
      </c>
      <c r="I988">
        <v>-12.3052201185959</v>
      </c>
      <c r="J988">
        <v>0.51148706261635102</v>
      </c>
      <c r="K988">
        <v>487.53322353782602</v>
      </c>
      <c r="L988">
        <v>479.93323748558498</v>
      </c>
      <c r="M988">
        <v>49.536589623161099</v>
      </c>
      <c r="N988">
        <v>1.0091852841443101</v>
      </c>
      <c r="O988">
        <v>28.025820333512598</v>
      </c>
      <c r="P988">
        <v>26.807639836289201</v>
      </c>
      <c r="Q988">
        <v>4.0715586894517999E-2</v>
      </c>
    </row>
    <row r="989" spans="1:17" hidden="1" x14ac:dyDescent="0.3">
      <c r="A989" t="s">
        <v>2130</v>
      </c>
      <c r="B989" t="s">
        <v>2131</v>
      </c>
      <c r="C989" t="s">
        <v>3150</v>
      </c>
      <c r="D989" t="s">
        <v>150</v>
      </c>
      <c r="E989">
        <v>2900.17233528</v>
      </c>
      <c r="F989">
        <v>303.60000000000002</v>
      </c>
      <c r="G989">
        <v>-46.021649153930099</v>
      </c>
      <c r="H989">
        <v>1.53925266559704</v>
      </c>
      <c r="I989">
        <v>-26.0932336756312</v>
      </c>
      <c r="J989">
        <v>9.6113672327250192</v>
      </c>
      <c r="K989">
        <v>281.27008133353797</v>
      </c>
      <c r="L989">
        <v>318.16568396003697</v>
      </c>
      <c r="M989">
        <v>78.825624173527402</v>
      </c>
      <c r="N989">
        <v>0.90962750194986197</v>
      </c>
      <c r="O989">
        <v>59.156785243741702</v>
      </c>
      <c r="P989">
        <v>51.459216762284797</v>
      </c>
      <c r="Q989">
        <v>0.10625468626108001</v>
      </c>
    </row>
    <row r="990" spans="1:17" hidden="1" x14ac:dyDescent="0.3">
      <c r="A990" t="s">
        <v>2132</v>
      </c>
      <c r="B990" t="s">
        <v>2133</v>
      </c>
      <c r="C990" t="s">
        <v>3150</v>
      </c>
      <c r="D990" t="s">
        <v>1561</v>
      </c>
      <c r="E990">
        <v>2867.41</v>
      </c>
      <c r="F990">
        <v>177</v>
      </c>
      <c r="G990">
        <v>156.55330871972899</v>
      </c>
      <c r="H990">
        <v>10.140386078583401</v>
      </c>
      <c r="I990">
        <v>86.8972157721618</v>
      </c>
      <c r="J990">
        <v>2.9584630045661902</v>
      </c>
      <c r="K990">
        <v>164.288496319773</v>
      </c>
      <c r="L990">
        <v>121.671113874764</v>
      </c>
      <c r="M990">
        <v>61.154845131296</v>
      </c>
      <c r="N990">
        <v>0.29325665901885101</v>
      </c>
      <c r="O990">
        <v>17.372881355932201</v>
      </c>
      <c r="P990">
        <v>240.319169390501</v>
      </c>
      <c r="Q990">
        <v>0.20615047592540101</v>
      </c>
    </row>
    <row r="991" spans="1:17" hidden="1" x14ac:dyDescent="0.3">
      <c r="A991" t="s">
        <v>2134</v>
      </c>
      <c r="B991" t="s">
        <v>2135</v>
      </c>
      <c r="C991" t="s">
        <v>3150</v>
      </c>
      <c r="D991" t="s">
        <v>21</v>
      </c>
      <c r="E991">
        <v>2863.504007</v>
      </c>
      <c r="F991">
        <v>225.68</v>
      </c>
      <c r="G991">
        <v>-41.207439962206401</v>
      </c>
      <c r="H991">
        <v>-0.63955008471052199</v>
      </c>
      <c r="I991">
        <v>0.67930075456933403</v>
      </c>
      <c r="J991">
        <v>-0.187883411379697</v>
      </c>
      <c r="K991">
        <v>231.095411892237</v>
      </c>
      <c r="L991">
        <v>232.803213261553</v>
      </c>
      <c r="M991">
        <v>60.717174130856698</v>
      </c>
      <c r="N991">
        <v>0.23937867686306999</v>
      </c>
      <c r="O991">
        <v>41.5721375398794</v>
      </c>
      <c r="P991">
        <v>34.365325077399298</v>
      </c>
      <c r="Q991">
        <v>0.110124713213455</v>
      </c>
    </row>
    <row r="992" spans="1:17" hidden="1" x14ac:dyDescent="0.3">
      <c r="A992" t="s">
        <v>2136</v>
      </c>
      <c r="B992" t="s">
        <v>2137</v>
      </c>
      <c r="C992" t="s">
        <v>3150</v>
      </c>
      <c r="D992" t="s">
        <v>504</v>
      </c>
      <c r="E992">
        <v>2855.9925325049999</v>
      </c>
      <c r="F992">
        <v>4471.95</v>
      </c>
      <c r="G992">
        <v>2.6488873135325699</v>
      </c>
      <c r="H992">
        <v>2.7206250312628302</v>
      </c>
      <c r="I992">
        <v>12.8146585093856</v>
      </c>
      <c r="J992">
        <v>-5.4709230119296404</v>
      </c>
      <c r="K992">
        <v>4527.9328642869496</v>
      </c>
      <c r="L992">
        <v>4189.2347203869904</v>
      </c>
      <c r="M992">
        <v>52.797496105191797</v>
      </c>
      <c r="N992">
        <v>0.76752409958252299</v>
      </c>
      <c r="O992">
        <v>21.3340936280593</v>
      </c>
      <c r="P992">
        <v>56.797741975070501</v>
      </c>
      <c r="Q992">
        <v>0.13138226259344499</v>
      </c>
    </row>
    <row r="993" spans="1:17" hidden="1" x14ac:dyDescent="0.3">
      <c r="A993" t="s">
        <v>2138</v>
      </c>
      <c r="B993" t="s">
        <v>2139</v>
      </c>
      <c r="C993" t="s">
        <v>3150</v>
      </c>
      <c r="D993" t="s">
        <v>425</v>
      </c>
      <c r="E993">
        <v>2854.0122464999999</v>
      </c>
      <c r="F993">
        <v>3727.3</v>
      </c>
      <c r="G993">
        <v>-48.583465245714898</v>
      </c>
      <c r="H993">
        <v>0.759125859942957</v>
      </c>
      <c r="I993">
        <v>-16.6157591099911</v>
      </c>
      <c r="J993">
        <v>-1.99351438716902</v>
      </c>
      <c r="K993">
        <v>3893.8818462129102</v>
      </c>
      <c r="L993">
        <v>4080.2366182700298</v>
      </c>
      <c r="M993">
        <v>58.787703533054298</v>
      </c>
      <c r="N993">
        <v>0.87481394428355796</v>
      </c>
      <c r="O993">
        <v>36.747779894293402</v>
      </c>
      <c r="P993">
        <v>7.4289172947500299</v>
      </c>
      <c r="Q993">
        <v>4.9465460108801998E-2</v>
      </c>
    </row>
    <row r="994" spans="1:17" x14ac:dyDescent="0.3">
      <c r="A994" t="s">
        <v>2140</v>
      </c>
      <c r="B994" t="s">
        <v>2141</v>
      </c>
      <c r="C994" t="s">
        <v>3138</v>
      </c>
      <c r="D994" t="s">
        <v>543</v>
      </c>
      <c r="E994">
        <v>2849.340592</v>
      </c>
      <c r="F994">
        <v>392</v>
      </c>
      <c r="G994">
        <v>-9.4037015145655403</v>
      </c>
      <c r="H994">
        <v>0.60186307547272599</v>
      </c>
      <c r="I994">
        <v>8.9575447673001705</v>
      </c>
      <c r="J994">
        <v>-1.0780116344302799</v>
      </c>
      <c r="K994">
        <v>404.924514093742</v>
      </c>
      <c r="L994">
        <v>392.92178387939498</v>
      </c>
      <c r="M994">
        <v>59.360269474856899</v>
      </c>
      <c r="N994">
        <v>0.45685856159661897</v>
      </c>
      <c r="O994">
        <v>28.826530612244799</v>
      </c>
      <c r="P994">
        <v>32.858837485171897</v>
      </c>
      <c r="Q994">
        <v>-1.5846454882470001E-3</v>
      </c>
    </row>
    <row r="995" spans="1:17" hidden="1" x14ac:dyDescent="0.3">
      <c r="A995" t="s">
        <v>2142</v>
      </c>
      <c r="B995" t="s">
        <v>2143</v>
      </c>
      <c r="C995" t="s">
        <v>3150</v>
      </c>
      <c r="D995" t="s">
        <v>396</v>
      </c>
      <c r="E995">
        <v>2827.8931001249998</v>
      </c>
      <c r="F995">
        <v>1895.05</v>
      </c>
      <c r="G995">
        <v>-36.795128489848999</v>
      </c>
      <c r="H995">
        <v>3.1854144963930602</v>
      </c>
      <c r="I995">
        <v>-3.2190748547653198</v>
      </c>
      <c r="J995">
        <v>0.78667555850872295</v>
      </c>
      <c r="K995">
        <v>1893.1979619035901</v>
      </c>
      <c r="L995">
        <v>1942.0042661576199</v>
      </c>
      <c r="M995">
        <v>57.668488397510799</v>
      </c>
      <c r="N995">
        <v>0.50447492192441201</v>
      </c>
      <c r="O995">
        <v>23.215746286377598</v>
      </c>
      <c r="P995">
        <v>12.1331360946745</v>
      </c>
      <c r="Q995">
        <v>-6.7765573279447003E-2</v>
      </c>
    </row>
    <row r="996" spans="1:17" hidden="1" x14ac:dyDescent="0.3">
      <c r="A996" t="s">
        <v>2144</v>
      </c>
      <c r="B996" t="s">
        <v>2145</v>
      </c>
      <c r="C996" t="s">
        <v>3150</v>
      </c>
      <c r="D996" t="s">
        <v>809</v>
      </c>
      <c r="E996">
        <v>2817.6392731299902</v>
      </c>
      <c r="F996">
        <v>687.1</v>
      </c>
      <c r="G996">
        <v>-19.1544154815445</v>
      </c>
      <c r="H996">
        <v>5.9850544338972897E-3</v>
      </c>
      <c r="I996">
        <v>-9.1405811806068407</v>
      </c>
      <c r="J996">
        <v>0.19645720753093601</v>
      </c>
      <c r="K996">
        <v>682.29754789241804</v>
      </c>
      <c r="L996">
        <v>696.49689512334601</v>
      </c>
      <c r="M996">
        <v>66.655832561654705</v>
      </c>
      <c r="N996">
        <v>0.84407233400362902</v>
      </c>
      <c r="O996">
        <v>26.997525833211999</v>
      </c>
      <c r="P996">
        <v>22.4340698503207</v>
      </c>
      <c r="Q996">
        <v>-5.5052478467457998E-2</v>
      </c>
    </row>
    <row r="997" spans="1:17" hidden="1" x14ac:dyDescent="0.3">
      <c r="A997" t="s">
        <v>2146</v>
      </c>
      <c r="B997" t="s">
        <v>2147</v>
      </c>
      <c r="C997" t="s">
        <v>3150</v>
      </c>
      <c r="D997" t="s">
        <v>51</v>
      </c>
      <c r="E997">
        <v>2816.1790248000002</v>
      </c>
      <c r="F997">
        <v>305.60000000000002</v>
      </c>
      <c r="G997">
        <v>-36.277781671087098</v>
      </c>
      <c r="H997">
        <v>3.3766762651360098</v>
      </c>
      <c r="I997">
        <v>-9.7381904050450299</v>
      </c>
      <c r="J997">
        <v>0.909221032441907</v>
      </c>
      <c r="K997">
        <v>324.52047867937199</v>
      </c>
      <c r="L997">
        <v>336.80180584836398</v>
      </c>
      <c r="M997">
        <v>41.834782258347602</v>
      </c>
      <c r="N997">
        <v>1.13045967846817</v>
      </c>
      <c r="O997">
        <v>35.798429319371699</v>
      </c>
      <c r="P997">
        <v>6.6294487090020802</v>
      </c>
      <c r="Q997">
        <v>-7.9978691472332997E-2</v>
      </c>
    </row>
    <row r="998" spans="1:17" hidden="1" x14ac:dyDescent="0.3">
      <c r="A998" t="s">
        <v>2148</v>
      </c>
      <c r="B998" t="s">
        <v>2149</v>
      </c>
      <c r="C998" t="s">
        <v>3150</v>
      </c>
      <c r="D998" t="s">
        <v>217</v>
      </c>
      <c r="E998">
        <v>2803.22490096</v>
      </c>
      <c r="F998">
        <v>6421.6</v>
      </c>
      <c r="G998">
        <v>74.266725580780701</v>
      </c>
      <c r="H998">
        <v>-6.99114177343285</v>
      </c>
      <c r="I998">
        <v>35.210376984427398</v>
      </c>
      <c r="J998">
        <v>-10.3973919778116</v>
      </c>
      <c r="K998">
        <v>6574.4111230567196</v>
      </c>
      <c r="L998">
        <v>5451.7926111418201</v>
      </c>
      <c r="M998">
        <v>38.316874389312297</v>
      </c>
      <c r="N998">
        <v>2.0747530113460901</v>
      </c>
      <c r="O998">
        <v>28.183785972343301</v>
      </c>
      <c r="P998">
        <v>108.483353083453</v>
      </c>
      <c r="Q998">
        <v>0.129931675233974</v>
      </c>
    </row>
    <row r="999" spans="1:17" hidden="1" x14ac:dyDescent="0.3">
      <c r="A999" t="s">
        <v>2150</v>
      </c>
      <c r="B999" t="s">
        <v>2151</v>
      </c>
      <c r="C999" t="s">
        <v>3150</v>
      </c>
      <c r="D999" t="s">
        <v>40</v>
      </c>
      <c r="E999">
        <v>2801.1622499999999</v>
      </c>
      <c r="F999">
        <v>79.459999999999994</v>
      </c>
      <c r="G999">
        <v>56.451636176066202</v>
      </c>
      <c r="H999">
        <v>98.260848276318299</v>
      </c>
      <c r="I999">
        <v>56.243171349344699</v>
      </c>
      <c r="J999">
        <v>7.4677477584951797</v>
      </c>
      <c r="K999">
        <v>51.506951518399397</v>
      </c>
      <c r="L999">
        <v>46.853814723441303</v>
      </c>
      <c r="M999">
        <v>96.720500386742799</v>
      </c>
      <c r="N999">
        <v>3.1577466648068602</v>
      </c>
      <c r="O999">
        <v>1.6612131890259401</v>
      </c>
      <c r="P999">
        <v>119.502762430939</v>
      </c>
      <c r="Q999">
        <v>0.13020444640586101</v>
      </c>
    </row>
    <row r="1000" spans="1:17" hidden="1" x14ac:dyDescent="0.3">
      <c r="A1000" t="s">
        <v>2152</v>
      </c>
      <c r="B1000" t="s">
        <v>2153</v>
      </c>
      <c r="C1000" t="s">
        <v>3150</v>
      </c>
      <c r="D1000" t="s">
        <v>139</v>
      </c>
      <c r="E1000">
        <v>2783.65597389</v>
      </c>
      <c r="F1000">
        <v>43.34</v>
      </c>
      <c r="G1000">
        <v>9.4103506030747308</v>
      </c>
      <c r="H1000">
        <v>1.0490074325983501</v>
      </c>
      <c r="I1000">
        <v>-0.146614800658704</v>
      </c>
      <c r="J1000">
        <v>0.91766675890431604</v>
      </c>
      <c r="K1000">
        <v>45.3161535668741</v>
      </c>
      <c r="L1000">
        <v>45.1251095134796</v>
      </c>
      <c r="M1000">
        <v>60.118704306321902</v>
      </c>
      <c r="N1000">
        <v>0.51876104749307905</v>
      </c>
      <c r="O1000">
        <v>56.783571758191002</v>
      </c>
      <c r="P1000">
        <v>35.862068965517203</v>
      </c>
      <c r="Q1000">
        <v>8.8129742850290002E-2</v>
      </c>
    </row>
    <row r="1001" spans="1:17" hidden="1" x14ac:dyDescent="0.3">
      <c r="A1001" t="s">
        <v>2154</v>
      </c>
      <c r="B1001" t="s">
        <v>2155</v>
      </c>
      <c r="C1001" t="s">
        <v>3150</v>
      </c>
      <c r="D1001" t="s">
        <v>2156</v>
      </c>
      <c r="E1001">
        <v>2781.0994999999998</v>
      </c>
      <c r="F1001">
        <v>28.25</v>
      </c>
      <c r="G1001">
        <v>151.630309609064</v>
      </c>
      <c r="H1001">
        <v>2.1379240885927402</v>
      </c>
      <c r="I1001">
        <v>43.1046760882058</v>
      </c>
      <c r="J1001">
        <v>-7.2702455628662799</v>
      </c>
      <c r="K1001">
        <v>27.677252460574199</v>
      </c>
      <c r="L1001">
        <v>21.0597488708433</v>
      </c>
      <c r="M1001">
        <v>44.9287315563029</v>
      </c>
      <c r="N1001">
        <v>0.11405872352780901</v>
      </c>
      <c r="O1001">
        <v>19.646017699114999</v>
      </c>
      <c r="P1001">
        <v>217.95160382667399</v>
      </c>
    </row>
    <row r="1002" spans="1:17" hidden="1" x14ac:dyDescent="0.3">
      <c r="A1002" t="s">
        <v>2157</v>
      </c>
      <c r="B1002" t="s">
        <v>2158</v>
      </c>
      <c r="C1002" t="s">
        <v>3150</v>
      </c>
      <c r="D1002" t="s">
        <v>375</v>
      </c>
      <c r="E1002">
        <v>2776.0912499999999</v>
      </c>
      <c r="F1002">
        <v>10818.75</v>
      </c>
      <c r="G1002">
        <v>-54.442058366497903</v>
      </c>
      <c r="H1002">
        <v>-11.1338759586287</v>
      </c>
      <c r="I1002">
        <v>-2.6161665330911399</v>
      </c>
      <c r="J1002">
        <v>-6.4162451185334399</v>
      </c>
      <c r="K1002">
        <v>11996.0137090231</v>
      </c>
      <c r="L1002">
        <v>12207.5516171989</v>
      </c>
      <c r="M1002">
        <v>30.964453025540301</v>
      </c>
      <c r="N1002">
        <v>0.84999018372761703</v>
      </c>
      <c r="O1002">
        <v>48.7972270363951</v>
      </c>
      <c r="P1002">
        <v>18.8873626373626</v>
      </c>
      <c r="Q1002">
        <v>-3.6933067077292998E-2</v>
      </c>
    </row>
    <row r="1003" spans="1:17" x14ac:dyDescent="0.3">
      <c r="A1003" t="s">
        <v>2159</v>
      </c>
      <c r="B1003" t="s">
        <v>2160</v>
      </c>
      <c r="C1003" t="s">
        <v>3147</v>
      </c>
      <c r="D1003" t="s">
        <v>455</v>
      </c>
      <c r="E1003">
        <v>2773.9381284999999</v>
      </c>
      <c r="F1003">
        <v>385</v>
      </c>
      <c r="G1003">
        <v>-14.298838309911</v>
      </c>
      <c r="H1003">
        <v>-6.0248322472545004</v>
      </c>
      <c r="I1003">
        <v>-18.274314039434501</v>
      </c>
      <c r="J1003">
        <v>-5.24211324028321</v>
      </c>
      <c r="K1003">
        <v>434.80274935600102</v>
      </c>
      <c r="L1003">
        <v>451.26652352955301</v>
      </c>
      <c r="M1003">
        <v>29.203503505195499</v>
      </c>
      <c r="N1003">
        <v>1.1040159412414601</v>
      </c>
      <c r="O1003">
        <v>44.077922077921997</v>
      </c>
      <c r="P1003">
        <v>8.1460674157303394</v>
      </c>
      <c r="Q1003">
        <v>-0.11457983225596099</v>
      </c>
    </row>
    <row r="1004" spans="1:17" x14ac:dyDescent="0.3">
      <c r="A1004" t="s">
        <v>2161</v>
      </c>
      <c r="B1004" t="s">
        <v>2162</v>
      </c>
      <c r="C1004" t="s">
        <v>3149</v>
      </c>
      <c r="D1004" t="s">
        <v>134</v>
      </c>
      <c r="E1004">
        <v>2771.8807962299902</v>
      </c>
      <c r="F1004">
        <v>364.7</v>
      </c>
      <c r="G1004">
        <v>-54.599015590297299</v>
      </c>
      <c r="H1004">
        <v>0.106716044913436</v>
      </c>
      <c r="I1004">
        <v>-29.811396427624199</v>
      </c>
      <c r="J1004">
        <v>-2.0234037140826699</v>
      </c>
      <c r="K1004">
        <v>378.35856925482102</v>
      </c>
      <c r="L1004">
        <v>417.874744503008</v>
      </c>
      <c r="M1004">
        <v>52.745791504009297</v>
      </c>
      <c r="N1004">
        <v>0.408257100730478</v>
      </c>
      <c r="O1004">
        <v>60.405812996983798</v>
      </c>
      <c r="P1004">
        <v>5.7101449275362297</v>
      </c>
      <c r="Q1004">
        <v>1.3295462463052E-2</v>
      </c>
    </row>
    <row r="1005" spans="1:17" hidden="1" x14ac:dyDescent="0.3">
      <c r="A1005" t="s">
        <v>2163</v>
      </c>
      <c r="B1005" t="s">
        <v>2164</v>
      </c>
      <c r="C1005" t="s">
        <v>3150</v>
      </c>
      <c r="D1005" t="s">
        <v>21</v>
      </c>
      <c r="E1005">
        <v>2771.3936078649999</v>
      </c>
      <c r="F1005">
        <v>601.45000000000005</v>
      </c>
      <c r="G1005">
        <v>7.3016901419352296</v>
      </c>
      <c r="H1005">
        <v>25.676065667622701</v>
      </c>
      <c r="I1005">
        <v>47.457370175079902</v>
      </c>
      <c r="J1005">
        <v>-4.2655900242972402</v>
      </c>
      <c r="K1005">
        <v>507.590782110465</v>
      </c>
      <c r="L1005">
        <v>421.51767436060601</v>
      </c>
      <c r="M1005">
        <v>65.788664173465705</v>
      </c>
      <c r="N1005">
        <v>0.84397163323049995</v>
      </c>
      <c r="O1005">
        <v>14.8474519910216</v>
      </c>
      <c r="P1005">
        <v>91.148895598283801</v>
      </c>
      <c r="Q1005">
        <v>0.13273554182934</v>
      </c>
    </row>
    <row r="1006" spans="1:17" x14ac:dyDescent="0.3">
      <c r="A1006" t="s">
        <v>2165</v>
      </c>
      <c r="B1006" t="s">
        <v>2166</v>
      </c>
      <c r="C1006" t="s">
        <v>3144</v>
      </c>
      <c r="D1006" t="s">
        <v>391</v>
      </c>
      <c r="E1006">
        <v>2770.8648800000001</v>
      </c>
      <c r="F1006">
        <v>320.05</v>
      </c>
      <c r="G1006">
        <v>-41.438430402138899</v>
      </c>
      <c r="H1006">
        <v>-20.992230199583702</v>
      </c>
      <c r="I1006">
        <v>-49.350423024467197</v>
      </c>
      <c r="J1006">
        <v>-3.13667496937201</v>
      </c>
      <c r="K1006">
        <v>390.69999099019702</v>
      </c>
      <c r="L1006">
        <v>447.08656142416299</v>
      </c>
      <c r="M1006">
        <v>31.735920153603701</v>
      </c>
      <c r="N1006">
        <v>1.25375462322402</v>
      </c>
      <c r="O1006">
        <v>133.54944539915601</v>
      </c>
      <c r="P1006">
        <v>5.9768211920529799</v>
      </c>
      <c r="Q1006">
        <v>0.114282749480977</v>
      </c>
    </row>
    <row r="1007" spans="1:17" hidden="1" x14ac:dyDescent="0.3">
      <c r="A1007" t="s">
        <v>2167</v>
      </c>
      <c r="B1007" t="s">
        <v>2168</v>
      </c>
      <c r="C1007" t="s">
        <v>3150</v>
      </c>
      <c r="D1007" t="s">
        <v>117</v>
      </c>
      <c r="E1007">
        <v>2766.2860045799998</v>
      </c>
      <c r="F1007">
        <v>16.02</v>
      </c>
      <c r="G1007">
        <v>36.376569845903802</v>
      </c>
      <c r="H1007">
        <v>-3.5838473234405002</v>
      </c>
      <c r="I1007">
        <v>-29.019399499728699</v>
      </c>
      <c r="J1007">
        <v>-3.2161915088122099</v>
      </c>
      <c r="K1007">
        <v>17.763576649079301</v>
      </c>
      <c r="L1007">
        <v>18.121744536062</v>
      </c>
      <c r="M1007">
        <v>35.906427492974899</v>
      </c>
      <c r="N1007">
        <v>0.37230466449612698</v>
      </c>
      <c r="O1007">
        <v>111.922596754057</v>
      </c>
      <c r="P1007">
        <v>62.145748987854198</v>
      </c>
      <c r="Q1007">
        <v>0.103570759618847</v>
      </c>
    </row>
    <row r="1008" spans="1:17" hidden="1" x14ac:dyDescent="0.3">
      <c r="A1008" t="s">
        <v>2169</v>
      </c>
      <c r="B1008" t="s">
        <v>2170</v>
      </c>
      <c r="C1008" t="s">
        <v>3150</v>
      </c>
      <c r="D1008" t="s">
        <v>1344</v>
      </c>
      <c r="E1008">
        <v>2766.0708983250001</v>
      </c>
      <c r="F1008">
        <v>3046.75</v>
      </c>
      <c r="G1008">
        <v>9.43498416389561</v>
      </c>
      <c r="H1008">
        <v>5.6606147246724303E-2</v>
      </c>
      <c r="I1008">
        <v>38.623970250601502</v>
      </c>
      <c r="J1008">
        <v>-5.0902943748025704</v>
      </c>
      <c r="K1008">
        <v>3176.92196795882</v>
      </c>
      <c r="L1008">
        <v>2775.2662410732701</v>
      </c>
      <c r="M1008">
        <v>32.3220518462035</v>
      </c>
      <c r="N1008">
        <v>0.73238520841350796</v>
      </c>
      <c r="O1008">
        <v>20.503815541150299</v>
      </c>
      <c r="P1008">
        <v>51.203473945409399</v>
      </c>
      <c r="Q1008">
        <v>0.186786528198086</v>
      </c>
    </row>
    <row r="1009" spans="1:17" hidden="1" x14ac:dyDescent="0.3">
      <c r="A1009" t="s">
        <v>2171</v>
      </c>
      <c r="B1009" t="s">
        <v>2172</v>
      </c>
      <c r="C1009" t="s">
        <v>3150</v>
      </c>
      <c r="D1009" t="s">
        <v>391</v>
      </c>
      <c r="E1009">
        <v>2765.63699946</v>
      </c>
      <c r="F1009">
        <v>413.1</v>
      </c>
      <c r="G1009">
        <v>31.941037424560601</v>
      </c>
      <c r="H1009">
        <v>12.891989056410599</v>
      </c>
      <c r="I1009">
        <v>36.007331862434299</v>
      </c>
      <c r="J1009">
        <v>-1.35572639253315</v>
      </c>
      <c r="K1009">
        <v>385.79641268741301</v>
      </c>
      <c r="L1009">
        <v>346.17432373755599</v>
      </c>
      <c r="M1009">
        <v>60.358309533383299</v>
      </c>
      <c r="N1009">
        <v>0.48761789677705197</v>
      </c>
      <c r="O1009">
        <v>6.1728395061728403</v>
      </c>
      <c r="P1009">
        <v>68.957055214723894</v>
      </c>
    </row>
    <row r="1010" spans="1:17" hidden="1" x14ac:dyDescent="0.3">
      <c r="A1010" t="s">
        <v>2173</v>
      </c>
      <c r="B1010" t="s">
        <v>2174</v>
      </c>
      <c r="C1010" t="s">
        <v>3150</v>
      </c>
      <c r="D1010" t="s">
        <v>48</v>
      </c>
      <c r="E1010">
        <v>2763.0490580999999</v>
      </c>
      <c r="F1010">
        <v>411</v>
      </c>
      <c r="G1010">
        <v>56.8150674323172</v>
      </c>
      <c r="H1010">
        <v>25.673348276318301</v>
      </c>
      <c r="I1010">
        <v>12.3758453829114</v>
      </c>
      <c r="J1010">
        <v>-0.56988107624224904</v>
      </c>
      <c r="K1010">
        <v>389.31192515675201</v>
      </c>
      <c r="L1010">
        <v>363.83662050413301</v>
      </c>
      <c r="M1010">
        <v>66.652549680066997</v>
      </c>
      <c r="N1010">
        <v>1.2391635260062801</v>
      </c>
      <c r="O1010">
        <v>57.177615571776101</v>
      </c>
      <c r="P1010">
        <v>91.563738056397099</v>
      </c>
      <c r="Q1010">
        <v>5.2147213903661997E-2</v>
      </c>
    </row>
    <row r="1011" spans="1:17" x14ac:dyDescent="0.3">
      <c r="A1011" t="s">
        <v>2175</v>
      </c>
      <c r="B1011" t="s">
        <v>2176</v>
      </c>
      <c r="C1011" t="s">
        <v>3141</v>
      </c>
      <c r="D1011" t="s">
        <v>263</v>
      </c>
      <c r="E1011">
        <v>2752.1172270000002</v>
      </c>
      <c r="F1011">
        <v>283.3</v>
      </c>
      <c r="G1011">
        <v>-13.419761367788</v>
      </c>
      <c r="H1011">
        <v>13.1807019544102</v>
      </c>
      <c r="I1011">
        <v>-20.586813739894101</v>
      </c>
      <c r="J1011">
        <v>-2.4514751652233699</v>
      </c>
      <c r="K1011">
        <v>284.774891510918</v>
      </c>
      <c r="L1011">
        <v>297.55101933864802</v>
      </c>
      <c r="M1011">
        <v>57.238719229765699</v>
      </c>
      <c r="N1011">
        <v>0.66035514279751795</v>
      </c>
      <c r="O1011">
        <v>41.740204729968198</v>
      </c>
      <c r="P1011">
        <v>16.7765869744435</v>
      </c>
      <c r="Q1011">
        <v>5.0999706476150999E-2</v>
      </c>
    </row>
    <row r="1012" spans="1:17" hidden="1" x14ac:dyDescent="0.3">
      <c r="A1012" t="s">
        <v>2177</v>
      </c>
      <c r="B1012" t="s">
        <v>2178</v>
      </c>
      <c r="C1012" t="s">
        <v>3150</v>
      </c>
      <c r="D1012" t="s">
        <v>217</v>
      </c>
      <c r="E1012">
        <v>2745.2167286399999</v>
      </c>
      <c r="F1012">
        <v>728.8</v>
      </c>
      <c r="G1012">
        <v>16.510547491421701</v>
      </c>
      <c r="H1012">
        <v>10.7133866607023</v>
      </c>
      <c r="I1012">
        <v>22.0096802732137</v>
      </c>
      <c r="J1012">
        <v>-7.0880206142861804</v>
      </c>
      <c r="K1012">
        <v>680.92853565487997</v>
      </c>
      <c r="L1012">
        <v>611.20640369743796</v>
      </c>
      <c r="M1012">
        <v>54.915560616975803</v>
      </c>
      <c r="N1012">
        <v>0.58981874447032301</v>
      </c>
      <c r="O1012">
        <v>13.7486278814489</v>
      </c>
      <c r="P1012">
        <v>47.8296146044624</v>
      </c>
      <c r="Q1012">
        <v>7.4031726658118996E-2</v>
      </c>
    </row>
    <row r="1013" spans="1:17" hidden="1" x14ac:dyDescent="0.3">
      <c r="A1013" t="s">
        <v>2179</v>
      </c>
      <c r="B1013" t="s">
        <v>2180</v>
      </c>
      <c r="C1013" t="s">
        <v>3150</v>
      </c>
      <c r="D1013" t="s">
        <v>69</v>
      </c>
      <c r="E1013">
        <v>2744.9892155480002</v>
      </c>
      <c r="F1013">
        <v>210.01</v>
      </c>
      <c r="G1013">
        <v>-41.704622088318402</v>
      </c>
      <c r="H1013">
        <v>2.8271939601584402</v>
      </c>
      <c r="I1013">
        <v>-8.3109685668159798</v>
      </c>
      <c r="J1013">
        <v>-1.6920797726710599</v>
      </c>
      <c r="K1013">
        <v>220.67040841027699</v>
      </c>
      <c r="L1013">
        <v>229.86472818504299</v>
      </c>
      <c r="M1013">
        <v>38.402918060083302</v>
      </c>
      <c r="N1013">
        <v>0.82754182156213696</v>
      </c>
      <c r="O1013">
        <v>45.231179467644402</v>
      </c>
      <c r="P1013">
        <v>8.2525773195876102</v>
      </c>
      <c r="Q1013">
        <v>-5.715157767423E-2</v>
      </c>
    </row>
    <row r="1014" spans="1:17" hidden="1" x14ac:dyDescent="0.3">
      <c r="A1014" t="s">
        <v>2181</v>
      </c>
      <c r="B1014" t="s">
        <v>2182</v>
      </c>
      <c r="C1014" t="s">
        <v>3150</v>
      </c>
      <c r="D1014" t="s">
        <v>134</v>
      </c>
      <c r="E1014">
        <v>2743.1799411749998</v>
      </c>
      <c r="F1014">
        <v>147.75</v>
      </c>
      <c r="G1014">
        <v>-36.729556876740602</v>
      </c>
      <c r="H1014">
        <v>6.0663174932938704</v>
      </c>
      <c r="I1014">
        <v>-19.950157606374901</v>
      </c>
      <c r="J1014">
        <v>5.7634627668493801</v>
      </c>
      <c r="M1014">
        <v>68.739836292343199</v>
      </c>
      <c r="O1014">
        <v>28.595600676818901</v>
      </c>
      <c r="P1014">
        <v>15.294576667967201</v>
      </c>
    </row>
    <row r="1015" spans="1:17" hidden="1" x14ac:dyDescent="0.3">
      <c r="A1015" t="s">
        <v>2183</v>
      </c>
      <c r="B1015" t="s">
        <v>2184</v>
      </c>
      <c r="C1015" t="s">
        <v>3150</v>
      </c>
      <c r="D1015" t="s">
        <v>2185</v>
      </c>
      <c r="E1015">
        <v>2734.2334718400002</v>
      </c>
      <c r="F1015">
        <v>551.95000000000005</v>
      </c>
      <c r="G1015">
        <v>53.363491731102698</v>
      </c>
      <c r="H1015">
        <v>7.9099685109225</v>
      </c>
      <c r="I1015">
        <v>29.305272713214599</v>
      </c>
      <c r="J1015">
        <v>-3.68335528565165</v>
      </c>
      <c r="K1015">
        <v>524.80263089943298</v>
      </c>
      <c r="L1015">
        <v>463.05312673044398</v>
      </c>
      <c r="M1015">
        <v>51.095581208302498</v>
      </c>
      <c r="N1015">
        <v>0.52948286668367195</v>
      </c>
      <c r="O1015">
        <v>12.3290153093577</v>
      </c>
      <c r="P1015">
        <v>82.101616628175506</v>
      </c>
      <c r="Q1015">
        <v>0.29462093674848899</v>
      </c>
    </row>
    <row r="1016" spans="1:17" x14ac:dyDescent="0.3">
      <c r="A1016" t="s">
        <v>2186</v>
      </c>
      <c r="B1016" t="s">
        <v>2187</v>
      </c>
      <c r="C1016" t="s">
        <v>3136</v>
      </c>
      <c r="D1016" t="s">
        <v>54</v>
      </c>
      <c r="E1016">
        <v>2732.7696437999998</v>
      </c>
      <c r="F1016">
        <v>383.25</v>
      </c>
      <c r="G1016">
        <v>-83.861041417194997</v>
      </c>
      <c r="H1016">
        <v>-19.3891517236816</v>
      </c>
      <c r="I1016">
        <v>-56.132862854628598</v>
      </c>
      <c r="J1016">
        <v>-5.0147526598913501</v>
      </c>
      <c r="K1016">
        <v>463.33927522633297</v>
      </c>
      <c r="L1016">
        <v>648.581739849158</v>
      </c>
      <c r="M1016">
        <v>51.593992878902903</v>
      </c>
      <c r="N1016">
        <v>0.78660806346197998</v>
      </c>
      <c r="O1016">
        <v>224.38356164383501</v>
      </c>
      <c r="P1016">
        <v>5.8263150628192699</v>
      </c>
      <c r="Q1016">
        <v>-2.5954644918860001E-2</v>
      </c>
    </row>
    <row r="1017" spans="1:17" x14ac:dyDescent="0.3">
      <c r="A1017" t="s">
        <v>2188</v>
      </c>
      <c r="B1017" t="s">
        <v>2189</v>
      </c>
      <c r="C1017" t="s">
        <v>3141</v>
      </c>
      <c r="D1017" t="s">
        <v>916</v>
      </c>
      <c r="E1017">
        <v>2722.4670417000002</v>
      </c>
      <c r="F1017">
        <v>658.7</v>
      </c>
      <c r="G1017">
        <v>-37.196698210745602</v>
      </c>
      <c r="H1017">
        <v>5.1434659476643798</v>
      </c>
      <c r="I1017">
        <v>-7.6211378987343599</v>
      </c>
      <c r="J1017">
        <v>-3.0123338955144301</v>
      </c>
      <c r="K1017">
        <v>626.66039668849396</v>
      </c>
      <c r="L1017">
        <v>662.32050757163597</v>
      </c>
      <c r="M1017">
        <v>66.125455137446394</v>
      </c>
      <c r="N1017">
        <v>0.422652161814701</v>
      </c>
      <c r="O1017">
        <v>37.391832397145798</v>
      </c>
      <c r="P1017">
        <v>21.711012564671002</v>
      </c>
    </row>
    <row r="1018" spans="1:17" hidden="1" x14ac:dyDescent="0.3">
      <c r="A1018" t="s">
        <v>2190</v>
      </c>
      <c r="B1018" t="s">
        <v>2191</v>
      </c>
      <c r="C1018" t="s">
        <v>3150</v>
      </c>
      <c r="D1018" t="s">
        <v>117</v>
      </c>
      <c r="E1018">
        <v>2706.4816089360002</v>
      </c>
      <c r="F1018">
        <v>200.56</v>
      </c>
      <c r="G1018">
        <v>38.329750717763098</v>
      </c>
      <c r="H1018">
        <v>5.6570329066791096</v>
      </c>
      <c r="I1018">
        <v>33.182463273484203</v>
      </c>
      <c r="J1018">
        <v>2.7784030857823701</v>
      </c>
      <c r="K1018">
        <v>186.972507467936</v>
      </c>
      <c r="L1018">
        <v>163.84668182283801</v>
      </c>
      <c r="M1018">
        <v>61.165311529364097</v>
      </c>
      <c r="N1018">
        <v>0.88551264572033295</v>
      </c>
      <c r="O1018">
        <v>7.1998404467491</v>
      </c>
      <c r="P1018">
        <v>88.4962406015037</v>
      </c>
      <c r="Q1018">
        <v>0.19057770967672899</v>
      </c>
    </row>
    <row r="1019" spans="1:17" hidden="1" x14ac:dyDescent="0.3">
      <c r="A1019" t="s">
        <v>2192</v>
      </c>
      <c r="B1019" t="s">
        <v>2193</v>
      </c>
      <c r="C1019" t="s">
        <v>3150</v>
      </c>
      <c r="D1019" t="s">
        <v>75</v>
      </c>
      <c r="E1019">
        <v>2691.67805804</v>
      </c>
      <c r="F1019">
        <v>29.87</v>
      </c>
      <c r="G1019">
        <v>55.7212189821688</v>
      </c>
      <c r="H1019">
        <v>-11.510676247267901</v>
      </c>
      <c r="I1019">
        <v>12.677814157916499</v>
      </c>
      <c r="J1019">
        <v>-9.6306651930227396</v>
      </c>
      <c r="K1019">
        <v>31.202641468306901</v>
      </c>
      <c r="L1019">
        <v>26.827980495988701</v>
      </c>
      <c r="M1019">
        <v>39.540410547714998</v>
      </c>
      <c r="N1019">
        <v>0.90680328960356804</v>
      </c>
      <c r="O1019">
        <v>38.3997321727485</v>
      </c>
      <c r="P1019">
        <v>87.256605000860901</v>
      </c>
      <c r="Q1019">
        <v>6.3145616705237995E-2</v>
      </c>
    </row>
    <row r="1020" spans="1:17" hidden="1" x14ac:dyDescent="0.3">
      <c r="A1020" t="s">
        <v>2194</v>
      </c>
      <c r="B1020" t="s">
        <v>2195</v>
      </c>
      <c r="C1020" t="s">
        <v>3150</v>
      </c>
      <c r="D1020" t="s">
        <v>214</v>
      </c>
      <c r="E1020">
        <v>2684.2645593749999</v>
      </c>
      <c r="F1020">
        <v>1776.25</v>
      </c>
      <c r="G1020">
        <v>-46.265236712046502</v>
      </c>
      <c r="H1020">
        <v>-2.2408486477452998</v>
      </c>
      <c r="I1020">
        <v>-18.504085750529502</v>
      </c>
      <c r="J1020">
        <v>-4.4037932831959603</v>
      </c>
      <c r="K1020">
        <v>1832.2203162179801</v>
      </c>
      <c r="L1020">
        <v>1947.44729038885</v>
      </c>
      <c r="M1020">
        <v>53.390481598190803</v>
      </c>
      <c r="N1020">
        <v>0.52567937376694396</v>
      </c>
      <c r="O1020">
        <v>34.989444053483403</v>
      </c>
      <c r="P1020">
        <v>3.2703488372092901</v>
      </c>
      <c r="Q1020">
        <v>2.0720315863944998E-2</v>
      </c>
    </row>
    <row r="1021" spans="1:17" hidden="1" x14ac:dyDescent="0.3">
      <c r="A1021" t="s">
        <v>2196</v>
      </c>
      <c r="B1021" t="s">
        <v>2197</v>
      </c>
      <c r="C1021" t="s">
        <v>3150</v>
      </c>
      <c r="D1021" t="s">
        <v>51</v>
      </c>
      <c r="E1021">
        <v>2675.76450759</v>
      </c>
      <c r="F1021">
        <v>122.7</v>
      </c>
      <c r="G1021">
        <v>19.677138169884199</v>
      </c>
      <c r="H1021">
        <v>1.1215778900522999</v>
      </c>
      <c r="I1021">
        <v>21.692845672948099</v>
      </c>
      <c r="J1021">
        <v>-5.47257633400437</v>
      </c>
      <c r="K1021">
        <v>128.847069786177</v>
      </c>
      <c r="L1021">
        <v>120.079173608299</v>
      </c>
      <c r="M1021">
        <v>52.6357057615865</v>
      </c>
      <c r="N1021">
        <v>0.42170639353029099</v>
      </c>
      <c r="O1021">
        <v>37.9788101059494</v>
      </c>
      <c r="P1021">
        <v>64.697986577181197</v>
      </c>
      <c r="Q1021">
        <v>3.5488601241440001E-2</v>
      </c>
    </row>
    <row r="1022" spans="1:17" hidden="1" x14ac:dyDescent="0.3">
      <c r="A1022" t="s">
        <v>2198</v>
      </c>
      <c r="B1022" t="s">
        <v>2199</v>
      </c>
      <c r="C1022" t="s">
        <v>3150</v>
      </c>
      <c r="D1022" t="s">
        <v>283</v>
      </c>
      <c r="E1022">
        <v>2663.8603569759998</v>
      </c>
      <c r="F1022">
        <v>2.08</v>
      </c>
      <c r="G1022">
        <v>74.5095259986619</v>
      </c>
      <c r="H1022">
        <v>5.2230931742775697</v>
      </c>
      <c r="I1022">
        <v>27.694455222944701</v>
      </c>
      <c r="J1022">
        <v>-0.74094398405975104</v>
      </c>
      <c r="K1022">
        <v>2.2094150305740898</v>
      </c>
      <c r="L1022">
        <v>2.1602032810853702</v>
      </c>
      <c r="M1022">
        <v>51.611294954471603</v>
      </c>
      <c r="N1022">
        <v>0.74854538181099495</v>
      </c>
      <c r="O1022">
        <v>108.173076923076</v>
      </c>
      <c r="P1022">
        <v>108</v>
      </c>
      <c r="Q1022">
        <v>4.8361180462854002E-2</v>
      </c>
    </row>
    <row r="1023" spans="1:17" hidden="1" x14ac:dyDescent="0.3">
      <c r="A1023" t="s">
        <v>2200</v>
      </c>
      <c r="B1023" t="s">
        <v>2201</v>
      </c>
      <c r="C1023" t="s">
        <v>3150</v>
      </c>
      <c r="D1023" t="s">
        <v>123</v>
      </c>
      <c r="E1023">
        <v>2653.4233836499998</v>
      </c>
      <c r="F1023">
        <v>3691.55</v>
      </c>
      <c r="G1023">
        <v>27.888585267629502</v>
      </c>
      <c r="H1023">
        <v>-2.2856411437600301</v>
      </c>
      <c r="I1023">
        <v>-24.036757481382701</v>
      </c>
      <c r="J1023">
        <v>-3.82097007307333</v>
      </c>
      <c r="K1023">
        <v>3861.3200829164002</v>
      </c>
      <c r="L1023">
        <v>3856.9019348812199</v>
      </c>
      <c r="M1023">
        <v>47.595997550318998</v>
      </c>
      <c r="N1023">
        <v>0.42995504389207501</v>
      </c>
      <c r="O1023">
        <v>39.3181725833321</v>
      </c>
      <c r="P1023">
        <v>73.052222013875806</v>
      </c>
      <c r="Q1023">
        <v>0.13554554549998901</v>
      </c>
    </row>
    <row r="1024" spans="1:17" hidden="1" x14ac:dyDescent="0.3">
      <c r="A1024" t="s">
        <v>2202</v>
      </c>
      <c r="B1024" t="s">
        <v>2203</v>
      </c>
      <c r="C1024" t="s">
        <v>3150</v>
      </c>
      <c r="D1024" t="s">
        <v>51</v>
      </c>
      <c r="E1024">
        <v>2648.9146535999998</v>
      </c>
      <c r="F1024">
        <v>287.8</v>
      </c>
      <c r="G1024">
        <v>57.466794012250297</v>
      </c>
      <c r="H1024">
        <v>10.8138557951153</v>
      </c>
      <c r="I1024">
        <v>30.5118582233039</v>
      </c>
      <c r="J1024">
        <v>-1.18100696241689</v>
      </c>
      <c r="K1024">
        <v>271.847287780302</v>
      </c>
      <c r="L1024">
        <v>240.335212382522</v>
      </c>
      <c r="M1024">
        <v>57.973484406736802</v>
      </c>
      <c r="N1024">
        <v>1.7565697700690199</v>
      </c>
      <c r="O1024">
        <v>10.1459346768589</v>
      </c>
      <c r="P1024">
        <v>84.428067926946397</v>
      </c>
      <c r="Q1024">
        <v>0.122994618330214</v>
      </c>
    </row>
    <row r="1025" spans="1:17" hidden="1" x14ac:dyDescent="0.3">
      <c r="A1025" t="s">
        <v>2204</v>
      </c>
      <c r="B1025" t="s">
        <v>2205</v>
      </c>
      <c r="C1025" t="s">
        <v>3150</v>
      </c>
      <c r="D1025" t="s">
        <v>1691</v>
      </c>
      <c r="E1025">
        <v>2644.090741</v>
      </c>
      <c r="F1025">
        <v>65.97</v>
      </c>
      <c r="G1025">
        <v>-1.22467104384207</v>
      </c>
      <c r="H1025">
        <v>-3.2420711619669</v>
      </c>
      <c r="I1025">
        <v>-0.856319268386183</v>
      </c>
      <c r="J1025">
        <v>-4.0012156634015801</v>
      </c>
      <c r="K1025">
        <v>65.782177902342596</v>
      </c>
      <c r="L1025">
        <v>62.2015794309768</v>
      </c>
      <c r="M1025">
        <v>53.860821394049402</v>
      </c>
      <c r="N1025">
        <v>1.1521805846650699</v>
      </c>
      <c r="O1025">
        <v>7.3215097771714301</v>
      </c>
      <c r="P1025">
        <v>25.7769304099142</v>
      </c>
      <c r="Q1025">
        <v>-2.7484158448541001E-2</v>
      </c>
    </row>
    <row r="1026" spans="1:17" hidden="1" x14ac:dyDescent="0.3">
      <c r="A1026" t="s">
        <v>2206</v>
      </c>
      <c r="B1026" t="s">
        <v>2207</v>
      </c>
      <c r="C1026" t="s">
        <v>3150</v>
      </c>
      <c r="D1026" t="s">
        <v>139</v>
      </c>
      <c r="E1026">
        <v>2632.9339749999999</v>
      </c>
      <c r="F1026">
        <v>471.05</v>
      </c>
      <c r="G1026">
        <v>-27.395719446388501</v>
      </c>
      <c r="H1026">
        <v>4.2171387068336603</v>
      </c>
      <c r="I1026">
        <v>-0.57836783746172604</v>
      </c>
      <c r="J1026">
        <v>8.4385703959496805</v>
      </c>
      <c r="K1026">
        <v>454.636166168491</v>
      </c>
      <c r="L1026">
        <v>449.904829130211</v>
      </c>
      <c r="M1026">
        <v>64.569532182272297</v>
      </c>
      <c r="N1026">
        <v>0.42919751358573599</v>
      </c>
      <c r="O1026">
        <v>22.280012737501298</v>
      </c>
      <c r="P1026">
        <v>44.938461538461503</v>
      </c>
      <c r="Q1026">
        <v>0.20061523781328</v>
      </c>
    </row>
    <row r="1027" spans="1:17" hidden="1" x14ac:dyDescent="0.3">
      <c r="A1027" t="s">
        <v>2208</v>
      </c>
      <c r="B1027" t="s">
        <v>2209</v>
      </c>
      <c r="C1027" t="s">
        <v>3150</v>
      </c>
      <c r="D1027" t="s">
        <v>171</v>
      </c>
      <c r="E1027">
        <v>2621.0877999999998</v>
      </c>
      <c r="F1027">
        <v>400</v>
      </c>
      <c r="G1027">
        <v>4.0893046866301201</v>
      </c>
      <c r="H1027">
        <v>-22.864467003767601</v>
      </c>
      <c r="I1027">
        <v>19.243800729767099</v>
      </c>
      <c r="J1027">
        <v>-5.3149569409109798</v>
      </c>
      <c r="K1027">
        <v>443.542032547644</v>
      </c>
      <c r="L1027">
        <v>398.05478528066601</v>
      </c>
      <c r="M1027">
        <v>24.0875826435615</v>
      </c>
      <c r="N1027">
        <v>0.89670861606853103</v>
      </c>
      <c r="O1027">
        <v>39.912499999999902</v>
      </c>
      <c r="P1027">
        <v>61.943319838056603</v>
      </c>
      <c r="Q1027">
        <v>8.7994438902145006E-2</v>
      </c>
    </row>
    <row r="1028" spans="1:17" hidden="1" x14ac:dyDescent="0.3">
      <c r="A1028" t="s">
        <v>2210</v>
      </c>
      <c r="B1028" t="s">
        <v>2211</v>
      </c>
      <c r="C1028" t="s">
        <v>3150</v>
      </c>
      <c r="D1028" t="s">
        <v>263</v>
      </c>
      <c r="E1028">
        <v>2618.1361399500001</v>
      </c>
      <c r="F1028">
        <v>18010</v>
      </c>
      <c r="G1028">
        <v>14.568430310800199</v>
      </c>
      <c r="H1028">
        <v>1.0951129240385999</v>
      </c>
      <c r="I1028">
        <v>5.4050149208100704</v>
      </c>
      <c r="J1028">
        <v>0.63837959679315104</v>
      </c>
      <c r="K1028">
        <v>17964.849633141701</v>
      </c>
      <c r="L1028">
        <v>16629.082566260498</v>
      </c>
      <c r="M1028">
        <v>53.680013820809997</v>
      </c>
      <c r="N1028">
        <v>1.6681052720656599</v>
      </c>
      <c r="O1028">
        <v>16.046640755136</v>
      </c>
      <c r="P1028">
        <v>41.237731883574902</v>
      </c>
      <c r="Q1028">
        <v>0.144326454027423</v>
      </c>
    </row>
    <row r="1029" spans="1:17" hidden="1" x14ac:dyDescent="0.3">
      <c r="A1029" t="s">
        <v>2212</v>
      </c>
      <c r="B1029" t="s">
        <v>2213</v>
      </c>
      <c r="C1029" t="s">
        <v>3150</v>
      </c>
      <c r="D1029" t="s">
        <v>51</v>
      </c>
      <c r="E1029">
        <v>2613.0270465099902</v>
      </c>
      <c r="F1029">
        <v>1058.3</v>
      </c>
      <c r="G1029">
        <v>27.959780189233399</v>
      </c>
      <c r="H1029">
        <v>-0.53130487000457904</v>
      </c>
      <c r="I1029">
        <v>-8.6401667663471997</v>
      </c>
      <c r="J1029">
        <v>0.46892534235629801</v>
      </c>
      <c r="K1029">
        <v>1068.22414749053</v>
      </c>
      <c r="L1029">
        <v>1032.2628968819699</v>
      </c>
      <c r="M1029">
        <v>56.310339823007403</v>
      </c>
      <c r="N1029">
        <v>0.46594368139775499</v>
      </c>
      <c r="O1029">
        <v>17.9249740149296</v>
      </c>
      <c r="P1029">
        <v>53.387926661352203</v>
      </c>
      <c r="Q1029">
        <v>1.8606356289996E-2</v>
      </c>
    </row>
    <row r="1030" spans="1:17" hidden="1" x14ac:dyDescent="0.3">
      <c r="A1030" t="s">
        <v>2214</v>
      </c>
      <c r="B1030" t="s">
        <v>2215</v>
      </c>
      <c r="C1030" t="s">
        <v>3150</v>
      </c>
      <c r="D1030" t="s">
        <v>263</v>
      </c>
      <c r="E1030">
        <v>2612.1785921999999</v>
      </c>
      <c r="F1030">
        <v>382.65</v>
      </c>
      <c r="G1030">
        <v>-52.8119843736958</v>
      </c>
      <c r="H1030">
        <v>6.0048172837175304</v>
      </c>
      <c r="I1030">
        <v>-17.756775202941899</v>
      </c>
      <c r="J1030">
        <v>0.58386297225560702</v>
      </c>
      <c r="K1030">
        <v>383.46418554683601</v>
      </c>
      <c r="L1030">
        <v>434.95411665769302</v>
      </c>
      <c r="M1030">
        <v>58.745059460612097</v>
      </c>
      <c r="N1030">
        <v>0.67696139120923804</v>
      </c>
      <c r="O1030">
        <v>50.999607996863901</v>
      </c>
      <c r="P1030">
        <v>9.3285714285714096</v>
      </c>
      <c r="Q1030">
        <v>-0.18762876337454801</v>
      </c>
    </row>
    <row r="1031" spans="1:17" hidden="1" x14ac:dyDescent="0.3">
      <c r="A1031" t="s">
        <v>2216</v>
      </c>
      <c r="B1031" t="s">
        <v>2217</v>
      </c>
      <c r="C1031" t="s">
        <v>3150</v>
      </c>
      <c r="D1031" t="s">
        <v>707</v>
      </c>
      <c r="E1031">
        <v>2596.4021321790001</v>
      </c>
      <c r="F1031">
        <v>23.97</v>
      </c>
      <c r="G1031">
        <v>4.5284725693326697</v>
      </c>
      <c r="H1031">
        <v>-10.6164244509543</v>
      </c>
      <c r="I1031">
        <v>-3.1986856211527899</v>
      </c>
      <c r="J1031">
        <v>1.2351086234046</v>
      </c>
      <c r="K1031">
        <v>25.393712626832102</v>
      </c>
      <c r="L1031">
        <v>23.8732850185309</v>
      </c>
      <c r="M1031">
        <v>47.636282591660603</v>
      </c>
      <c r="N1031">
        <v>0.24945285692534999</v>
      </c>
      <c r="O1031">
        <v>57.238214434710002</v>
      </c>
      <c r="P1031">
        <v>30.2717391304347</v>
      </c>
      <c r="Q1031">
        <v>-1.3657580681627E-2</v>
      </c>
    </row>
    <row r="1032" spans="1:17" hidden="1" x14ac:dyDescent="0.3">
      <c r="A1032" t="s">
        <v>2218</v>
      </c>
      <c r="B1032" t="s">
        <v>2219</v>
      </c>
      <c r="C1032" t="s">
        <v>3150</v>
      </c>
      <c r="D1032" t="s">
        <v>21</v>
      </c>
      <c r="E1032">
        <v>2592.0159127900001</v>
      </c>
      <c r="F1032">
        <v>1486.15</v>
      </c>
      <c r="G1032">
        <v>275.75587786575699</v>
      </c>
      <c r="H1032">
        <v>37.982465287917201</v>
      </c>
      <c r="I1032">
        <v>193.83082824832599</v>
      </c>
      <c r="J1032">
        <v>1.68380849118777</v>
      </c>
      <c r="K1032">
        <v>1109.19993022166</v>
      </c>
      <c r="L1032">
        <v>745.88629284436399</v>
      </c>
      <c r="M1032">
        <v>72.690168099812595</v>
      </c>
      <c r="N1032">
        <v>1.1987270979543201</v>
      </c>
      <c r="O1032">
        <v>6.8936513810853501</v>
      </c>
      <c r="P1032">
        <v>346.29129129129097</v>
      </c>
      <c r="Q1032">
        <v>0.18329932695992701</v>
      </c>
    </row>
    <row r="1033" spans="1:17" hidden="1" x14ac:dyDescent="0.3">
      <c r="A1033" t="s">
        <v>2220</v>
      </c>
      <c r="B1033" t="s">
        <v>2221</v>
      </c>
      <c r="C1033" t="s">
        <v>3150</v>
      </c>
      <c r="D1033" t="s">
        <v>234</v>
      </c>
      <c r="E1033">
        <v>2589.1799999999998</v>
      </c>
      <c r="F1033">
        <v>588.45000000000005</v>
      </c>
      <c r="G1033">
        <v>73.276213252213196</v>
      </c>
      <c r="H1033">
        <v>8.7034408689109792</v>
      </c>
      <c r="I1033">
        <v>54.661616407676199</v>
      </c>
      <c r="J1033">
        <v>-2.1005032149570799</v>
      </c>
      <c r="K1033">
        <v>599.79561325479006</v>
      </c>
      <c r="L1033">
        <v>480.41469913044</v>
      </c>
      <c r="M1033">
        <v>43.655461183433196</v>
      </c>
      <c r="N1033">
        <v>0.30453047769876102</v>
      </c>
      <c r="O1033">
        <v>28.778995666581601</v>
      </c>
      <c r="P1033">
        <v>139.499389499389</v>
      </c>
      <c r="Q1033">
        <v>0.18450956140814101</v>
      </c>
    </row>
    <row r="1034" spans="1:17" hidden="1" x14ac:dyDescent="0.3">
      <c r="A1034" t="s">
        <v>2222</v>
      </c>
      <c r="B1034" t="s">
        <v>2223</v>
      </c>
      <c r="C1034" t="s">
        <v>3150</v>
      </c>
      <c r="D1034" t="s">
        <v>271</v>
      </c>
      <c r="E1034">
        <v>2586.1348829549902</v>
      </c>
      <c r="F1034">
        <v>782.45</v>
      </c>
      <c r="G1034">
        <v>43.827683641465903</v>
      </c>
      <c r="H1034">
        <v>-7.8183970067004704</v>
      </c>
      <c r="I1034">
        <v>55.792592245579698</v>
      </c>
      <c r="J1034">
        <v>0.84001209670210097</v>
      </c>
      <c r="K1034">
        <v>800.67285189734002</v>
      </c>
      <c r="L1034">
        <v>679.72685093441805</v>
      </c>
      <c r="M1034">
        <v>53.0119689111106</v>
      </c>
      <c r="N1034">
        <v>0.83870482988885997</v>
      </c>
      <c r="O1034">
        <v>23.650073487123699</v>
      </c>
      <c r="P1034">
        <v>91.074481074481</v>
      </c>
      <c r="Q1034">
        <v>-3.9300653945117003E-2</v>
      </c>
    </row>
    <row r="1035" spans="1:17" hidden="1" x14ac:dyDescent="0.3">
      <c r="A1035" t="s">
        <v>2224</v>
      </c>
      <c r="B1035" t="s">
        <v>2225</v>
      </c>
      <c r="C1035" t="s">
        <v>3150</v>
      </c>
      <c r="D1035" t="s">
        <v>1349</v>
      </c>
      <c r="E1035">
        <v>2580.8388</v>
      </c>
      <c r="F1035">
        <v>1000</v>
      </c>
      <c r="G1035">
        <v>-22.632331134194999</v>
      </c>
      <c r="H1035">
        <v>-0.38815171368150803</v>
      </c>
      <c r="I1035">
        <v>-5.8539318738294401</v>
      </c>
      <c r="J1035">
        <v>-3.2151914988121102</v>
      </c>
      <c r="K1035">
        <v>999.99588123003105</v>
      </c>
      <c r="L1035">
        <v>999.99617594626704</v>
      </c>
      <c r="M1035">
        <v>55.379180563809697</v>
      </c>
      <c r="N1035">
        <v>0.838193442260733</v>
      </c>
      <c r="O1035">
        <v>3</v>
      </c>
      <c r="P1035">
        <v>3.0927835051546202</v>
      </c>
      <c r="Q1035">
        <v>-0.101916752053546</v>
      </c>
    </row>
    <row r="1036" spans="1:17" hidden="1" x14ac:dyDescent="0.3">
      <c r="A1036" t="s">
        <v>2226</v>
      </c>
      <c r="B1036" t="s">
        <v>2227</v>
      </c>
      <c r="C1036" t="s">
        <v>3150</v>
      </c>
      <c r="D1036" t="s">
        <v>214</v>
      </c>
      <c r="E1036">
        <v>2576.2878559599999</v>
      </c>
      <c r="F1036">
        <v>1804.4</v>
      </c>
      <c r="G1036">
        <v>16.541369974200499</v>
      </c>
      <c r="H1036">
        <v>1.70139159248845</v>
      </c>
      <c r="I1036">
        <v>37.460471843258802</v>
      </c>
      <c r="J1036">
        <v>-2.5246738890134901E-2</v>
      </c>
      <c r="K1036">
        <v>1880.89004066595</v>
      </c>
      <c r="L1036">
        <v>1644.4675813758099</v>
      </c>
      <c r="M1036">
        <v>45.787096116697001</v>
      </c>
      <c r="N1036">
        <v>0.291378799541051</v>
      </c>
      <c r="O1036">
        <v>36.261361117268798</v>
      </c>
      <c r="P1036">
        <v>76.884619154984804</v>
      </c>
      <c r="Q1036">
        <v>0.121377007416353</v>
      </c>
    </row>
    <row r="1037" spans="1:17" hidden="1" x14ac:dyDescent="0.3">
      <c r="A1037" t="s">
        <v>2228</v>
      </c>
      <c r="B1037" t="s">
        <v>2229</v>
      </c>
      <c r="C1037" t="s">
        <v>3150</v>
      </c>
      <c r="D1037" t="s">
        <v>970</v>
      </c>
      <c r="E1037">
        <v>2562.5084735250002</v>
      </c>
      <c r="F1037">
        <v>388.85</v>
      </c>
      <c r="G1037">
        <v>-3.00658153299764</v>
      </c>
      <c r="H1037">
        <v>8.7017573672274793</v>
      </c>
      <c r="I1037">
        <v>14.2912867265104</v>
      </c>
      <c r="J1037">
        <v>0.18480324854765101</v>
      </c>
      <c r="K1037">
        <v>386.03347856457799</v>
      </c>
      <c r="M1037">
        <v>59.571429946132497</v>
      </c>
      <c r="N1037">
        <v>0.755020019417733</v>
      </c>
      <c r="O1037">
        <v>22.129355792722102</v>
      </c>
      <c r="P1037">
        <v>37.792345854004203</v>
      </c>
    </row>
    <row r="1038" spans="1:17" hidden="1" x14ac:dyDescent="0.3">
      <c r="A1038" t="s">
        <v>2230</v>
      </c>
      <c r="B1038" t="s">
        <v>2231</v>
      </c>
      <c r="C1038" t="s">
        <v>3150</v>
      </c>
      <c r="D1038" t="s">
        <v>496</v>
      </c>
      <c r="E1038">
        <v>2553.8498544700001</v>
      </c>
      <c r="F1038">
        <v>416.95</v>
      </c>
      <c r="G1038">
        <v>137.553876344104</v>
      </c>
      <c r="H1038">
        <v>48.0143570482482</v>
      </c>
      <c r="I1038">
        <v>201.178468715272</v>
      </c>
      <c r="J1038">
        <v>1.59114339392597</v>
      </c>
      <c r="K1038">
        <v>332.14620962583598</v>
      </c>
      <c r="L1038">
        <v>231.232413972129</v>
      </c>
      <c r="M1038">
        <v>69.265216897322006</v>
      </c>
      <c r="N1038">
        <v>0.26988952783393799</v>
      </c>
      <c r="O1038">
        <v>3.12987168725267</v>
      </c>
      <c r="P1038">
        <v>271.11704494882002</v>
      </c>
      <c r="Q1038">
        <v>5.9221345740353003E-2</v>
      </c>
    </row>
    <row r="1039" spans="1:17" hidden="1" x14ac:dyDescent="0.3">
      <c r="A1039" t="s">
        <v>2232</v>
      </c>
      <c r="B1039" t="s">
        <v>2233</v>
      </c>
      <c r="C1039" t="s">
        <v>3150</v>
      </c>
      <c r="D1039" t="s">
        <v>69</v>
      </c>
      <c r="E1039">
        <v>2540.81437714</v>
      </c>
      <c r="F1039">
        <v>292.69</v>
      </c>
      <c r="G1039">
        <v>12.934061167059999</v>
      </c>
      <c r="H1039">
        <v>20.3543553209627</v>
      </c>
      <c r="I1039">
        <v>17.539828665799501</v>
      </c>
      <c r="J1039">
        <v>-2.2581331737046999</v>
      </c>
      <c r="K1039">
        <v>260.14815552170597</v>
      </c>
      <c r="L1039">
        <v>239.26089320997701</v>
      </c>
      <c r="M1039">
        <v>66.730828606004806</v>
      </c>
      <c r="N1039">
        <v>0.83866441562085103</v>
      </c>
      <c r="O1039">
        <v>5.8970241552495697</v>
      </c>
      <c r="P1039">
        <v>51.652849740932602</v>
      </c>
      <c r="Q1039">
        <v>-6.5702860987079999E-3</v>
      </c>
    </row>
    <row r="1040" spans="1:17" hidden="1" x14ac:dyDescent="0.3">
      <c r="A1040" t="s">
        <v>2234</v>
      </c>
      <c r="B1040" t="s">
        <v>2235</v>
      </c>
      <c r="C1040" t="s">
        <v>3150</v>
      </c>
      <c r="D1040" t="s">
        <v>117</v>
      </c>
      <c r="E1040">
        <v>2535.5037400000001</v>
      </c>
      <c r="F1040">
        <v>499.4</v>
      </c>
      <c r="G1040">
        <v>-55.9399550758191</v>
      </c>
      <c r="H1040">
        <v>-6.02242204504266</v>
      </c>
      <c r="I1040">
        <v>-16.8422573350182</v>
      </c>
      <c r="J1040">
        <v>-5.0740505474438802</v>
      </c>
      <c r="K1040">
        <v>541.07565637636003</v>
      </c>
      <c r="L1040">
        <v>597.58202407443696</v>
      </c>
      <c r="M1040">
        <v>24.196832324093801</v>
      </c>
      <c r="N1040">
        <v>1.51210980462763</v>
      </c>
      <c r="O1040">
        <v>64.167000400480504</v>
      </c>
      <c r="P1040">
        <v>2.0746039856923901</v>
      </c>
      <c r="Q1040">
        <v>1.3182348227196E-2</v>
      </c>
    </row>
    <row r="1041" spans="1:17" hidden="1" x14ac:dyDescent="0.3">
      <c r="A1041" t="s">
        <v>2236</v>
      </c>
      <c r="B1041" t="s">
        <v>2237</v>
      </c>
      <c r="C1041" t="s">
        <v>3150</v>
      </c>
      <c r="D1041" t="s">
        <v>2238</v>
      </c>
      <c r="E1041">
        <v>2532.9384359999999</v>
      </c>
      <c r="F1041">
        <v>1024.95</v>
      </c>
      <c r="G1041">
        <v>431.13545498297202</v>
      </c>
      <c r="H1041">
        <v>7.4312264275789</v>
      </c>
      <c r="I1041">
        <v>97.041897341430499</v>
      </c>
      <c r="J1041">
        <v>-2.4850825784883601</v>
      </c>
      <c r="K1041">
        <v>950.85524929348003</v>
      </c>
      <c r="L1041">
        <v>704.18976191910997</v>
      </c>
      <c r="M1041">
        <v>56.6979991357898</v>
      </c>
      <c r="N1041">
        <v>0.86272545090180297</v>
      </c>
      <c r="O1041">
        <v>11.5420264403141</v>
      </c>
      <c r="P1041">
        <v>637.03323231804404</v>
      </c>
      <c r="Q1041">
        <v>0.29779893939283802</v>
      </c>
    </row>
    <row r="1042" spans="1:17" x14ac:dyDescent="0.3">
      <c r="A1042" t="s">
        <v>2239</v>
      </c>
      <c r="B1042" t="s">
        <v>2240</v>
      </c>
      <c r="C1042" t="s">
        <v>3134</v>
      </c>
      <c r="D1042" t="s">
        <v>72</v>
      </c>
      <c r="E1042">
        <v>2528.1114268410001</v>
      </c>
      <c r="F1042">
        <v>191.07</v>
      </c>
      <c r="G1042">
        <v>-4.19602805660851</v>
      </c>
      <c r="H1042">
        <v>-3.4925644466427199</v>
      </c>
      <c r="I1042">
        <v>-4.5174163607029598</v>
      </c>
      <c r="J1042">
        <v>0.93985415227611102</v>
      </c>
      <c r="K1042">
        <v>210.743389443616</v>
      </c>
      <c r="L1042">
        <v>211.588349535536</v>
      </c>
      <c r="M1042">
        <v>46.952520470501902</v>
      </c>
      <c r="N1042">
        <v>0.71364293837092396</v>
      </c>
      <c r="O1042">
        <v>53.634793531166601</v>
      </c>
      <c r="P1042">
        <v>21.8947368421052</v>
      </c>
      <c r="Q1042">
        <v>1.7306877578639999E-2</v>
      </c>
    </row>
    <row r="1043" spans="1:17" hidden="1" x14ac:dyDescent="0.3">
      <c r="A1043" t="s">
        <v>2241</v>
      </c>
      <c r="B1043" t="s">
        <v>2242</v>
      </c>
      <c r="C1043" t="s">
        <v>3150</v>
      </c>
      <c r="D1043" t="s">
        <v>572</v>
      </c>
      <c r="E1043">
        <v>2521.7716409999998</v>
      </c>
      <c r="F1043">
        <v>580.35</v>
      </c>
      <c r="G1043">
        <v>-12.7393716668234</v>
      </c>
      <c r="H1043">
        <v>0.62817735641149897</v>
      </c>
      <c r="I1043">
        <v>3.8116010059891399</v>
      </c>
      <c r="J1043">
        <v>-2.0505897129220401</v>
      </c>
      <c r="K1043">
        <v>603.10137435393995</v>
      </c>
      <c r="L1043">
        <v>585.19660381997198</v>
      </c>
      <c r="M1043">
        <v>39.8505700938736</v>
      </c>
      <c r="N1043">
        <v>0.88141938245414897</v>
      </c>
      <c r="O1043">
        <v>20.616869130696902</v>
      </c>
      <c r="P1043">
        <v>27.549450549450501</v>
      </c>
      <c r="Q1043">
        <v>-4.2162392117539998E-3</v>
      </c>
    </row>
    <row r="1044" spans="1:17" hidden="1" x14ac:dyDescent="0.3">
      <c r="A1044" t="s">
        <v>2243</v>
      </c>
      <c r="B1044" t="s">
        <v>2244</v>
      </c>
      <c r="C1044" t="s">
        <v>3150</v>
      </c>
      <c r="D1044" t="s">
        <v>227</v>
      </c>
      <c r="E1044">
        <v>2508.7552049999999</v>
      </c>
      <c r="F1044">
        <v>869</v>
      </c>
      <c r="G1044">
        <v>-21.910597898465799</v>
      </c>
      <c r="H1044">
        <v>-14.794511857684901</v>
      </c>
      <c r="I1044">
        <v>3.31996428051472</v>
      </c>
      <c r="J1044">
        <v>-2.5896250927721098</v>
      </c>
      <c r="K1044">
        <v>1001.86464364942</v>
      </c>
      <c r="L1044">
        <v>947.63988183318304</v>
      </c>
      <c r="M1044">
        <v>41.808102299881298</v>
      </c>
      <c r="N1044">
        <v>0.55002058814633903</v>
      </c>
      <c r="O1044">
        <v>57.623705408515498</v>
      </c>
      <c r="P1044">
        <v>31.407833056101602</v>
      </c>
      <c r="Q1044">
        <v>-3.2539729856044003E-2</v>
      </c>
    </row>
    <row r="1045" spans="1:17" x14ac:dyDescent="0.3">
      <c r="A1045" t="s">
        <v>2245</v>
      </c>
      <c r="B1045" t="s">
        <v>2246</v>
      </c>
      <c r="C1045" t="s">
        <v>3134</v>
      </c>
      <c r="D1045" t="s">
        <v>458</v>
      </c>
      <c r="E1045">
        <v>2498.4526433599999</v>
      </c>
      <c r="F1045">
        <v>75.2</v>
      </c>
      <c r="G1045">
        <v>-49.543331144195101</v>
      </c>
      <c r="H1045">
        <v>-7.1621109073550802</v>
      </c>
      <c r="I1045">
        <v>-20.6674516873492</v>
      </c>
      <c r="J1045">
        <v>1.1980942054735</v>
      </c>
      <c r="K1045">
        <v>78.134008042905407</v>
      </c>
      <c r="L1045">
        <v>83.469978735114097</v>
      </c>
      <c r="M1045">
        <v>60.452532539982201</v>
      </c>
      <c r="N1045">
        <v>0.50508304914107405</v>
      </c>
      <c r="O1045">
        <v>59.574468085106297</v>
      </c>
      <c r="P1045">
        <v>20.2238209432454</v>
      </c>
      <c r="Q1045">
        <v>-1.6633787307370002E-2</v>
      </c>
    </row>
    <row r="1046" spans="1:17" hidden="1" x14ac:dyDescent="0.3">
      <c r="A1046" t="s">
        <v>2247</v>
      </c>
      <c r="B1046" t="s">
        <v>2248</v>
      </c>
      <c r="C1046" t="s">
        <v>3150</v>
      </c>
      <c r="D1046" t="s">
        <v>117</v>
      </c>
      <c r="E1046">
        <v>2495.36585952</v>
      </c>
      <c r="F1046">
        <v>192.96</v>
      </c>
      <c r="G1046">
        <v>-5.5334250997228898</v>
      </c>
      <c r="H1046">
        <v>2.8753202162211702</v>
      </c>
      <c r="I1046">
        <v>29.5189863014058</v>
      </c>
      <c r="J1046">
        <v>-0.83393521089327205</v>
      </c>
      <c r="K1046">
        <v>185.08688801327099</v>
      </c>
      <c r="L1046">
        <v>168.87920829673499</v>
      </c>
      <c r="M1046">
        <v>66.326862684738799</v>
      </c>
      <c r="N1046">
        <v>0.34780246185866398</v>
      </c>
      <c r="O1046">
        <v>10.9038142620232</v>
      </c>
      <c r="P1046">
        <v>67.791304347826099</v>
      </c>
    </row>
    <row r="1047" spans="1:17" x14ac:dyDescent="0.3">
      <c r="A1047" t="s">
        <v>2249</v>
      </c>
      <c r="B1047" t="s">
        <v>2250</v>
      </c>
      <c r="C1047" t="s">
        <v>3145</v>
      </c>
      <c r="D1047" t="s">
        <v>1302</v>
      </c>
      <c r="E1047">
        <v>2490.1520478900002</v>
      </c>
      <c r="F1047">
        <v>297.7</v>
      </c>
      <c r="G1047">
        <v>-62.648916049091802</v>
      </c>
      <c r="H1047">
        <v>0.32464841228032998</v>
      </c>
      <c r="I1047">
        <v>-31.093217049968899</v>
      </c>
      <c r="J1047">
        <v>7.1170797628317901</v>
      </c>
      <c r="K1047">
        <v>303.52546560068299</v>
      </c>
      <c r="L1047">
        <v>360.28407940669598</v>
      </c>
      <c r="M1047">
        <v>66.626043279181104</v>
      </c>
      <c r="N1047">
        <v>0.91504903936180304</v>
      </c>
      <c r="O1047">
        <v>77.705713674667805</v>
      </c>
      <c r="P1047">
        <v>19.390415079205901</v>
      </c>
      <c r="Q1047">
        <v>-4.1430011674732002E-2</v>
      </c>
    </row>
    <row r="1048" spans="1:17" hidden="1" x14ac:dyDescent="0.3">
      <c r="A1048" t="s">
        <v>2251</v>
      </c>
      <c r="B1048" t="s">
        <v>2252</v>
      </c>
      <c r="C1048" t="s">
        <v>3150</v>
      </c>
      <c r="D1048" t="s">
        <v>2253</v>
      </c>
      <c r="E1048">
        <v>2486.8200000000002</v>
      </c>
      <c r="F1048">
        <v>888.15</v>
      </c>
      <c r="G1048">
        <v>44.594354181069498</v>
      </c>
      <c r="H1048">
        <v>-8.5042805682368794</v>
      </c>
      <c r="I1048">
        <v>-15.720408277865699</v>
      </c>
      <c r="J1048">
        <v>3.5768765426339502</v>
      </c>
      <c r="K1048">
        <v>958.33592737332901</v>
      </c>
      <c r="L1048">
        <v>906.39749378885801</v>
      </c>
      <c r="M1048">
        <v>47.6685242813478</v>
      </c>
      <c r="N1048">
        <v>0.77725322105944905</v>
      </c>
      <c r="O1048">
        <v>64.155829533299496</v>
      </c>
      <c r="P1048">
        <v>75.350444225074</v>
      </c>
      <c r="Q1048">
        <v>9.5071818593067001E-2</v>
      </c>
    </row>
    <row r="1049" spans="1:17" hidden="1" x14ac:dyDescent="0.3">
      <c r="A1049" t="s">
        <v>2254</v>
      </c>
      <c r="B1049" t="s">
        <v>2255</v>
      </c>
      <c r="C1049" t="s">
        <v>3150</v>
      </c>
      <c r="D1049" t="s">
        <v>48</v>
      </c>
      <c r="E1049">
        <v>2474.2423852649999</v>
      </c>
      <c r="F1049">
        <v>624.15</v>
      </c>
      <c r="G1049">
        <v>-39.940639118347399</v>
      </c>
      <c r="H1049">
        <v>-0.71035946478816803</v>
      </c>
      <c r="I1049">
        <v>-9.1839094158413701</v>
      </c>
      <c r="J1049">
        <v>-4.5907346519871703</v>
      </c>
      <c r="K1049">
        <v>635.99832921624295</v>
      </c>
      <c r="L1049">
        <v>670.44680045372502</v>
      </c>
      <c r="M1049">
        <v>49.835766629528003</v>
      </c>
      <c r="N1049">
        <v>4.6981970483235997</v>
      </c>
      <c r="O1049">
        <v>28.7831450773051</v>
      </c>
      <c r="P1049">
        <v>10.390873717721901</v>
      </c>
      <c r="Q1049">
        <v>2.686358964454E-3</v>
      </c>
    </row>
    <row r="1050" spans="1:17" hidden="1" x14ac:dyDescent="0.3">
      <c r="A1050" t="s">
        <v>2256</v>
      </c>
      <c r="B1050" t="s">
        <v>2257</v>
      </c>
      <c r="C1050" t="s">
        <v>3150</v>
      </c>
      <c r="D1050" t="s">
        <v>916</v>
      </c>
      <c r="E1050">
        <v>2470.9536445949998</v>
      </c>
      <c r="F1050">
        <v>331.15</v>
      </c>
      <c r="G1050">
        <v>-39.845831144195103</v>
      </c>
      <c r="H1050">
        <v>0.30529272076283598</v>
      </c>
      <c r="I1050">
        <v>-23.066431873829401</v>
      </c>
      <c r="J1050">
        <v>0.388127322562829</v>
      </c>
      <c r="K1050">
        <v>348.20782055708497</v>
      </c>
      <c r="M1050">
        <v>55.139285100054998</v>
      </c>
      <c r="O1050">
        <v>30.197795560924</v>
      </c>
      <c r="P1050">
        <v>8.2189542483659999</v>
      </c>
    </row>
    <row r="1051" spans="1:17" hidden="1" x14ac:dyDescent="0.3">
      <c r="A1051" t="s">
        <v>2258</v>
      </c>
      <c r="B1051" t="s">
        <v>2259</v>
      </c>
      <c r="C1051" t="s">
        <v>3150</v>
      </c>
      <c r="D1051" t="s">
        <v>123</v>
      </c>
      <c r="E1051">
        <v>2468.5091966340001</v>
      </c>
      <c r="F1051">
        <v>207.09</v>
      </c>
      <c r="G1051">
        <v>-29.012173820506099</v>
      </c>
      <c r="H1051">
        <v>5.21537265599944</v>
      </c>
      <c r="I1051">
        <v>14.302726089617</v>
      </c>
      <c r="J1051">
        <v>-4.5459801495142303E-2</v>
      </c>
      <c r="K1051">
        <v>202.65811588007099</v>
      </c>
      <c r="L1051">
        <v>197.90014124579901</v>
      </c>
      <c r="M1051">
        <v>54.709589123960797</v>
      </c>
      <c r="N1051">
        <v>0.50525912329313105</v>
      </c>
      <c r="O1051">
        <v>39.9150127963687</v>
      </c>
      <c r="P1051">
        <v>38.244325767690199</v>
      </c>
      <c r="Q1051">
        <v>5.5767528050898997E-2</v>
      </c>
    </row>
    <row r="1052" spans="1:17" hidden="1" x14ac:dyDescent="0.3">
      <c r="A1052" t="s">
        <v>2260</v>
      </c>
      <c r="B1052" t="s">
        <v>2261</v>
      </c>
      <c r="C1052" t="s">
        <v>3150</v>
      </c>
      <c r="D1052" t="s">
        <v>2262</v>
      </c>
      <c r="E1052">
        <v>2462.2845750699998</v>
      </c>
      <c r="F1052">
        <v>1479.7</v>
      </c>
      <c r="G1052">
        <v>1.9452629303557899E-3</v>
      </c>
      <c r="H1052">
        <v>-9.8876859005061704</v>
      </c>
      <c r="I1052">
        <v>17.897845327809701</v>
      </c>
      <c r="J1052">
        <v>-7.0652456381850204</v>
      </c>
      <c r="K1052">
        <v>1457.73733681557</v>
      </c>
      <c r="M1052">
        <v>39.992212445273701</v>
      </c>
      <c r="N1052">
        <v>0.498111573620722</v>
      </c>
      <c r="O1052">
        <v>22.6599986483746</v>
      </c>
      <c r="P1052">
        <v>33.288294374633999</v>
      </c>
    </row>
    <row r="1053" spans="1:17" x14ac:dyDescent="0.3">
      <c r="A1053" t="s">
        <v>2263</v>
      </c>
      <c r="B1053" t="s">
        <v>2264</v>
      </c>
      <c r="C1053" t="s">
        <v>3144</v>
      </c>
      <c r="D1053" t="s">
        <v>80</v>
      </c>
      <c r="E1053">
        <v>2459.9753855099998</v>
      </c>
      <c r="F1053">
        <v>571.65</v>
      </c>
      <c r="G1053">
        <v>-49.162363402259601</v>
      </c>
      <c r="H1053">
        <v>-6.7378359342079204</v>
      </c>
      <c r="I1053">
        <v>-23.767487301744399</v>
      </c>
      <c r="J1053">
        <v>-5.2296143276041702</v>
      </c>
      <c r="K1053">
        <v>627.997837118387</v>
      </c>
      <c r="L1053">
        <v>720.84902827312999</v>
      </c>
      <c r="M1053">
        <v>41.070755849383701</v>
      </c>
      <c r="N1053">
        <v>0.63452854895618505</v>
      </c>
      <c r="O1053">
        <v>54.9899413977083</v>
      </c>
      <c r="P1053">
        <v>6.8504672897196297</v>
      </c>
    </row>
    <row r="1054" spans="1:17" hidden="1" x14ac:dyDescent="0.3">
      <c r="A1054" t="s">
        <v>2265</v>
      </c>
      <c r="B1054" t="s">
        <v>2266</v>
      </c>
      <c r="C1054" t="s">
        <v>3150</v>
      </c>
      <c r="D1054" t="s">
        <v>375</v>
      </c>
      <c r="E1054">
        <v>2452.2782160000002</v>
      </c>
      <c r="F1054">
        <v>1027.2</v>
      </c>
      <c r="G1054">
        <v>-20.3624029827069</v>
      </c>
      <c r="H1054">
        <v>-0.72184217691208397</v>
      </c>
      <c r="I1054">
        <v>17.525559590895298</v>
      </c>
      <c r="J1054">
        <v>-3.9604534890292502</v>
      </c>
      <c r="K1054">
        <v>1024.8885117643799</v>
      </c>
      <c r="L1054">
        <v>963.93172350512998</v>
      </c>
      <c r="M1054">
        <v>36.468408152724997</v>
      </c>
      <c r="N1054">
        <v>0.19396841458803099</v>
      </c>
      <c r="O1054">
        <v>41.160436137071599</v>
      </c>
      <c r="P1054">
        <v>37.565287263961402</v>
      </c>
      <c r="Q1054">
        <v>9.5424364224860007E-3</v>
      </c>
    </row>
    <row r="1055" spans="1:17" hidden="1" x14ac:dyDescent="0.3">
      <c r="A1055" t="s">
        <v>2267</v>
      </c>
      <c r="B1055" t="s">
        <v>2268</v>
      </c>
      <c r="C1055" t="s">
        <v>3150</v>
      </c>
      <c r="D1055" t="s">
        <v>278</v>
      </c>
      <c r="E1055">
        <v>2451.3346798289999</v>
      </c>
      <c r="F1055">
        <v>96.39</v>
      </c>
      <c r="G1055">
        <v>1.35372387198606</v>
      </c>
      <c r="H1055">
        <v>-5.6512684398042499</v>
      </c>
      <c r="I1055">
        <v>14.7843659985109</v>
      </c>
      <c r="J1055">
        <v>-0.22694419698425899</v>
      </c>
      <c r="K1055">
        <v>98.745369179195094</v>
      </c>
      <c r="L1055">
        <v>92.850465549654999</v>
      </c>
      <c r="M1055">
        <v>50.433579154446903</v>
      </c>
      <c r="N1055">
        <v>0.39635917120269099</v>
      </c>
      <c r="O1055">
        <v>20.292561469032002</v>
      </c>
      <c r="P1055">
        <v>34.999999999999901</v>
      </c>
      <c r="Q1055">
        <v>-3.6266282201788999E-2</v>
      </c>
    </row>
    <row r="1056" spans="1:17" hidden="1" x14ac:dyDescent="0.3">
      <c r="A1056" t="s">
        <v>2269</v>
      </c>
      <c r="B1056" t="s">
        <v>2270</v>
      </c>
      <c r="C1056" t="s">
        <v>3150</v>
      </c>
      <c r="D1056" t="s">
        <v>114</v>
      </c>
      <c r="E1056">
        <v>2442.3327043700001</v>
      </c>
      <c r="F1056">
        <v>428.35</v>
      </c>
      <c r="G1056">
        <v>-32.4068961784237</v>
      </c>
      <c r="H1056">
        <v>-11.5014342750785</v>
      </c>
      <c r="I1056">
        <v>-15.6274969080579</v>
      </c>
      <c r="J1056">
        <v>-4.26079244777935</v>
      </c>
      <c r="K1056">
        <v>470.77524312156402</v>
      </c>
      <c r="M1056">
        <v>39.359505933736003</v>
      </c>
      <c r="N1056">
        <v>0.86231473130554404</v>
      </c>
      <c r="O1056">
        <v>46.492354383097897</v>
      </c>
      <c r="P1056">
        <v>5.2198477032669999</v>
      </c>
    </row>
    <row r="1057" spans="1:17" hidden="1" x14ac:dyDescent="0.3">
      <c r="A1057" t="s">
        <v>2271</v>
      </c>
      <c r="B1057" t="s">
        <v>2272</v>
      </c>
      <c r="C1057" t="s">
        <v>3150</v>
      </c>
      <c r="D1057" t="s">
        <v>117</v>
      </c>
      <c r="E1057">
        <v>2439.4278399999998</v>
      </c>
      <c r="F1057">
        <v>505.25</v>
      </c>
      <c r="G1057">
        <v>-19.6994005730865</v>
      </c>
      <c r="H1057">
        <v>-6.3052213245004296</v>
      </c>
      <c r="I1057">
        <v>-25.2203538336124</v>
      </c>
      <c r="J1057">
        <v>-1.08285817547887</v>
      </c>
      <c r="K1057">
        <v>512.68008602111195</v>
      </c>
      <c r="L1057">
        <v>535.07455592680606</v>
      </c>
      <c r="M1057">
        <v>70.2186031980373</v>
      </c>
      <c r="N1057">
        <v>1.11658845090401</v>
      </c>
      <c r="O1057">
        <v>44.443344878772798</v>
      </c>
      <c r="P1057">
        <v>19.9335351017743</v>
      </c>
      <c r="Q1057">
        <v>1.0320946900385999E-2</v>
      </c>
    </row>
    <row r="1058" spans="1:17" hidden="1" x14ac:dyDescent="0.3">
      <c r="A1058" t="s">
        <v>2273</v>
      </c>
      <c r="B1058" t="s">
        <v>2274</v>
      </c>
      <c r="C1058" t="s">
        <v>3150</v>
      </c>
      <c r="D1058" t="s">
        <v>572</v>
      </c>
      <c r="E1058">
        <v>2437.4218783199999</v>
      </c>
      <c r="F1058">
        <v>1704.9</v>
      </c>
      <c r="G1058">
        <v>131.92050791506199</v>
      </c>
      <c r="H1058">
        <v>6.3163689628817199</v>
      </c>
      <c r="I1058">
        <v>5.1749898907980301</v>
      </c>
      <c r="J1058">
        <v>-3.6821691657809801</v>
      </c>
      <c r="K1058">
        <v>1769.0714029575299</v>
      </c>
      <c r="L1058">
        <v>1602.85882731427</v>
      </c>
      <c r="M1058">
        <v>49.610863435958798</v>
      </c>
      <c r="N1058">
        <v>0.799908415819644</v>
      </c>
      <c r="O1058">
        <v>31.702739163587299</v>
      </c>
      <c r="P1058">
        <v>180.572698099234</v>
      </c>
      <c r="Q1058">
        <v>0.26134891254923198</v>
      </c>
    </row>
    <row r="1059" spans="1:17" x14ac:dyDescent="0.3">
      <c r="A1059" t="s">
        <v>2275</v>
      </c>
      <c r="B1059" t="s">
        <v>2276</v>
      </c>
      <c r="C1059" t="s">
        <v>3148</v>
      </c>
      <c r="D1059" t="s">
        <v>572</v>
      </c>
      <c r="E1059">
        <v>2437.0211042129999</v>
      </c>
      <c r="F1059">
        <v>165.39</v>
      </c>
      <c r="G1059">
        <v>-66.880760775073298</v>
      </c>
      <c r="H1059">
        <v>-0.51726299747368798</v>
      </c>
      <c r="I1059">
        <v>-9.4447217310139493</v>
      </c>
      <c r="J1059">
        <v>-0.96773732106629695</v>
      </c>
      <c r="K1059">
        <v>169.380170562442</v>
      </c>
      <c r="L1059">
        <v>193.001298056058</v>
      </c>
      <c r="M1059">
        <v>52.526833999664703</v>
      </c>
      <c r="N1059">
        <v>0.66307088972719097</v>
      </c>
      <c r="O1059">
        <v>88.645020859785902</v>
      </c>
      <c r="P1059">
        <v>14.9180100055586</v>
      </c>
    </row>
    <row r="1060" spans="1:17" x14ac:dyDescent="0.3">
      <c r="A1060" t="s">
        <v>2277</v>
      </c>
      <c r="B1060" t="s">
        <v>2278</v>
      </c>
      <c r="C1060" t="s">
        <v>3138</v>
      </c>
      <c r="D1060" t="s">
        <v>375</v>
      </c>
      <c r="E1060">
        <v>2431.4741936</v>
      </c>
      <c r="F1060">
        <v>1726</v>
      </c>
      <c r="G1060">
        <v>-37.145465864353604</v>
      </c>
      <c r="H1060">
        <v>0.431127230388688</v>
      </c>
      <c r="I1060">
        <v>-11.203387605780801</v>
      </c>
      <c r="J1060">
        <v>-4.3200083914009504</v>
      </c>
      <c r="K1060">
        <v>1852.4244500064101</v>
      </c>
      <c r="L1060">
        <v>1926.1647639217299</v>
      </c>
      <c r="M1060">
        <v>48.863548549923102</v>
      </c>
      <c r="N1060">
        <v>0.50529752206995404</v>
      </c>
      <c r="O1060">
        <v>48.3169177288528</v>
      </c>
      <c r="P1060">
        <v>12.736773350751101</v>
      </c>
      <c r="Q1060">
        <v>-7.2890090461136994E-2</v>
      </c>
    </row>
    <row r="1061" spans="1:17" hidden="1" x14ac:dyDescent="0.3">
      <c r="A1061" t="s">
        <v>2279</v>
      </c>
      <c r="B1061" t="s">
        <v>2280</v>
      </c>
      <c r="C1061" t="s">
        <v>3150</v>
      </c>
      <c r="D1061" t="s">
        <v>278</v>
      </c>
      <c r="E1061">
        <v>2418.71616305</v>
      </c>
      <c r="F1061">
        <v>449.9</v>
      </c>
      <c r="G1061">
        <v>25.006418282429902</v>
      </c>
      <c r="H1061">
        <v>0.14697881244893099</v>
      </c>
      <c r="I1061">
        <v>-19.109499212111501</v>
      </c>
      <c r="J1061">
        <v>-1.03661320983093</v>
      </c>
      <c r="K1061">
        <v>482.74667383234998</v>
      </c>
      <c r="L1061">
        <v>480.84598590654002</v>
      </c>
      <c r="M1061">
        <v>56.771560540069103</v>
      </c>
      <c r="N1061">
        <v>0.88357303709746304</v>
      </c>
      <c r="O1061">
        <v>102.000444543231</v>
      </c>
      <c r="P1061">
        <v>77.545382794001497</v>
      </c>
      <c r="Q1061">
        <v>0.17196978987171099</v>
      </c>
    </row>
    <row r="1062" spans="1:17" hidden="1" x14ac:dyDescent="0.3">
      <c r="A1062" t="s">
        <v>2281</v>
      </c>
      <c r="B1062" t="s">
        <v>2282</v>
      </c>
      <c r="C1062" t="s">
        <v>3150</v>
      </c>
      <c r="D1062" t="s">
        <v>214</v>
      </c>
      <c r="E1062">
        <v>2413.66405588</v>
      </c>
      <c r="F1062">
        <v>766.85</v>
      </c>
      <c r="G1062">
        <v>19.244559697617898</v>
      </c>
      <c r="H1062">
        <v>14.142168354057899</v>
      </c>
      <c r="I1062">
        <v>50.6620391436213</v>
      </c>
      <c r="J1062">
        <v>0.873482404231263</v>
      </c>
      <c r="K1062">
        <v>702.52848370373999</v>
      </c>
      <c r="L1062">
        <v>608.54954671067401</v>
      </c>
      <c r="M1062">
        <v>63.0891086848602</v>
      </c>
      <c r="N1062">
        <v>0.81045249174419298</v>
      </c>
      <c r="O1062">
        <v>6.5397404968377204</v>
      </c>
      <c r="P1062">
        <v>90.758706467661597</v>
      </c>
      <c r="Q1062">
        <v>3.5531949731980997E-2</v>
      </c>
    </row>
    <row r="1063" spans="1:17" hidden="1" x14ac:dyDescent="0.3">
      <c r="A1063" t="s">
        <v>2283</v>
      </c>
      <c r="B1063" t="s">
        <v>2284</v>
      </c>
      <c r="C1063" t="s">
        <v>3150</v>
      </c>
      <c r="D1063" t="s">
        <v>191</v>
      </c>
      <c r="E1063">
        <v>2410.5048000000002</v>
      </c>
      <c r="F1063">
        <v>214.84</v>
      </c>
      <c r="G1063">
        <v>35.133203008316599</v>
      </c>
      <c r="H1063">
        <v>25.9756951471572</v>
      </c>
      <c r="I1063">
        <v>63.742027722130103</v>
      </c>
      <c r="J1063">
        <v>5.9024406963570097</v>
      </c>
      <c r="K1063">
        <v>189.05522191768699</v>
      </c>
      <c r="L1063">
        <v>165.459887436831</v>
      </c>
      <c r="M1063">
        <v>70.813274852130206</v>
      </c>
      <c r="N1063">
        <v>2.14794411570398</v>
      </c>
      <c r="O1063">
        <v>4.0122882144852001</v>
      </c>
      <c r="P1063">
        <v>91.821428571428498</v>
      </c>
      <c r="Q1063">
        <v>3.7554273266498003E-2</v>
      </c>
    </row>
    <row r="1064" spans="1:17" hidden="1" x14ac:dyDescent="0.3">
      <c r="A1064" t="s">
        <v>2285</v>
      </c>
      <c r="B1064" t="s">
        <v>2286</v>
      </c>
      <c r="C1064" t="s">
        <v>3150</v>
      </c>
      <c r="D1064" t="s">
        <v>120</v>
      </c>
      <c r="E1064">
        <v>2398.6145918749999</v>
      </c>
      <c r="F1064">
        <v>3125.75</v>
      </c>
      <c r="G1064">
        <v>217.45203944175699</v>
      </c>
      <c r="H1064">
        <v>-15.654345093847301</v>
      </c>
      <c r="I1064">
        <v>66.864894669710594</v>
      </c>
      <c r="J1064">
        <v>-3.6963680061193198</v>
      </c>
      <c r="K1064">
        <v>3320.89089382164</v>
      </c>
      <c r="L1064">
        <v>2384.4339285041701</v>
      </c>
      <c r="M1064">
        <v>40.099645741722199</v>
      </c>
      <c r="N1064">
        <v>0.77159150824047396</v>
      </c>
      <c r="O1064">
        <v>56.0777413420779</v>
      </c>
      <c r="P1064">
        <v>339.44186700407698</v>
      </c>
      <c r="Q1064">
        <v>0.24142129107475399</v>
      </c>
    </row>
    <row r="1065" spans="1:17" hidden="1" x14ac:dyDescent="0.3">
      <c r="A1065" t="s">
        <v>2287</v>
      </c>
      <c r="B1065" t="s">
        <v>2288</v>
      </c>
      <c r="C1065" t="s">
        <v>3150</v>
      </c>
      <c r="D1065" t="s">
        <v>88</v>
      </c>
      <c r="E1065">
        <v>2391.7201</v>
      </c>
      <c r="F1065">
        <v>892.1</v>
      </c>
      <c r="G1065">
        <v>128.992100386299</v>
      </c>
      <c r="H1065">
        <v>-11.991557100406</v>
      </c>
      <c r="I1065">
        <v>-43.141520602588301</v>
      </c>
      <c r="J1065">
        <v>-2.33383856763575</v>
      </c>
      <c r="K1065">
        <v>985.63709609173804</v>
      </c>
      <c r="L1065">
        <v>958.59656021025899</v>
      </c>
      <c r="M1065">
        <v>38.8721621605889</v>
      </c>
      <c r="N1065">
        <v>0.350163136348906</v>
      </c>
      <c r="O1065">
        <v>78.006949893509699</v>
      </c>
      <c r="P1065">
        <v>156.64556962025301</v>
      </c>
      <c r="Q1065">
        <v>0.22026847470451999</v>
      </c>
    </row>
    <row r="1066" spans="1:17" hidden="1" x14ac:dyDescent="0.3">
      <c r="A1066" t="s">
        <v>2289</v>
      </c>
      <c r="B1066" t="s">
        <v>2290</v>
      </c>
      <c r="C1066" t="s">
        <v>3150</v>
      </c>
      <c r="D1066" t="s">
        <v>222</v>
      </c>
      <c r="E1066">
        <v>2380.4763251099998</v>
      </c>
      <c r="F1066">
        <v>390.65</v>
      </c>
      <c r="G1066">
        <v>51.364847362180001</v>
      </c>
      <c r="H1066">
        <v>8.8290846633413995</v>
      </c>
      <c r="I1066">
        <v>-0.56321817859658496</v>
      </c>
      <c r="J1066">
        <v>-1.8902832616629199</v>
      </c>
      <c r="K1066">
        <v>386.31867296262402</v>
      </c>
      <c r="L1066">
        <v>378.05591051824501</v>
      </c>
      <c r="M1066">
        <v>64.915580155632</v>
      </c>
      <c r="N1066">
        <v>0.72263399821849705</v>
      </c>
      <c r="O1066">
        <v>39.2422884935364</v>
      </c>
      <c r="P1066">
        <v>80.209895052473698</v>
      </c>
      <c r="Q1066">
        <v>8.7114045434737997E-2</v>
      </c>
    </row>
    <row r="1067" spans="1:17" hidden="1" x14ac:dyDescent="0.3">
      <c r="A1067" t="s">
        <v>2291</v>
      </c>
      <c r="B1067" t="s">
        <v>2292</v>
      </c>
      <c r="C1067" t="s">
        <v>3150</v>
      </c>
      <c r="D1067" t="s">
        <v>278</v>
      </c>
      <c r="E1067">
        <v>2379.130075</v>
      </c>
      <c r="F1067">
        <v>476.35</v>
      </c>
      <c r="G1067">
        <v>-14.605210042029301</v>
      </c>
      <c r="H1067">
        <v>7.2674345261768103</v>
      </c>
      <c r="I1067">
        <v>-3.7424634922645899</v>
      </c>
      <c r="J1067">
        <v>-5.6589709401988504</v>
      </c>
      <c r="K1067">
        <v>472.32158906888498</v>
      </c>
      <c r="L1067">
        <v>453.88243819358001</v>
      </c>
      <c r="M1067">
        <v>45.840605365260501</v>
      </c>
      <c r="N1067">
        <v>0.35416747036345603</v>
      </c>
      <c r="O1067">
        <v>11.2417340191036</v>
      </c>
      <c r="P1067">
        <v>24.846022801729699</v>
      </c>
      <c r="Q1067">
        <v>2.1931268339419999E-2</v>
      </c>
    </row>
    <row r="1068" spans="1:17" hidden="1" x14ac:dyDescent="0.3">
      <c r="A1068" t="s">
        <v>2293</v>
      </c>
      <c r="B1068" t="s">
        <v>2294</v>
      </c>
      <c r="C1068" t="s">
        <v>3150</v>
      </c>
      <c r="D1068" t="s">
        <v>425</v>
      </c>
      <c r="E1068">
        <v>2377.4648764899998</v>
      </c>
      <c r="F1068">
        <v>1030.7</v>
      </c>
      <c r="G1068">
        <v>-44.478566962578597</v>
      </c>
      <c r="H1068">
        <v>-1.0930010513841399</v>
      </c>
      <c r="I1068">
        <v>-21.321513178842</v>
      </c>
      <c r="J1068">
        <v>-2.84327688663361</v>
      </c>
      <c r="K1068">
        <v>1068.81938106347</v>
      </c>
      <c r="L1068">
        <v>1153.74470392803</v>
      </c>
      <c r="M1068">
        <v>60.106572313833198</v>
      </c>
      <c r="N1068">
        <v>0.63945463777355505</v>
      </c>
      <c r="O1068">
        <v>39.710876103618901</v>
      </c>
      <c r="P1068">
        <v>3.0699999999999901</v>
      </c>
      <c r="Q1068">
        <v>-3.3412089807047997E-2</v>
      </c>
    </row>
    <row r="1069" spans="1:17" hidden="1" x14ac:dyDescent="0.3">
      <c r="A1069" t="s">
        <v>2295</v>
      </c>
      <c r="B1069" t="s">
        <v>2296</v>
      </c>
      <c r="C1069" t="s">
        <v>3150</v>
      </c>
      <c r="D1069" t="s">
        <v>263</v>
      </c>
      <c r="E1069">
        <v>2376.5171996700001</v>
      </c>
      <c r="F1069">
        <v>659.7</v>
      </c>
      <c r="G1069">
        <v>66.095033896571493</v>
      </c>
      <c r="H1069">
        <v>32.174950840420898</v>
      </c>
      <c r="I1069">
        <v>74.367349371901994</v>
      </c>
      <c r="J1069">
        <v>18.5410548679993</v>
      </c>
      <c r="K1069">
        <v>546.42567047704301</v>
      </c>
      <c r="L1069">
        <v>457.60497465016499</v>
      </c>
      <c r="M1069">
        <v>72.343879944568798</v>
      </c>
      <c r="N1069">
        <v>2.2181788283619501</v>
      </c>
      <c r="O1069">
        <v>5.5176595422161396</v>
      </c>
      <c r="P1069">
        <v>116.75702316412</v>
      </c>
      <c r="Q1069">
        <v>0.123203391618197</v>
      </c>
    </row>
    <row r="1070" spans="1:17" hidden="1" x14ac:dyDescent="0.3">
      <c r="A1070" t="s">
        <v>2297</v>
      </c>
      <c r="B1070" t="s">
        <v>2298</v>
      </c>
      <c r="C1070" t="s">
        <v>3150</v>
      </c>
      <c r="D1070" t="s">
        <v>278</v>
      </c>
      <c r="E1070">
        <v>2371.6560161399998</v>
      </c>
      <c r="F1070">
        <v>431.8</v>
      </c>
      <c r="G1070">
        <v>72.574625456166501</v>
      </c>
      <c r="H1070">
        <v>3.4421735775231999</v>
      </c>
      <c r="I1070">
        <v>110.913136399262</v>
      </c>
      <c r="J1070">
        <v>-0.15472296061801699</v>
      </c>
      <c r="K1070">
        <v>410.65128258747598</v>
      </c>
      <c r="M1070">
        <v>55.712502414773702</v>
      </c>
      <c r="N1070">
        <v>0.58173269902193903</v>
      </c>
      <c r="O1070">
        <v>12.274201018990199</v>
      </c>
      <c r="P1070">
        <v>158.95052473763101</v>
      </c>
    </row>
    <row r="1071" spans="1:17" hidden="1" x14ac:dyDescent="0.3">
      <c r="A1071" t="s">
        <v>2299</v>
      </c>
      <c r="B1071" t="s">
        <v>2300</v>
      </c>
      <c r="C1071" t="s">
        <v>3150</v>
      </c>
      <c r="D1071" t="s">
        <v>234</v>
      </c>
      <c r="E1071">
        <v>2370.8461597139999</v>
      </c>
      <c r="F1071">
        <v>132.78</v>
      </c>
      <c r="G1071">
        <v>90.729246888536395</v>
      </c>
      <c r="H1071">
        <v>1.59471924406032</v>
      </c>
      <c r="I1071">
        <v>94.5082229473566</v>
      </c>
      <c r="J1071">
        <v>5.8010498704981197</v>
      </c>
      <c r="K1071">
        <v>121.894157311757</v>
      </c>
      <c r="L1071">
        <v>95.2203010928705</v>
      </c>
      <c r="M1071">
        <v>66.605321682158305</v>
      </c>
      <c r="N1071">
        <v>0.27180331105461297</v>
      </c>
      <c r="O1071">
        <v>25.3125470703419</v>
      </c>
      <c r="P1071">
        <v>157.02671312427401</v>
      </c>
    </row>
    <row r="1072" spans="1:17" hidden="1" x14ac:dyDescent="0.3">
      <c r="A1072" t="s">
        <v>2301</v>
      </c>
      <c r="B1072" t="s">
        <v>2302</v>
      </c>
      <c r="C1072" t="s">
        <v>3150</v>
      </c>
      <c r="D1072" t="s">
        <v>250</v>
      </c>
      <c r="E1072">
        <v>2366.0034999999998</v>
      </c>
      <c r="F1072">
        <v>5060</v>
      </c>
      <c r="G1072">
        <v>56.745706903184498</v>
      </c>
      <c r="H1072">
        <v>-2.7512179943911899</v>
      </c>
      <c r="I1072">
        <v>54.517674569916103</v>
      </c>
      <c r="J1072">
        <v>-1.49626478379695</v>
      </c>
      <c r="K1072">
        <v>4880.9028704372104</v>
      </c>
      <c r="L1072">
        <v>3945.8418160229398</v>
      </c>
      <c r="M1072">
        <v>48.438555401254703</v>
      </c>
      <c r="N1072">
        <v>0.52343461330756302</v>
      </c>
      <c r="O1072">
        <v>13.4169960474308</v>
      </c>
      <c r="P1072">
        <v>100.110733212054</v>
      </c>
      <c r="Q1072">
        <v>0.17288320362087101</v>
      </c>
    </row>
    <row r="1073" spans="1:17" hidden="1" x14ac:dyDescent="0.3">
      <c r="A1073" t="s">
        <v>2303</v>
      </c>
      <c r="B1073" t="s">
        <v>2304</v>
      </c>
      <c r="C1073" t="s">
        <v>3150</v>
      </c>
      <c r="D1073" t="s">
        <v>134</v>
      </c>
      <c r="E1073">
        <v>2365.1361464880001</v>
      </c>
      <c r="F1073">
        <v>9.0399999999999991</v>
      </c>
      <c r="G1073">
        <v>54.621570816589099</v>
      </c>
      <c r="H1073">
        <v>-3.3838041300987101</v>
      </c>
      <c r="I1073">
        <v>-19.758693778591301</v>
      </c>
      <c r="J1073">
        <v>-3.98205584141615</v>
      </c>
      <c r="K1073">
        <v>9.9543667670081604</v>
      </c>
      <c r="L1073">
        <v>9.8256394668949891</v>
      </c>
      <c r="M1073">
        <v>38.497163378340304</v>
      </c>
      <c r="N1073">
        <v>0.38879867222579501</v>
      </c>
      <c r="O1073">
        <v>119.02654867256599</v>
      </c>
      <c r="P1073">
        <v>77.254901960784295</v>
      </c>
      <c r="Q1073">
        <v>0.116417411487757</v>
      </c>
    </row>
    <row r="1074" spans="1:17" hidden="1" x14ac:dyDescent="0.3">
      <c r="A1074" t="s">
        <v>2305</v>
      </c>
      <c r="B1074" t="s">
        <v>2306</v>
      </c>
      <c r="C1074" t="s">
        <v>3150</v>
      </c>
      <c r="D1074" t="s">
        <v>69</v>
      </c>
      <c r="E1074">
        <v>2358.9931954200001</v>
      </c>
      <c r="F1074">
        <v>857.9</v>
      </c>
      <c r="G1074">
        <v>66.185861108473404</v>
      </c>
      <c r="H1074">
        <v>5.23291690134924</v>
      </c>
      <c r="I1074">
        <v>-8.5973849970581</v>
      </c>
      <c r="J1074">
        <v>2.6934619565343101</v>
      </c>
      <c r="K1074">
        <v>854.91370679309796</v>
      </c>
      <c r="L1074">
        <v>814.45101052437701</v>
      </c>
      <c r="M1074">
        <v>65.503413756004804</v>
      </c>
      <c r="N1074">
        <v>1.0222886863714999</v>
      </c>
      <c r="O1074">
        <v>27.485720946497199</v>
      </c>
      <c r="P1074">
        <v>91.730919655827407</v>
      </c>
      <c r="Q1074">
        <v>9.8965111045793003E-2</v>
      </c>
    </row>
    <row r="1075" spans="1:17" hidden="1" x14ac:dyDescent="0.3">
      <c r="A1075" t="s">
        <v>2307</v>
      </c>
      <c r="B1075" t="s">
        <v>2308</v>
      </c>
      <c r="C1075" t="s">
        <v>3150</v>
      </c>
      <c r="D1075" t="s">
        <v>183</v>
      </c>
      <c r="E1075">
        <v>2358.3717903900001</v>
      </c>
      <c r="F1075">
        <v>1629.65</v>
      </c>
      <c r="G1075">
        <v>-14.1238262002926</v>
      </c>
      <c r="H1075">
        <v>-0.90112777158579604</v>
      </c>
      <c r="I1075">
        <v>-31.525539627535199</v>
      </c>
      <c r="J1075">
        <v>-3.20114214690516</v>
      </c>
      <c r="K1075">
        <v>1778.8313151293901</v>
      </c>
      <c r="L1075">
        <v>1827.06103911474</v>
      </c>
      <c r="M1075">
        <v>39.706597330768602</v>
      </c>
      <c r="N1075">
        <v>0.64051509093958803</v>
      </c>
      <c r="O1075">
        <v>52.179915932869001</v>
      </c>
      <c r="P1075">
        <v>32.0784536207805</v>
      </c>
      <c r="Q1075">
        <v>8.7953329291664994E-2</v>
      </c>
    </row>
    <row r="1076" spans="1:17" hidden="1" x14ac:dyDescent="0.3">
      <c r="A1076" t="s">
        <v>2309</v>
      </c>
      <c r="B1076" t="s">
        <v>2310</v>
      </c>
      <c r="C1076" t="s">
        <v>3150</v>
      </c>
      <c r="D1076" t="s">
        <v>680</v>
      </c>
      <c r="E1076">
        <v>2351.8037623499999</v>
      </c>
      <c r="F1076">
        <v>1984.5</v>
      </c>
      <c r="G1076">
        <v>-38.856735399514299</v>
      </c>
      <c r="H1076">
        <v>3.3273837093892502</v>
      </c>
      <c r="I1076">
        <v>-17.4830815632289</v>
      </c>
      <c r="J1076">
        <v>-2.8529984577366099</v>
      </c>
      <c r="K1076">
        <v>2114.5252970740398</v>
      </c>
      <c r="L1076">
        <v>2293.4610949463299</v>
      </c>
      <c r="M1076">
        <v>50.954437606466399</v>
      </c>
      <c r="N1076">
        <v>0.351027856042612</v>
      </c>
      <c r="O1076">
        <v>62.7614008566389</v>
      </c>
      <c r="P1076">
        <v>7.2760689767014304</v>
      </c>
      <c r="Q1076">
        <v>6.2852270618447004E-2</v>
      </c>
    </row>
    <row r="1077" spans="1:17" hidden="1" x14ac:dyDescent="0.3">
      <c r="A1077" t="s">
        <v>2311</v>
      </c>
      <c r="B1077" t="s">
        <v>2312</v>
      </c>
      <c r="C1077" t="s">
        <v>3150</v>
      </c>
      <c r="D1077" t="s">
        <v>48</v>
      </c>
      <c r="E1077">
        <v>2342.781393795</v>
      </c>
      <c r="F1077">
        <v>2160.4499999999998</v>
      </c>
      <c r="G1077">
        <v>-8.4506769504421904</v>
      </c>
      <c r="H1077">
        <v>-5.3869925837011401</v>
      </c>
      <c r="I1077">
        <v>-29.0024093923268</v>
      </c>
      <c r="J1077">
        <v>-2.6870909797116802</v>
      </c>
      <c r="K1077">
        <v>2341.4101677471399</v>
      </c>
      <c r="L1077">
        <v>2484.5733143604698</v>
      </c>
      <c r="M1077">
        <v>53.501306355431502</v>
      </c>
      <c r="N1077">
        <v>1.0988944167164001</v>
      </c>
      <c r="O1077">
        <v>71.626281561711593</v>
      </c>
      <c r="P1077">
        <v>21.377004972049701</v>
      </c>
      <c r="Q1077">
        <v>6.3498952327876002E-2</v>
      </c>
    </row>
    <row r="1078" spans="1:17" hidden="1" x14ac:dyDescent="0.3">
      <c r="A1078" t="s">
        <v>2313</v>
      </c>
      <c r="B1078" t="s">
        <v>2314</v>
      </c>
      <c r="C1078" t="s">
        <v>3150</v>
      </c>
      <c r="D1078" t="s">
        <v>263</v>
      </c>
      <c r="E1078">
        <v>2338.0646886300001</v>
      </c>
      <c r="F1078">
        <v>491</v>
      </c>
      <c r="G1078">
        <v>52.161969674601501</v>
      </c>
      <c r="H1078">
        <v>21.583274061935001</v>
      </c>
      <c r="I1078">
        <v>8.6383148324781107</v>
      </c>
      <c r="J1078">
        <v>0.52350847005953005</v>
      </c>
      <c r="K1078">
        <v>447.78554593471699</v>
      </c>
      <c r="L1078">
        <v>392.01056077522099</v>
      </c>
      <c r="M1078">
        <v>70.564505508959996</v>
      </c>
      <c r="N1078">
        <v>0.77792113878616198</v>
      </c>
      <c r="O1078">
        <v>2.8513238289205698</v>
      </c>
      <c r="P1078">
        <v>91.087760264642895</v>
      </c>
      <c r="Q1078">
        <v>0.25080862096691697</v>
      </c>
    </row>
    <row r="1079" spans="1:17" hidden="1" x14ac:dyDescent="0.3">
      <c r="A1079" t="s">
        <v>2315</v>
      </c>
      <c r="B1079" t="s">
        <v>2316</v>
      </c>
      <c r="C1079" t="s">
        <v>3150</v>
      </c>
      <c r="D1079" t="s">
        <v>2317</v>
      </c>
      <c r="E1079">
        <v>2337.7828757849902</v>
      </c>
      <c r="F1079">
        <v>4734.45</v>
      </c>
      <c r="G1079">
        <v>35.203021389897998</v>
      </c>
      <c r="H1079">
        <v>-6.4113499320700704</v>
      </c>
      <c r="I1079">
        <v>18.629693982334899</v>
      </c>
      <c r="J1079">
        <v>-9.3284685287492692</v>
      </c>
      <c r="K1079">
        <v>5162.9679428015297</v>
      </c>
      <c r="L1079">
        <v>4635.8818058279503</v>
      </c>
      <c r="M1079">
        <v>35.303844472994697</v>
      </c>
      <c r="N1079">
        <v>0.97957075663280602</v>
      </c>
      <c r="O1079">
        <v>36.087613133521302</v>
      </c>
      <c r="P1079">
        <v>62.695876288659697</v>
      </c>
      <c r="Q1079">
        <v>0.14274802174277401</v>
      </c>
    </row>
    <row r="1080" spans="1:17" hidden="1" x14ac:dyDescent="0.3">
      <c r="A1080" t="s">
        <v>2318</v>
      </c>
      <c r="B1080" t="s">
        <v>2319</v>
      </c>
      <c r="C1080" t="s">
        <v>3150</v>
      </c>
      <c r="D1080" t="s">
        <v>250</v>
      </c>
      <c r="E1080">
        <v>2331.3559799250002</v>
      </c>
      <c r="F1080">
        <v>217.35</v>
      </c>
      <c r="G1080">
        <v>-53.610118805824698</v>
      </c>
      <c r="H1080">
        <v>-8.3534226002914895</v>
      </c>
      <c r="I1080">
        <v>-28.1873247628771</v>
      </c>
      <c r="J1080">
        <v>1.2790915100557001</v>
      </c>
      <c r="K1080">
        <v>243.97293511812899</v>
      </c>
      <c r="L1080">
        <v>259.97872908688998</v>
      </c>
      <c r="M1080">
        <v>41.512525681749601</v>
      </c>
      <c r="N1080">
        <v>1.33709991695915</v>
      </c>
      <c r="O1080">
        <v>56.1996779388083</v>
      </c>
      <c r="P1080">
        <v>6.5180102915951696</v>
      </c>
      <c r="Q1080">
        <v>3.7517258873178999E-2</v>
      </c>
    </row>
    <row r="1081" spans="1:17" hidden="1" x14ac:dyDescent="0.3">
      <c r="A1081" t="s">
        <v>2320</v>
      </c>
      <c r="B1081" t="s">
        <v>2321</v>
      </c>
      <c r="C1081" t="s">
        <v>3150</v>
      </c>
      <c r="D1081" t="s">
        <v>1672</v>
      </c>
      <c r="E1081">
        <v>2324.3065000000001</v>
      </c>
      <c r="F1081">
        <v>204.2</v>
      </c>
      <c r="G1081">
        <v>1497.5249362443899</v>
      </c>
      <c r="H1081">
        <v>95.088235210991698</v>
      </c>
      <c r="I1081">
        <v>499.405131452761</v>
      </c>
      <c r="J1081">
        <v>12.5231717759244</v>
      </c>
      <c r="K1081">
        <v>122.97416216383201</v>
      </c>
      <c r="L1081">
        <v>70.972798916628193</v>
      </c>
      <c r="M1081">
        <v>98.454949252636794</v>
      </c>
      <c r="N1081">
        <v>0.41755166654677101</v>
      </c>
      <c r="O1081">
        <v>0</v>
      </c>
      <c r="P1081">
        <v>1844.7619047619</v>
      </c>
    </row>
    <row r="1082" spans="1:17" hidden="1" x14ac:dyDescent="0.3">
      <c r="A1082" t="s">
        <v>2322</v>
      </c>
      <c r="B1082" t="s">
        <v>2323</v>
      </c>
      <c r="C1082" t="s">
        <v>3150</v>
      </c>
      <c r="D1082" t="s">
        <v>1045</v>
      </c>
      <c r="E1082">
        <v>2317.77898</v>
      </c>
      <c r="F1082">
        <v>1015.75</v>
      </c>
      <c r="G1082">
        <v>7.7236938673536999</v>
      </c>
      <c r="H1082">
        <v>13.5595070591277</v>
      </c>
      <c r="I1082">
        <v>27.779800529801602</v>
      </c>
      <c r="J1082">
        <v>7.2097923910088904</v>
      </c>
      <c r="K1082">
        <v>965.22536848411801</v>
      </c>
      <c r="L1082">
        <v>900.56987004989003</v>
      </c>
      <c r="M1082">
        <v>73.207621803652799</v>
      </c>
      <c r="N1082">
        <v>0.95792667377674301</v>
      </c>
      <c r="O1082">
        <v>31.4299778488801</v>
      </c>
      <c r="P1082">
        <v>58.081083184188003</v>
      </c>
      <c r="Q1082">
        <v>3.3641426517429997E-2</v>
      </c>
    </row>
    <row r="1083" spans="1:17" hidden="1" x14ac:dyDescent="0.3">
      <c r="A1083" t="s">
        <v>2324</v>
      </c>
      <c r="B1083" t="s">
        <v>2325</v>
      </c>
      <c r="C1083" t="s">
        <v>3150</v>
      </c>
      <c r="D1083" t="s">
        <v>243</v>
      </c>
      <c r="E1083">
        <v>2283.9418269150001</v>
      </c>
      <c r="F1083">
        <v>1530.15</v>
      </c>
      <c r="G1083">
        <v>-15.0122176228647</v>
      </c>
      <c r="H1083">
        <v>-4.1429103321073502</v>
      </c>
      <c r="I1083">
        <v>-14.285443147630501</v>
      </c>
      <c r="J1083">
        <v>-2.9872352798559798</v>
      </c>
      <c r="K1083">
        <v>1624.3593645373201</v>
      </c>
      <c r="L1083">
        <v>1678.76095614215</v>
      </c>
      <c r="M1083">
        <v>54.355835141704397</v>
      </c>
      <c r="N1083">
        <v>1.0387622285793101</v>
      </c>
      <c r="O1083">
        <v>39.032121033885502</v>
      </c>
      <c r="P1083">
        <v>16.805343511450399</v>
      </c>
      <c r="Q1083">
        <v>2.3175682855309E-2</v>
      </c>
    </row>
    <row r="1084" spans="1:17" hidden="1" x14ac:dyDescent="0.3">
      <c r="A1084" t="s">
        <v>2326</v>
      </c>
      <c r="B1084" t="s">
        <v>2327</v>
      </c>
      <c r="C1084" t="s">
        <v>3150</v>
      </c>
      <c r="D1084" t="s">
        <v>375</v>
      </c>
      <c r="E1084">
        <v>2283.8874220799999</v>
      </c>
      <c r="F1084">
        <v>937.2</v>
      </c>
      <c r="G1084">
        <v>-13.8247553402135</v>
      </c>
      <c r="H1084">
        <v>1.11370541917553</v>
      </c>
      <c r="I1084">
        <v>20.546125053516999</v>
      </c>
      <c r="J1084">
        <v>-3.16549870719005</v>
      </c>
      <c r="K1084">
        <v>913.26285197657705</v>
      </c>
      <c r="L1084">
        <v>847.76072669918005</v>
      </c>
      <c r="M1084">
        <v>53.007646022569602</v>
      </c>
      <c r="N1084">
        <v>1.4566070485979501</v>
      </c>
      <c r="O1084">
        <v>22.9193341869398</v>
      </c>
      <c r="P1084">
        <v>45.426332531616097</v>
      </c>
      <c r="Q1084">
        <v>-3.2416673208025E-2</v>
      </c>
    </row>
    <row r="1085" spans="1:17" hidden="1" x14ac:dyDescent="0.3">
      <c r="A1085" t="s">
        <v>2328</v>
      </c>
      <c r="B1085" t="s">
        <v>2329</v>
      </c>
      <c r="C1085" t="s">
        <v>3150</v>
      </c>
      <c r="D1085" t="s">
        <v>396</v>
      </c>
      <c r="E1085">
        <v>2280.1680786799998</v>
      </c>
      <c r="F1085">
        <v>686.2</v>
      </c>
      <c r="G1085">
        <v>-42.757619679448901</v>
      </c>
      <c r="H1085">
        <v>4.9028368336211603E-2</v>
      </c>
      <c r="I1085">
        <v>-19.436199992965498</v>
      </c>
      <c r="J1085">
        <v>-0.81875274773708895</v>
      </c>
      <c r="K1085">
        <v>718.43905333732096</v>
      </c>
      <c r="L1085">
        <v>784.33362809728396</v>
      </c>
      <c r="M1085">
        <v>50.7878701684267</v>
      </c>
      <c r="N1085">
        <v>0.75963948711745299</v>
      </c>
      <c r="O1085">
        <v>36.942582337510899</v>
      </c>
      <c r="P1085">
        <v>4.44444444444445</v>
      </c>
      <c r="Q1085">
        <v>-4.7095362658717999E-2</v>
      </c>
    </row>
    <row r="1086" spans="1:17" hidden="1" x14ac:dyDescent="0.3">
      <c r="A1086" t="s">
        <v>2330</v>
      </c>
      <c r="B1086" t="s">
        <v>2331</v>
      </c>
      <c r="C1086" t="s">
        <v>3150</v>
      </c>
      <c r="D1086" t="s">
        <v>171</v>
      </c>
      <c r="E1086">
        <v>2263.6766250000001</v>
      </c>
      <c r="F1086">
        <v>2216</v>
      </c>
      <c r="G1086">
        <v>-26.235702325225699</v>
      </c>
      <c r="H1086">
        <v>7.4927599397104903</v>
      </c>
      <c r="I1086">
        <v>-2.26456521941317</v>
      </c>
      <c r="J1086">
        <v>-4.4311447798402499</v>
      </c>
      <c r="K1086">
        <v>2083.9587436359898</v>
      </c>
      <c r="L1086">
        <v>2078.65762538338</v>
      </c>
      <c r="M1086">
        <v>68.760051871707901</v>
      </c>
      <c r="N1086">
        <v>0.919511262272244</v>
      </c>
      <c r="O1086">
        <v>25.392599277978299</v>
      </c>
      <c r="P1086">
        <v>31.124260355029499</v>
      </c>
      <c r="Q1086">
        <v>0.14267899878717699</v>
      </c>
    </row>
    <row r="1087" spans="1:17" hidden="1" x14ac:dyDescent="0.3">
      <c r="A1087" t="s">
        <v>2332</v>
      </c>
      <c r="B1087" t="s">
        <v>2333</v>
      </c>
      <c r="C1087" t="s">
        <v>3150</v>
      </c>
      <c r="D1087" t="s">
        <v>425</v>
      </c>
      <c r="E1087">
        <v>2250.3024150000001</v>
      </c>
      <c r="F1087">
        <v>1314</v>
      </c>
      <c r="G1087">
        <v>105.03678269955201</v>
      </c>
      <c r="H1087">
        <v>-8.8709514861353096</v>
      </c>
      <c r="I1087">
        <v>5.3194184338302204</v>
      </c>
      <c r="J1087">
        <v>7.6560417638611904</v>
      </c>
      <c r="K1087">
        <v>1487.2106318056699</v>
      </c>
      <c r="L1087">
        <v>1324.1504432070301</v>
      </c>
      <c r="M1087">
        <v>41.793480430376803</v>
      </c>
      <c r="N1087">
        <v>2.2219291971426598</v>
      </c>
      <c r="O1087">
        <v>65.844748858447403</v>
      </c>
      <c r="P1087">
        <v>154.33078486402701</v>
      </c>
      <c r="Q1087">
        <v>0.236159869224149</v>
      </c>
    </row>
    <row r="1088" spans="1:17" hidden="1" x14ac:dyDescent="0.3">
      <c r="A1088" t="s">
        <v>2334</v>
      </c>
      <c r="B1088" t="s">
        <v>2335</v>
      </c>
      <c r="C1088" t="s">
        <v>3150</v>
      </c>
      <c r="D1088" t="s">
        <v>117</v>
      </c>
      <c r="E1088">
        <v>2249.1682889079998</v>
      </c>
      <c r="F1088">
        <v>42.5</v>
      </c>
      <c r="G1088">
        <v>-19.7761882870523</v>
      </c>
      <c r="H1088">
        <v>-0.96552059976230398</v>
      </c>
      <c r="I1088">
        <v>5.8869588144296596</v>
      </c>
      <c r="J1088">
        <v>-8.8679690840173304</v>
      </c>
      <c r="K1088">
        <v>45.991262430898303</v>
      </c>
      <c r="L1088">
        <v>43.7161719601404</v>
      </c>
      <c r="M1088">
        <v>45.106707590166799</v>
      </c>
      <c r="N1088">
        <v>0.48038779423795702</v>
      </c>
      <c r="O1088">
        <v>38.588235294117602</v>
      </c>
      <c r="P1088">
        <v>38.526727509778297</v>
      </c>
      <c r="Q1088">
        <v>0.110058460829785</v>
      </c>
    </row>
    <row r="1089" spans="1:17" hidden="1" x14ac:dyDescent="0.3">
      <c r="A1089" t="s">
        <v>2336</v>
      </c>
      <c r="B1089" t="s">
        <v>2337</v>
      </c>
      <c r="C1089" t="s">
        <v>3150</v>
      </c>
      <c r="D1089" t="s">
        <v>298</v>
      </c>
      <c r="E1089">
        <v>2248.9842199999998</v>
      </c>
      <c r="F1089">
        <v>2082.1999999999998</v>
      </c>
      <c r="G1089">
        <v>18.160502110250601</v>
      </c>
      <c r="H1089">
        <v>20.728163411181999</v>
      </c>
      <c r="I1089">
        <v>56.040092928876199</v>
      </c>
      <c r="J1089">
        <v>-4.6657107395814501</v>
      </c>
      <c r="K1089">
        <v>1822.5260746357101</v>
      </c>
      <c r="L1089">
        <v>1546.2481312749501</v>
      </c>
      <c r="N1089">
        <v>0.59686859902825196</v>
      </c>
      <c r="O1089">
        <v>5.1315915858226999</v>
      </c>
      <c r="P1089">
        <v>107.18407960199001</v>
      </c>
    </row>
    <row r="1090" spans="1:17" x14ac:dyDescent="0.3">
      <c r="A1090" t="s">
        <v>2338</v>
      </c>
      <c r="B1090" t="s">
        <v>2339</v>
      </c>
      <c r="C1090" t="s">
        <v>3147</v>
      </c>
      <c r="D1090" t="s">
        <v>455</v>
      </c>
      <c r="E1090">
        <v>2247.7077006999998</v>
      </c>
      <c r="F1090">
        <v>423.5</v>
      </c>
      <c r="G1090">
        <v>-44.950528951497901</v>
      </c>
      <c r="H1090">
        <v>-3.4275374363106099</v>
      </c>
      <c r="I1090">
        <v>-23.3413492230843</v>
      </c>
      <c r="J1090">
        <v>-5.3007447351853196</v>
      </c>
      <c r="K1090">
        <v>448.632232322942</v>
      </c>
      <c r="L1090">
        <v>477.284270060148</v>
      </c>
      <c r="M1090">
        <v>41.721092388168202</v>
      </c>
      <c r="N1090">
        <v>0.41603425455648402</v>
      </c>
      <c r="O1090">
        <v>37.426210153482799</v>
      </c>
      <c r="P1090">
        <v>4.2076771653543199</v>
      </c>
      <c r="Q1090">
        <v>-2.2211912203462001E-2</v>
      </c>
    </row>
    <row r="1091" spans="1:17" hidden="1" x14ac:dyDescent="0.3">
      <c r="A1091" t="s">
        <v>2340</v>
      </c>
      <c r="B1091" t="s">
        <v>2341</v>
      </c>
      <c r="C1091" t="s">
        <v>3150</v>
      </c>
      <c r="D1091" t="s">
        <v>572</v>
      </c>
      <c r="E1091">
        <v>2247.1134000000002</v>
      </c>
      <c r="F1091">
        <v>399.7</v>
      </c>
      <c r="G1091">
        <v>-11.7997639255591</v>
      </c>
      <c r="H1091">
        <v>3.2183518838220002</v>
      </c>
      <c r="I1091">
        <v>15.157270063803001</v>
      </c>
      <c r="J1091">
        <v>4.7537333032178504</v>
      </c>
      <c r="K1091">
        <v>397.632075739897</v>
      </c>
      <c r="L1091">
        <v>376.079102361362</v>
      </c>
      <c r="M1091">
        <v>57.782286629479898</v>
      </c>
      <c r="N1091">
        <v>1.0914549961511499</v>
      </c>
      <c r="O1091">
        <v>18.588941706279702</v>
      </c>
      <c r="P1091">
        <v>36.4163822525597</v>
      </c>
      <c r="Q1091">
        <v>4.5325543343300002E-2</v>
      </c>
    </row>
    <row r="1092" spans="1:17" hidden="1" x14ac:dyDescent="0.3">
      <c r="A1092" t="s">
        <v>2342</v>
      </c>
      <c r="B1092" t="s">
        <v>2343</v>
      </c>
      <c r="C1092" t="s">
        <v>3150</v>
      </c>
      <c r="D1092" t="s">
        <v>988</v>
      </c>
      <c r="E1092">
        <v>2246.3223703399999</v>
      </c>
      <c r="F1092">
        <v>862.3</v>
      </c>
      <c r="G1092">
        <v>272.35512151169399</v>
      </c>
      <c r="H1092">
        <v>1.18001799915853</v>
      </c>
      <c r="I1092">
        <v>138.043678082329</v>
      </c>
      <c r="J1092">
        <v>-5.9901325769521696</v>
      </c>
      <c r="K1092">
        <v>915.01409856696898</v>
      </c>
      <c r="L1092">
        <v>678.39300343655805</v>
      </c>
      <c r="M1092">
        <v>42.378474043281599</v>
      </c>
      <c r="N1092">
        <v>0.491624836358944</v>
      </c>
      <c r="O1092">
        <v>38.003015191928498</v>
      </c>
      <c r="P1092">
        <v>350.93476271408002</v>
      </c>
    </row>
    <row r="1093" spans="1:17" hidden="1" x14ac:dyDescent="0.3">
      <c r="A1093" t="s">
        <v>2344</v>
      </c>
      <c r="B1093" t="s">
        <v>2345</v>
      </c>
      <c r="C1093" t="s">
        <v>3150</v>
      </c>
      <c r="D1093" t="s">
        <v>139</v>
      </c>
      <c r="E1093">
        <v>2233.6563500000002</v>
      </c>
      <c r="F1093">
        <v>21830</v>
      </c>
      <c r="G1093">
        <v>546.81006210714497</v>
      </c>
      <c r="H1093">
        <v>19.4515916620315</v>
      </c>
      <c r="I1093">
        <v>234.89617246338801</v>
      </c>
      <c r="J1093">
        <v>-12.880219765333701</v>
      </c>
      <c r="K1093">
        <v>20536.256920822201</v>
      </c>
      <c r="L1093">
        <v>13335.439508225199</v>
      </c>
      <c r="M1093">
        <v>46.335712430242999</v>
      </c>
      <c r="N1093">
        <v>0.66543239689822598</v>
      </c>
      <c r="O1093">
        <v>27.233165368758499</v>
      </c>
      <c r="P1093">
        <v>679.642857142857</v>
      </c>
      <c r="Q1093">
        <v>0.16385009115433999</v>
      </c>
    </row>
    <row r="1094" spans="1:17" hidden="1" x14ac:dyDescent="0.3">
      <c r="A1094" t="s">
        <v>2346</v>
      </c>
      <c r="B1094" t="s">
        <v>2347</v>
      </c>
      <c r="C1094" t="s">
        <v>3150</v>
      </c>
      <c r="D1094" t="s">
        <v>188</v>
      </c>
      <c r="E1094">
        <v>2228.6881088999999</v>
      </c>
      <c r="F1094">
        <v>83.05</v>
      </c>
      <c r="G1094">
        <v>74.509356626271298</v>
      </c>
      <c r="H1094">
        <v>15.1633152672843</v>
      </c>
      <c r="I1094">
        <v>-21.704134302979199</v>
      </c>
      <c r="J1094">
        <v>-4.4281686951239996</v>
      </c>
      <c r="K1094">
        <v>82.936455359533795</v>
      </c>
      <c r="L1094">
        <v>82.791389011182304</v>
      </c>
      <c r="M1094">
        <v>49.436831803618503</v>
      </c>
      <c r="N1094">
        <v>0.83165955519137702</v>
      </c>
      <c r="O1094">
        <v>68.573148705598996</v>
      </c>
      <c r="P1094">
        <v>106.079404466501</v>
      </c>
      <c r="Q1094">
        <v>0.18818227586570599</v>
      </c>
    </row>
    <row r="1095" spans="1:17" hidden="1" x14ac:dyDescent="0.3">
      <c r="A1095" t="s">
        <v>2348</v>
      </c>
      <c r="B1095" t="s">
        <v>2349</v>
      </c>
      <c r="C1095" t="s">
        <v>3150</v>
      </c>
      <c r="D1095" t="s">
        <v>530</v>
      </c>
      <c r="E1095">
        <v>2226.5532695050001</v>
      </c>
      <c r="F1095">
        <v>918.95</v>
      </c>
      <c r="G1095">
        <v>115.964032695645</v>
      </c>
      <c r="H1095">
        <v>43.654088273315601</v>
      </c>
      <c r="I1095">
        <v>57.754526516347902</v>
      </c>
      <c r="J1095">
        <v>7.8833394969199304</v>
      </c>
      <c r="K1095">
        <v>718.32151125957103</v>
      </c>
      <c r="L1095">
        <v>572.46688139974299</v>
      </c>
      <c r="M1095">
        <v>61.871181347365599</v>
      </c>
      <c r="N1095">
        <v>0.80881750957348397</v>
      </c>
      <c r="O1095">
        <v>6.1374394689591201</v>
      </c>
      <c r="P1095">
        <v>172.241149459339</v>
      </c>
      <c r="Q1095">
        <v>0.19223817444466701</v>
      </c>
    </row>
    <row r="1096" spans="1:17" hidden="1" x14ac:dyDescent="0.3">
      <c r="A1096" t="s">
        <v>2350</v>
      </c>
      <c r="B1096" t="s">
        <v>2351</v>
      </c>
      <c r="C1096" t="s">
        <v>3150</v>
      </c>
      <c r="D1096" t="s">
        <v>496</v>
      </c>
      <c r="E1096">
        <v>2223.3117020750001</v>
      </c>
      <c r="F1096">
        <v>2613.5500000000002</v>
      </c>
      <c r="G1096">
        <v>48.8988448804824</v>
      </c>
      <c r="H1096">
        <v>19.889120109175099</v>
      </c>
      <c r="I1096">
        <v>39.824839620833401</v>
      </c>
      <c r="J1096">
        <v>6.3917361085940501</v>
      </c>
      <c r="K1096">
        <v>2449.3256954342301</v>
      </c>
      <c r="L1096">
        <v>2207.3563005957999</v>
      </c>
      <c r="M1096">
        <v>62.200073295731798</v>
      </c>
      <c r="N1096">
        <v>0.94549397238870503</v>
      </c>
      <c r="O1096">
        <v>29.287750377838499</v>
      </c>
      <c r="P1096">
        <v>102.15415554782</v>
      </c>
      <c r="Q1096">
        <v>-4.2212196280030003E-3</v>
      </c>
    </row>
    <row r="1097" spans="1:17" hidden="1" x14ac:dyDescent="0.3">
      <c r="A1097" t="s">
        <v>2352</v>
      </c>
      <c r="B1097" t="s">
        <v>2353</v>
      </c>
      <c r="C1097" t="s">
        <v>3150</v>
      </c>
      <c r="D1097" t="s">
        <v>489</v>
      </c>
      <c r="E1097">
        <v>2222.5279999999998</v>
      </c>
      <c r="F1097">
        <v>126.28</v>
      </c>
      <c r="G1097">
        <v>69.097143587810905</v>
      </c>
      <c r="H1097">
        <v>-1.5184259872842201</v>
      </c>
      <c r="I1097">
        <v>-14.6667505191317</v>
      </c>
      <c r="J1097">
        <v>-5.4036915088122104</v>
      </c>
      <c r="K1097">
        <v>137.20238612105999</v>
      </c>
      <c r="L1097">
        <v>125.03475713956</v>
      </c>
      <c r="M1097">
        <v>42.498233536447898</v>
      </c>
      <c r="N1097">
        <v>0.65945765656903099</v>
      </c>
      <c r="O1097">
        <v>47.687678175483001</v>
      </c>
      <c r="P1097">
        <v>113.130801687763</v>
      </c>
      <c r="Q1097">
        <v>3.5723874850983002E-2</v>
      </c>
    </row>
    <row r="1098" spans="1:17" hidden="1" x14ac:dyDescent="0.3">
      <c r="A1098" t="s">
        <v>2354</v>
      </c>
      <c r="B1098" t="s">
        <v>2355</v>
      </c>
      <c r="C1098" t="s">
        <v>3150</v>
      </c>
      <c r="D1098" t="s">
        <v>214</v>
      </c>
      <c r="E1098">
        <v>2220.2783082999999</v>
      </c>
      <c r="F1098">
        <v>399.1</v>
      </c>
      <c r="G1098">
        <v>-13.978041041806</v>
      </c>
      <c r="H1098">
        <v>-0.80206463659452898</v>
      </c>
      <c r="I1098">
        <v>-2.0318603893525302</v>
      </c>
      <c r="J1098">
        <v>-2.52034130638306</v>
      </c>
      <c r="K1098">
        <v>410.285334184725</v>
      </c>
      <c r="L1098">
        <v>404.37334414105698</v>
      </c>
      <c r="M1098">
        <v>51.803583470546798</v>
      </c>
      <c r="N1098">
        <v>0.56070302730862398</v>
      </c>
      <c r="O1098">
        <v>22.525682786269002</v>
      </c>
      <c r="P1098">
        <v>27.4876217856572</v>
      </c>
      <c r="Q1098">
        <v>4.2224637966171E-2</v>
      </c>
    </row>
    <row r="1099" spans="1:17" hidden="1" x14ac:dyDescent="0.3">
      <c r="A1099" t="s">
        <v>2356</v>
      </c>
      <c r="B1099" t="s">
        <v>2357</v>
      </c>
      <c r="C1099" t="s">
        <v>3150</v>
      </c>
      <c r="D1099" t="s">
        <v>2028</v>
      </c>
      <c r="E1099">
        <v>2216.1850228799999</v>
      </c>
      <c r="F1099">
        <v>764.7</v>
      </c>
      <c r="G1099">
        <v>-26.244599815021399</v>
      </c>
      <c r="H1099">
        <v>32.188133222554903</v>
      </c>
      <c r="I1099">
        <v>3.27200462278133</v>
      </c>
      <c r="J1099">
        <v>3.0670598885882701</v>
      </c>
      <c r="K1099">
        <v>682.45886013504298</v>
      </c>
      <c r="L1099">
        <v>653.05199623573696</v>
      </c>
      <c r="M1099">
        <v>60.830002982562398</v>
      </c>
      <c r="N1099">
        <v>1.5868350341633</v>
      </c>
      <c r="O1099">
        <v>19.6547665751275</v>
      </c>
      <c r="P1099">
        <v>47.057692307692299</v>
      </c>
      <c r="Q1099">
        <v>0.16838555709868899</v>
      </c>
    </row>
    <row r="1100" spans="1:17" hidden="1" x14ac:dyDescent="0.3">
      <c r="A1100" t="s">
        <v>2358</v>
      </c>
      <c r="B1100" t="s">
        <v>2359</v>
      </c>
      <c r="C1100" t="s">
        <v>3150</v>
      </c>
      <c r="D1100" t="s">
        <v>489</v>
      </c>
      <c r="E1100">
        <v>2212.786466084</v>
      </c>
      <c r="F1100">
        <v>241.16</v>
      </c>
      <c r="G1100">
        <v>-33.479911550849501</v>
      </c>
      <c r="H1100">
        <v>1.5743582676302901</v>
      </c>
      <c r="I1100">
        <v>-17.887490144848901</v>
      </c>
      <c r="J1100">
        <v>-2.0001501116582698</v>
      </c>
      <c r="K1100">
        <v>242.522675589599</v>
      </c>
      <c r="L1100">
        <v>252.12679701171501</v>
      </c>
      <c r="M1100">
        <v>59.80586170067</v>
      </c>
      <c r="N1100">
        <v>0.39414766094506198</v>
      </c>
      <c r="O1100">
        <v>31.448001326919801</v>
      </c>
      <c r="P1100">
        <v>13.220657276995301</v>
      </c>
      <c r="Q1100">
        <v>9.0893239106620005E-3</v>
      </c>
    </row>
    <row r="1101" spans="1:17" hidden="1" x14ac:dyDescent="0.3">
      <c r="A1101" t="s">
        <v>2360</v>
      </c>
      <c r="B1101" t="s">
        <v>2361</v>
      </c>
      <c r="C1101" t="s">
        <v>3150</v>
      </c>
      <c r="D1101" t="s">
        <v>468</v>
      </c>
      <c r="E1101">
        <v>2183.8058701199998</v>
      </c>
      <c r="F1101">
        <v>497.7</v>
      </c>
      <c r="G1101">
        <v>-50.749020410963503</v>
      </c>
      <c r="H1101">
        <v>-3.2849993726459701</v>
      </c>
      <c r="I1101">
        <v>-30.829282651227999</v>
      </c>
      <c r="J1101">
        <v>2.1748163752704599</v>
      </c>
      <c r="K1101">
        <v>530.75452821618399</v>
      </c>
      <c r="L1101">
        <v>598.50128608386501</v>
      </c>
      <c r="M1101">
        <v>54.653342856979798</v>
      </c>
      <c r="N1101">
        <v>0.70701671156482904</v>
      </c>
      <c r="O1101">
        <v>60.468153506128097</v>
      </c>
      <c r="P1101">
        <v>9.9403578528826895</v>
      </c>
      <c r="Q1101">
        <v>-5.3657349965074E-2</v>
      </c>
    </row>
    <row r="1102" spans="1:17" hidden="1" x14ac:dyDescent="0.3">
      <c r="A1102" t="s">
        <v>2362</v>
      </c>
      <c r="B1102" t="s">
        <v>2363</v>
      </c>
      <c r="C1102" t="s">
        <v>3150</v>
      </c>
      <c r="D1102" t="s">
        <v>746</v>
      </c>
      <c r="E1102">
        <v>2180.653534008</v>
      </c>
      <c r="F1102">
        <v>270.2</v>
      </c>
      <c r="G1102">
        <v>0.42390052521423599</v>
      </c>
      <c r="H1102">
        <v>-0.32596174486882901</v>
      </c>
      <c r="I1102">
        <v>0.90650907603028297</v>
      </c>
      <c r="J1102">
        <v>0.103708702279694</v>
      </c>
      <c r="K1102">
        <v>271.40612911821103</v>
      </c>
      <c r="L1102">
        <v>260.83225175383899</v>
      </c>
      <c r="M1102">
        <v>58.290846172297002</v>
      </c>
      <c r="N1102">
        <v>0.63683618021782695</v>
      </c>
      <c r="O1102">
        <v>9.2894152479644703</v>
      </c>
      <c r="P1102">
        <v>24.3213398362013</v>
      </c>
      <c r="Q1102">
        <v>3.2968413234804997E-2</v>
      </c>
    </row>
    <row r="1103" spans="1:17" hidden="1" x14ac:dyDescent="0.3">
      <c r="A1103" t="s">
        <v>2364</v>
      </c>
      <c r="B1103" t="s">
        <v>2365</v>
      </c>
      <c r="C1103" t="s">
        <v>3150</v>
      </c>
      <c r="D1103" t="s">
        <v>757</v>
      </c>
      <c r="E1103">
        <v>2180.5287715750001</v>
      </c>
      <c r="F1103">
        <v>19.57</v>
      </c>
      <c r="G1103">
        <v>-34.932290463021999</v>
      </c>
      <c r="H1103">
        <v>-4.5980766729716596</v>
      </c>
      <c r="I1103">
        <v>7.7359659012757902</v>
      </c>
      <c r="J1103">
        <v>-5.5934524907243599</v>
      </c>
      <c r="K1103">
        <v>19.759211063655599</v>
      </c>
      <c r="L1103">
        <v>18.897180530141799</v>
      </c>
      <c r="M1103">
        <v>47.107652140251702</v>
      </c>
      <c r="N1103">
        <v>3.57696898638609E-2</v>
      </c>
      <c r="O1103">
        <v>40.521205927439901</v>
      </c>
      <c r="P1103">
        <v>38.695960311835499</v>
      </c>
      <c r="Q1103">
        <v>8.0163708041333007E-2</v>
      </c>
    </row>
    <row r="1104" spans="1:17" hidden="1" x14ac:dyDescent="0.3">
      <c r="A1104" t="s">
        <v>2366</v>
      </c>
      <c r="B1104" t="s">
        <v>2367</v>
      </c>
      <c r="C1104" t="s">
        <v>3150</v>
      </c>
      <c r="D1104" t="s">
        <v>375</v>
      </c>
      <c r="E1104">
        <v>2178.3484994999999</v>
      </c>
      <c r="F1104">
        <v>43.5</v>
      </c>
      <c r="G1104">
        <v>-55.617704941439399</v>
      </c>
      <c r="H1104">
        <v>8.6266258871373296</v>
      </c>
      <c r="I1104">
        <v>-24.010093680038199</v>
      </c>
      <c r="J1104">
        <v>4.2122388959261698</v>
      </c>
      <c r="K1104">
        <v>45.019042806128702</v>
      </c>
      <c r="L1104">
        <v>53.047474211827897</v>
      </c>
      <c r="M1104">
        <v>54.9760914867</v>
      </c>
      <c r="N1104">
        <v>1.0684211986736101</v>
      </c>
      <c r="O1104">
        <v>93.218390804597604</v>
      </c>
      <c r="P1104">
        <v>11.1963190184049</v>
      </c>
    </row>
    <row r="1105" spans="1:17" hidden="1" x14ac:dyDescent="0.3">
      <c r="A1105" t="s">
        <v>2368</v>
      </c>
      <c r="B1105" t="s">
        <v>2369</v>
      </c>
      <c r="C1105" t="s">
        <v>3150</v>
      </c>
      <c r="D1105" t="s">
        <v>1162</v>
      </c>
      <c r="E1105">
        <v>2177.6009629499999</v>
      </c>
      <c r="F1105">
        <v>413.35</v>
      </c>
      <c r="G1105">
        <v>38.655073216558002</v>
      </c>
      <c r="H1105">
        <v>-3.5777299509272802</v>
      </c>
      <c r="I1105">
        <v>21.0963138264162</v>
      </c>
      <c r="J1105">
        <v>-4.88386522482429</v>
      </c>
      <c r="K1105">
        <v>446.41600767620002</v>
      </c>
      <c r="L1105">
        <v>402.87882359788102</v>
      </c>
      <c r="M1105">
        <v>48.335628989094097</v>
      </c>
      <c r="N1105">
        <v>0.49241838535822802</v>
      </c>
      <c r="O1105">
        <v>48.469819765331998</v>
      </c>
      <c r="P1105">
        <v>78.900670850465204</v>
      </c>
      <c r="Q1105">
        <v>7.5629595323782994E-2</v>
      </c>
    </row>
    <row r="1106" spans="1:17" hidden="1" x14ac:dyDescent="0.3">
      <c r="A1106" t="s">
        <v>2370</v>
      </c>
      <c r="B1106" t="s">
        <v>2371</v>
      </c>
      <c r="C1106" t="s">
        <v>3150</v>
      </c>
      <c r="D1106" t="s">
        <v>51</v>
      </c>
      <c r="E1106">
        <v>2159.8340613999999</v>
      </c>
      <c r="F1106">
        <v>2246.6</v>
      </c>
      <c r="G1106">
        <v>63.682010972251902</v>
      </c>
      <c r="H1106">
        <v>26.173393384433499</v>
      </c>
      <c r="I1106">
        <v>71.348978392945</v>
      </c>
      <c r="J1106">
        <v>6.3838084911877804</v>
      </c>
      <c r="K1106">
        <v>1888.57543338647</v>
      </c>
      <c r="L1106">
        <v>1526.76447912601</v>
      </c>
      <c r="M1106">
        <v>73.420608325751999</v>
      </c>
      <c r="N1106">
        <v>0.62772831554797803</v>
      </c>
      <c r="O1106">
        <v>3.5342295023591301</v>
      </c>
      <c r="P1106">
        <v>111.933399367954</v>
      </c>
      <c r="Q1106">
        <v>0.13814422376586299</v>
      </c>
    </row>
    <row r="1107" spans="1:17" hidden="1" x14ac:dyDescent="0.3">
      <c r="A1107" t="s">
        <v>2372</v>
      </c>
      <c r="B1107" t="s">
        <v>2373</v>
      </c>
      <c r="C1107" t="s">
        <v>3150</v>
      </c>
      <c r="D1107" t="s">
        <v>1344</v>
      </c>
      <c r="E1107">
        <v>2155.7736060299999</v>
      </c>
      <c r="F1107">
        <v>285.45</v>
      </c>
      <c r="G1107">
        <v>-35.953700614297198</v>
      </c>
      <c r="H1107">
        <v>-3.4518556018983402</v>
      </c>
      <c r="I1107">
        <v>-12.736985209337499</v>
      </c>
      <c r="J1107">
        <v>-4.2156362617272602</v>
      </c>
      <c r="K1107">
        <v>322.01791766711398</v>
      </c>
      <c r="L1107">
        <v>339.85203639494802</v>
      </c>
      <c r="M1107">
        <v>57.603499994213401</v>
      </c>
      <c r="N1107">
        <v>0.79458273137159796</v>
      </c>
      <c r="O1107">
        <v>58.293921877736899</v>
      </c>
      <c r="P1107">
        <v>10.127314814814801</v>
      </c>
      <c r="Q1107">
        <v>1.2523276602874001E-2</v>
      </c>
    </row>
    <row r="1108" spans="1:17" hidden="1" x14ac:dyDescent="0.3">
      <c r="A1108" t="s">
        <v>2374</v>
      </c>
      <c r="B1108" t="s">
        <v>2375</v>
      </c>
      <c r="C1108" t="s">
        <v>3150</v>
      </c>
      <c r="D1108" t="s">
        <v>51</v>
      </c>
      <c r="E1108">
        <v>2155.66394395</v>
      </c>
      <c r="F1108">
        <v>254.65</v>
      </c>
      <c r="G1108">
        <v>87.647428558529796</v>
      </c>
      <c r="H1108">
        <v>-6.0555808042233101</v>
      </c>
      <c r="I1108">
        <v>17.2248501464702</v>
      </c>
      <c r="J1108">
        <v>2.4524711658384701</v>
      </c>
      <c r="K1108">
        <v>295.20321287234702</v>
      </c>
      <c r="L1108">
        <v>255.79496571181201</v>
      </c>
      <c r="M1108">
        <v>40.904804261917299</v>
      </c>
      <c r="N1108">
        <v>0.52450436914540699</v>
      </c>
      <c r="O1108">
        <v>56.292951109365703</v>
      </c>
      <c r="P1108">
        <v>124.757281553398</v>
      </c>
      <c r="Q1108">
        <v>6.6224983958565006E-2</v>
      </c>
    </row>
    <row r="1109" spans="1:17" hidden="1" x14ac:dyDescent="0.3">
      <c r="A1109" t="s">
        <v>2376</v>
      </c>
      <c r="B1109" t="s">
        <v>2377</v>
      </c>
      <c r="C1109" t="s">
        <v>3150</v>
      </c>
      <c r="D1109" t="s">
        <v>572</v>
      </c>
      <c r="E1109">
        <v>2155.4743180380001</v>
      </c>
      <c r="F1109">
        <v>171.42</v>
      </c>
      <c r="G1109">
        <v>-24.285654724229602</v>
      </c>
      <c r="H1109">
        <v>5.5442780881852496</v>
      </c>
      <c r="I1109">
        <v>25.9569101100228</v>
      </c>
      <c r="J1109">
        <v>1.3552370626163599</v>
      </c>
      <c r="K1109">
        <v>156.949564899265</v>
      </c>
      <c r="L1109">
        <v>147.136544391592</v>
      </c>
      <c r="M1109">
        <v>65.345805013455404</v>
      </c>
      <c r="N1109">
        <v>1.2894443177410699</v>
      </c>
      <c r="O1109">
        <v>9.6429821491074605</v>
      </c>
      <c r="P1109">
        <v>49.711790393013104</v>
      </c>
      <c r="Q1109">
        <v>-2.1472614933451002E-2</v>
      </c>
    </row>
    <row r="1110" spans="1:17" hidden="1" x14ac:dyDescent="0.3">
      <c r="A1110" t="s">
        <v>2378</v>
      </c>
      <c r="B1110" t="s">
        <v>2379</v>
      </c>
      <c r="C1110" t="s">
        <v>3150</v>
      </c>
      <c r="D1110" t="s">
        <v>654</v>
      </c>
      <c r="E1110">
        <v>2154.8543804999999</v>
      </c>
      <c r="F1110">
        <v>405</v>
      </c>
      <c r="G1110">
        <v>-37.638577733911802</v>
      </c>
      <c r="H1110">
        <v>-3.1448617534730698</v>
      </c>
      <c r="I1110">
        <v>-8.3575428512006393</v>
      </c>
      <c r="J1110">
        <v>-3.9762624487666098</v>
      </c>
      <c r="K1110">
        <v>420.04938481265202</v>
      </c>
      <c r="L1110">
        <v>457.24365512193901</v>
      </c>
      <c r="M1110">
        <v>55.237931424150403</v>
      </c>
      <c r="N1110">
        <v>1.40619212666606</v>
      </c>
      <c r="O1110">
        <v>41.827160493827101</v>
      </c>
      <c r="P1110">
        <v>7.1428571428571397</v>
      </c>
      <c r="Q1110">
        <v>-8.5976690833511005E-2</v>
      </c>
    </row>
    <row r="1111" spans="1:17" hidden="1" x14ac:dyDescent="0.3">
      <c r="A1111" t="s">
        <v>2380</v>
      </c>
      <c r="B1111" t="s">
        <v>2381</v>
      </c>
      <c r="C1111" t="s">
        <v>3150</v>
      </c>
      <c r="D1111" t="s">
        <v>411</v>
      </c>
      <c r="E1111">
        <v>2152.94895963</v>
      </c>
      <c r="F1111">
        <v>739.9</v>
      </c>
      <c r="G1111">
        <v>-9.7404413059284494</v>
      </c>
      <c r="H1111">
        <v>-3.6048379981914098</v>
      </c>
      <c r="I1111">
        <v>25.929842282373201</v>
      </c>
      <c r="J1111">
        <v>0.78717975119620998</v>
      </c>
      <c r="K1111">
        <v>808.25877878867698</v>
      </c>
      <c r="L1111">
        <v>738.67667948840494</v>
      </c>
      <c r="M1111">
        <v>41.421539345741799</v>
      </c>
      <c r="N1111">
        <v>0.63543321920170603</v>
      </c>
      <c r="O1111">
        <v>46.540072982835497</v>
      </c>
      <c r="P1111">
        <v>58.913230240549801</v>
      </c>
      <c r="Q1111">
        <v>4.9334949956642997E-2</v>
      </c>
    </row>
    <row r="1112" spans="1:17" hidden="1" x14ac:dyDescent="0.3">
      <c r="A1112" t="s">
        <v>2382</v>
      </c>
      <c r="B1112" t="s">
        <v>2383</v>
      </c>
      <c r="C1112" t="s">
        <v>3150</v>
      </c>
      <c r="D1112" t="s">
        <v>530</v>
      </c>
      <c r="E1112">
        <v>2150.7056381099901</v>
      </c>
      <c r="F1112">
        <v>70.53</v>
      </c>
      <c r="G1112">
        <v>-17.266358667130898</v>
      </c>
      <c r="H1112">
        <v>0.81513671808663002</v>
      </c>
      <c r="I1112">
        <v>-22.974965951385201</v>
      </c>
      <c r="J1112">
        <v>0.39228841901817002</v>
      </c>
      <c r="K1112">
        <v>74.271315143131602</v>
      </c>
      <c r="L1112">
        <v>75.973954865157694</v>
      </c>
      <c r="M1112">
        <v>58.596121799979599</v>
      </c>
      <c r="N1112">
        <v>0.29672687959151001</v>
      </c>
      <c r="O1112">
        <v>65.674181199489496</v>
      </c>
      <c r="P1112">
        <v>14.2186234817813</v>
      </c>
      <c r="Q1112">
        <v>0.14894024391052799</v>
      </c>
    </row>
    <row r="1113" spans="1:17" hidden="1" x14ac:dyDescent="0.3">
      <c r="A1113" t="s">
        <v>2384</v>
      </c>
      <c r="B1113" t="s">
        <v>2385</v>
      </c>
      <c r="C1113" t="s">
        <v>3150</v>
      </c>
      <c r="D1113" t="s">
        <v>1302</v>
      </c>
      <c r="E1113">
        <v>2149.7826719300001</v>
      </c>
      <c r="F1113">
        <v>756.55</v>
      </c>
      <c r="G1113">
        <v>-35.063394015510802</v>
      </c>
      <c r="H1113">
        <v>0.77697075249617598</v>
      </c>
      <c r="I1113">
        <v>-15.4633626906905</v>
      </c>
      <c r="J1113">
        <v>-2.8061385987593002</v>
      </c>
      <c r="K1113">
        <v>791.967594750937</v>
      </c>
      <c r="L1113">
        <v>820.81179117180704</v>
      </c>
      <c r="M1113">
        <v>42.983919726641297</v>
      </c>
      <c r="N1113">
        <v>1.0437968816613299</v>
      </c>
      <c r="O1113">
        <v>52.131385896503801</v>
      </c>
      <c r="P1113">
        <v>4.9961834709596902</v>
      </c>
      <c r="Q1113">
        <v>-2.7393094387428998E-2</v>
      </c>
    </row>
    <row r="1114" spans="1:17" hidden="1" x14ac:dyDescent="0.3">
      <c r="A1114" t="s">
        <v>2386</v>
      </c>
      <c r="B1114" t="s">
        <v>2387</v>
      </c>
      <c r="C1114" t="s">
        <v>3150</v>
      </c>
      <c r="D1114" t="s">
        <v>117</v>
      </c>
      <c r="E1114">
        <v>2147.01640335</v>
      </c>
      <c r="F1114">
        <v>263.25</v>
      </c>
      <c r="G1114">
        <v>-2.51012785877422</v>
      </c>
      <c r="H1114">
        <v>1.4460614286793201</v>
      </c>
      <c r="I1114">
        <v>-22.0697179973176</v>
      </c>
      <c r="J1114">
        <v>-1.51706970659761</v>
      </c>
      <c r="K1114">
        <v>271.45382122300998</v>
      </c>
      <c r="L1114">
        <v>265.21563126963099</v>
      </c>
      <c r="M1114">
        <v>52.046118246104697</v>
      </c>
      <c r="N1114">
        <v>0.73577244897301497</v>
      </c>
      <c r="O1114">
        <v>29.230769230769202</v>
      </c>
      <c r="P1114">
        <v>41.990291262135898</v>
      </c>
      <c r="Q1114">
        <v>8.2311406416975E-2</v>
      </c>
    </row>
    <row r="1115" spans="1:17" x14ac:dyDescent="0.3">
      <c r="A1115" t="s">
        <v>2388</v>
      </c>
      <c r="B1115" t="s">
        <v>2389</v>
      </c>
      <c r="C1115" t="s">
        <v>3151</v>
      </c>
      <c r="D1115" t="s">
        <v>411</v>
      </c>
      <c r="E1115">
        <v>2141.6957582759901</v>
      </c>
      <c r="F1115">
        <v>185.97</v>
      </c>
      <c r="G1115">
        <v>-62.113979506748898</v>
      </c>
      <c r="H1115">
        <v>0.73848080077806399</v>
      </c>
      <c r="I1115">
        <v>-24.715188418332001</v>
      </c>
      <c r="J1115">
        <v>-2.7549318305957602</v>
      </c>
      <c r="K1115">
        <v>195.95512795375399</v>
      </c>
      <c r="L1115">
        <v>228.38179184552999</v>
      </c>
      <c r="M1115">
        <v>48.977382637161497</v>
      </c>
      <c r="N1115">
        <v>0.61432875112603802</v>
      </c>
      <c r="O1115">
        <v>132.16110125289001</v>
      </c>
      <c r="P1115">
        <v>7.1873198847262199</v>
      </c>
      <c r="Q1115">
        <v>-4.7785964558432002E-2</v>
      </c>
    </row>
    <row r="1116" spans="1:17" hidden="1" x14ac:dyDescent="0.3">
      <c r="A1116" t="s">
        <v>2390</v>
      </c>
      <c r="B1116" t="s">
        <v>2391</v>
      </c>
      <c r="C1116" t="s">
        <v>3150</v>
      </c>
      <c r="D1116" t="s">
        <v>18</v>
      </c>
      <c r="E1116">
        <v>2140.1193976740001</v>
      </c>
      <c r="F1116">
        <v>218.67</v>
      </c>
      <c r="G1116">
        <v>-53.844346406305299</v>
      </c>
      <c r="H1116">
        <v>-5.3359699888567302</v>
      </c>
      <c r="I1116">
        <v>-6.1041122924005196</v>
      </c>
      <c r="J1116">
        <v>-2.9841392970645599</v>
      </c>
      <c r="K1116">
        <v>216.38681035745199</v>
      </c>
      <c r="L1116">
        <v>226.020041275127</v>
      </c>
      <c r="M1116">
        <v>64.916688598841006</v>
      </c>
      <c r="N1116">
        <v>0.32664657950995901</v>
      </c>
      <c r="O1116">
        <v>57.337540586271501</v>
      </c>
      <c r="P1116">
        <v>19.852014250479499</v>
      </c>
    </row>
    <row r="1117" spans="1:17" x14ac:dyDescent="0.3">
      <c r="A1117" t="s">
        <v>2392</v>
      </c>
      <c r="B1117" t="s">
        <v>2393</v>
      </c>
      <c r="C1117" t="s">
        <v>3154</v>
      </c>
      <c r="D1117" t="s">
        <v>2103</v>
      </c>
      <c r="E1117">
        <v>2136.3880606339999</v>
      </c>
      <c r="F1117">
        <v>44.81</v>
      </c>
      <c r="G1117">
        <v>-40.091587173879702</v>
      </c>
      <c r="H1117">
        <v>2.4779002994397801</v>
      </c>
      <c r="I1117">
        <v>-20.2962395661371</v>
      </c>
      <c r="J1117">
        <v>-1.2450707203639</v>
      </c>
      <c r="K1117">
        <v>47.656768065424501</v>
      </c>
      <c r="L1117">
        <v>50.435564293754801</v>
      </c>
      <c r="M1117">
        <v>51.084153250775998</v>
      </c>
      <c r="N1117">
        <v>0.45088132437591699</v>
      </c>
      <c r="O1117">
        <v>54.876143717920101</v>
      </c>
      <c r="P1117">
        <v>6.2855787476280902</v>
      </c>
      <c r="Q1117">
        <v>-7.6110624296389998E-3</v>
      </c>
    </row>
    <row r="1118" spans="1:17" hidden="1" x14ac:dyDescent="0.3">
      <c r="A1118" t="s">
        <v>2394</v>
      </c>
      <c r="B1118" t="s">
        <v>2395</v>
      </c>
      <c r="C1118" t="s">
        <v>3150</v>
      </c>
      <c r="D1118" t="s">
        <v>448</v>
      </c>
      <c r="E1118">
        <v>2133.6237780000001</v>
      </c>
      <c r="F1118">
        <v>850.3</v>
      </c>
      <c r="G1118">
        <v>15.8632891017531</v>
      </c>
      <c r="H1118">
        <v>-3.5597578016304299</v>
      </c>
      <c r="I1118">
        <v>38.154874968409501</v>
      </c>
      <c r="J1118">
        <v>-1.9048142633032299</v>
      </c>
      <c r="K1118">
        <v>884.26901786806195</v>
      </c>
      <c r="L1118">
        <v>780.42635811146101</v>
      </c>
      <c r="M1118">
        <v>45.633900684422699</v>
      </c>
      <c r="N1118">
        <v>0.65454434410495799</v>
      </c>
      <c r="O1118">
        <v>33.258849817711301</v>
      </c>
      <c r="P1118">
        <v>64.866698982064904</v>
      </c>
      <c r="Q1118">
        <v>7.4451158457432998E-2</v>
      </c>
    </row>
    <row r="1119" spans="1:17" hidden="1" x14ac:dyDescent="0.3">
      <c r="A1119" t="s">
        <v>2396</v>
      </c>
      <c r="B1119" t="s">
        <v>2397</v>
      </c>
      <c r="C1119" t="s">
        <v>3150</v>
      </c>
      <c r="D1119" t="s">
        <v>214</v>
      </c>
      <c r="E1119">
        <v>2132.7317944599999</v>
      </c>
      <c r="F1119">
        <v>2281.5500000000002</v>
      </c>
      <c r="G1119">
        <v>-37.419788407636098</v>
      </c>
      <c r="H1119">
        <v>-3.03383257474544</v>
      </c>
      <c r="I1119">
        <v>-20.547992556935</v>
      </c>
      <c r="J1119">
        <v>0.77699030936959601</v>
      </c>
      <c r="K1119">
        <v>2487.29486606508</v>
      </c>
      <c r="L1119">
        <v>2561.6266566235199</v>
      </c>
      <c r="M1119">
        <v>38.517348608679796</v>
      </c>
      <c r="N1119">
        <v>2.13695270341245</v>
      </c>
      <c r="O1119">
        <v>32.971006552562898</v>
      </c>
      <c r="P1119">
        <v>7.1150234741784004</v>
      </c>
      <c r="Q1119">
        <v>4.4731850270282002E-2</v>
      </c>
    </row>
    <row r="1120" spans="1:17" hidden="1" x14ac:dyDescent="0.3">
      <c r="A1120" t="s">
        <v>2398</v>
      </c>
      <c r="B1120" t="s">
        <v>2399</v>
      </c>
      <c r="C1120" t="s">
        <v>3150</v>
      </c>
      <c r="D1120" t="s">
        <v>278</v>
      </c>
      <c r="E1120">
        <v>2129.8356125599998</v>
      </c>
      <c r="F1120">
        <v>362.8</v>
      </c>
      <c r="G1120">
        <v>-45.056911930221297</v>
      </c>
      <c r="H1120">
        <v>-6.5186101120567699</v>
      </c>
      <c r="I1120">
        <v>-7.73358028491801</v>
      </c>
      <c r="J1120">
        <v>-1.6583810186021299</v>
      </c>
      <c r="K1120">
        <v>402.22579235209901</v>
      </c>
      <c r="L1120">
        <v>415.44960813564802</v>
      </c>
      <c r="M1120">
        <v>44.724878523023598</v>
      </c>
      <c r="N1120">
        <v>0.29654645544626601</v>
      </c>
      <c r="O1120">
        <v>48.208379272326297</v>
      </c>
      <c r="P1120">
        <v>9.6569442345473693</v>
      </c>
      <c r="Q1120">
        <v>-3.3324017486298999E-2</v>
      </c>
    </row>
    <row r="1121" spans="1:17" hidden="1" x14ac:dyDescent="0.3">
      <c r="A1121" t="s">
        <v>2400</v>
      </c>
      <c r="B1121" t="s">
        <v>2401</v>
      </c>
      <c r="C1121" t="s">
        <v>3150</v>
      </c>
      <c r="D1121" t="s">
        <v>222</v>
      </c>
      <c r="E1121">
        <v>2125.5806805000002</v>
      </c>
      <c r="F1121">
        <v>339</v>
      </c>
      <c r="G1121">
        <v>30.1163882721909</v>
      </c>
      <c r="H1121">
        <v>14.385683830374701</v>
      </c>
      <c r="I1121">
        <v>-12.2075230340504</v>
      </c>
      <c r="J1121">
        <v>2.4351048737370702</v>
      </c>
      <c r="K1121">
        <v>317.74854580852298</v>
      </c>
      <c r="L1121">
        <v>314.01985788871599</v>
      </c>
      <c r="M1121">
        <v>64.942843191184494</v>
      </c>
      <c r="N1121">
        <v>1.17519333904444</v>
      </c>
      <c r="O1121">
        <v>24.675516224188701</v>
      </c>
      <c r="P1121">
        <v>54.301319981793299</v>
      </c>
      <c r="Q1121">
        <v>0.109571094941874</v>
      </c>
    </row>
    <row r="1122" spans="1:17" hidden="1" x14ac:dyDescent="0.3">
      <c r="A1122" t="s">
        <v>2402</v>
      </c>
      <c r="B1122" t="s">
        <v>2403</v>
      </c>
      <c r="C1122" t="s">
        <v>3150</v>
      </c>
      <c r="D1122" t="s">
        <v>263</v>
      </c>
      <c r="E1122">
        <v>2124.243837</v>
      </c>
      <c r="F1122">
        <v>327.14999999999998</v>
      </c>
      <c r="G1122">
        <v>262.475556436734</v>
      </c>
      <c r="H1122">
        <v>82.882079019881004</v>
      </c>
      <c r="I1122">
        <v>290.211443428834</v>
      </c>
      <c r="J1122">
        <v>7.8746930650820701</v>
      </c>
      <c r="K1122">
        <v>229.38862755895099</v>
      </c>
      <c r="L1122">
        <v>162.528335439377</v>
      </c>
      <c r="M1122">
        <v>89.4015858124896</v>
      </c>
      <c r="N1122">
        <v>1.9874591641271999</v>
      </c>
      <c r="O1122">
        <v>5.7649396301390796</v>
      </c>
      <c r="P1122">
        <v>412.77429467084602</v>
      </c>
      <c r="Q1122">
        <v>0.19116414595555001</v>
      </c>
    </row>
    <row r="1123" spans="1:17" hidden="1" x14ac:dyDescent="0.3">
      <c r="A1123" t="s">
        <v>2404</v>
      </c>
      <c r="B1123" t="s">
        <v>2405</v>
      </c>
      <c r="C1123" t="s">
        <v>3150</v>
      </c>
      <c r="D1123" t="s">
        <v>150</v>
      </c>
      <c r="E1123">
        <v>2122.2494945599901</v>
      </c>
      <c r="F1123">
        <v>1167.2</v>
      </c>
      <c r="G1123">
        <v>322.014287903423</v>
      </c>
      <c r="H1123">
        <v>-2.3197639685795699</v>
      </c>
      <c r="I1123">
        <v>-13.196950052760901</v>
      </c>
      <c r="J1123">
        <v>-2.2624099962071802</v>
      </c>
      <c r="K1123">
        <v>1279.9634363473999</v>
      </c>
      <c r="M1123">
        <v>32.962350725767102</v>
      </c>
      <c r="N1123">
        <v>0.98641999606376696</v>
      </c>
      <c r="O1123">
        <v>34.4242631939684</v>
      </c>
      <c r="P1123">
        <v>404.51696563648102</v>
      </c>
    </row>
    <row r="1124" spans="1:17" hidden="1" x14ac:dyDescent="0.3">
      <c r="A1124" t="s">
        <v>2406</v>
      </c>
      <c r="B1124" t="s">
        <v>2407</v>
      </c>
      <c r="C1124" t="s">
        <v>3150</v>
      </c>
      <c r="D1124" t="s">
        <v>51</v>
      </c>
      <c r="E1124">
        <v>2118.2465198499999</v>
      </c>
      <c r="F1124">
        <v>1013.5</v>
      </c>
      <c r="G1124">
        <v>116.540710153739</v>
      </c>
      <c r="H1124">
        <v>7.4546048566510903</v>
      </c>
      <c r="I1124">
        <v>56.839703249374601</v>
      </c>
      <c r="J1124">
        <v>2.8244938268676698</v>
      </c>
      <c r="K1124">
        <v>962.52130775099704</v>
      </c>
      <c r="L1124">
        <v>760.32543521220305</v>
      </c>
      <c r="M1124">
        <v>51.637444538950099</v>
      </c>
      <c r="N1124">
        <v>1.2257001085934101</v>
      </c>
      <c r="O1124">
        <v>18.228909718796199</v>
      </c>
      <c r="P1124">
        <v>153.311672081979</v>
      </c>
      <c r="Q1124">
        <v>0.13865152022253499</v>
      </c>
    </row>
    <row r="1125" spans="1:17" hidden="1" x14ac:dyDescent="0.3">
      <c r="A1125" t="s">
        <v>2408</v>
      </c>
      <c r="B1125" t="s">
        <v>2409</v>
      </c>
      <c r="C1125" t="s">
        <v>3150</v>
      </c>
      <c r="D1125" t="s">
        <v>83</v>
      </c>
      <c r="E1125">
        <v>2112.8834999999999</v>
      </c>
      <c r="F1125">
        <v>209.3</v>
      </c>
      <c r="G1125">
        <v>-0.79013994749640604</v>
      </c>
      <c r="H1125">
        <v>47.787495984582002</v>
      </c>
      <c r="I1125">
        <v>59.038100888642603</v>
      </c>
      <c r="J1125">
        <v>5.33773005981522</v>
      </c>
      <c r="K1125">
        <v>170.87961136197299</v>
      </c>
      <c r="L1125">
        <v>154.74721722183801</v>
      </c>
      <c r="M1125">
        <v>60.0639765549789</v>
      </c>
      <c r="N1125">
        <v>2.1510390964885699</v>
      </c>
      <c r="O1125">
        <v>8.9106545628284692</v>
      </c>
      <c r="P1125">
        <v>84.486557955046194</v>
      </c>
      <c r="Q1125">
        <v>9.6679921280222E-2</v>
      </c>
    </row>
    <row r="1126" spans="1:17" hidden="1" x14ac:dyDescent="0.3">
      <c r="A1126" t="s">
        <v>2410</v>
      </c>
      <c r="B1126" t="s">
        <v>2411</v>
      </c>
      <c r="C1126" t="s">
        <v>3150</v>
      </c>
      <c r="D1126" t="s">
        <v>1010</v>
      </c>
      <c r="E1126">
        <v>2112.5753460000001</v>
      </c>
      <c r="F1126">
        <v>115.92</v>
      </c>
      <c r="G1126">
        <v>-21.894650341205601</v>
      </c>
      <c r="H1126">
        <v>-7.8813302186593699</v>
      </c>
      <c r="I1126">
        <v>-5.1152510708399497</v>
      </c>
      <c r="J1126">
        <v>-3.03787481836999</v>
      </c>
      <c r="K1126">
        <v>121.157555806189</v>
      </c>
      <c r="M1126">
        <v>53.901645814223599</v>
      </c>
      <c r="N1126">
        <v>0.39297340892322302</v>
      </c>
      <c r="O1126">
        <v>36.991028295376097</v>
      </c>
      <c r="P1126">
        <v>10.4525964745116</v>
      </c>
    </row>
    <row r="1127" spans="1:17" x14ac:dyDescent="0.3">
      <c r="A1127" t="s">
        <v>2412</v>
      </c>
      <c r="B1127" t="s">
        <v>2413</v>
      </c>
      <c r="C1127" t="s">
        <v>3143</v>
      </c>
      <c r="D1127" t="s">
        <v>69</v>
      </c>
      <c r="E1127">
        <v>2110.52342</v>
      </c>
      <c r="F1127">
        <v>81.7</v>
      </c>
      <c r="G1127">
        <v>-53.337317573372403</v>
      </c>
      <c r="H1127">
        <v>3.7452841258782601</v>
      </c>
      <c r="I1127">
        <v>-18.3338461748471</v>
      </c>
      <c r="J1127">
        <v>-2.5846668277966298</v>
      </c>
      <c r="K1127">
        <v>83.373501194376601</v>
      </c>
      <c r="L1127">
        <v>91.611494509369393</v>
      </c>
      <c r="M1127">
        <v>52.1471100240392</v>
      </c>
      <c r="N1127">
        <v>1.1703299584203499</v>
      </c>
      <c r="O1127">
        <v>90.942472460220301</v>
      </c>
      <c r="P1127">
        <v>12.364186494292399</v>
      </c>
      <c r="Q1127">
        <v>3.6013710486198003E-2</v>
      </c>
    </row>
    <row r="1128" spans="1:17" hidden="1" x14ac:dyDescent="0.3">
      <c r="A1128" t="s">
        <v>2414</v>
      </c>
      <c r="B1128" t="s">
        <v>2415</v>
      </c>
      <c r="C1128" t="s">
        <v>3150</v>
      </c>
      <c r="D1128" t="s">
        <v>530</v>
      </c>
      <c r="E1128">
        <v>2108.9587340849998</v>
      </c>
      <c r="F1128">
        <v>607.85</v>
      </c>
      <c r="G1128">
        <v>-1.4511142382940401</v>
      </c>
      <c r="H1128">
        <v>-6.7603638448937202</v>
      </c>
      <c r="I1128">
        <v>-10.5721699802641</v>
      </c>
      <c r="J1128">
        <v>-0.59226059458817604</v>
      </c>
      <c r="K1128">
        <v>648.22012652254398</v>
      </c>
      <c r="L1128">
        <v>629.83343048283302</v>
      </c>
      <c r="M1128">
        <v>42.235348991749099</v>
      </c>
      <c r="N1128">
        <v>0.34263042148346801</v>
      </c>
      <c r="O1128">
        <v>54.314386773052497</v>
      </c>
      <c r="P1128">
        <v>57.883116883116799</v>
      </c>
      <c r="Q1128">
        <v>0.159256409247168</v>
      </c>
    </row>
    <row r="1129" spans="1:17" hidden="1" x14ac:dyDescent="0.3">
      <c r="A1129" t="s">
        <v>1718</v>
      </c>
      <c r="B1129" t="s">
        <v>2416</v>
      </c>
      <c r="C1129" t="s">
        <v>3150</v>
      </c>
      <c r="D1129" t="s">
        <v>1720</v>
      </c>
      <c r="E1129">
        <v>2091.9342556299998</v>
      </c>
      <c r="F1129">
        <v>34.65</v>
      </c>
      <c r="G1129">
        <v>-27.1787856896497</v>
      </c>
      <c r="H1129">
        <v>18.8987846745209</v>
      </c>
      <c r="I1129">
        <v>-1.9558808993167001</v>
      </c>
      <c r="J1129">
        <v>3.8247514192274701</v>
      </c>
      <c r="K1129">
        <v>33.536112397491301</v>
      </c>
      <c r="L1129">
        <v>34.603512231780002</v>
      </c>
      <c r="M1129">
        <v>49.333103027404697</v>
      </c>
      <c r="N1129">
        <v>0.92696788837166699</v>
      </c>
      <c r="O1129">
        <v>32.611832611832597</v>
      </c>
      <c r="P1129">
        <v>27.624309392265101</v>
      </c>
      <c r="Q1129">
        <v>7.0291434656782004E-2</v>
      </c>
    </row>
    <row r="1130" spans="1:17" hidden="1" x14ac:dyDescent="0.3">
      <c r="A1130" t="s">
        <v>2417</v>
      </c>
      <c r="B1130" t="s">
        <v>2418</v>
      </c>
      <c r="C1130" t="s">
        <v>3150</v>
      </c>
      <c r="D1130" t="s">
        <v>2028</v>
      </c>
      <c r="E1130">
        <v>2089.8392592</v>
      </c>
      <c r="F1130">
        <v>522.4</v>
      </c>
      <c r="G1130">
        <v>515.247830721539</v>
      </c>
      <c r="H1130">
        <v>1.7136745520008401</v>
      </c>
      <c r="I1130">
        <v>-44.202117557328698</v>
      </c>
      <c r="J1130">
        <v>0.446525169280033</v>
      </c>
      <c r="K1130">
        <v>561.50156189251595</v>
      </c>
      <c r="L1130">
        <v>487.76561157830002</v>
      </c>
      <c r="M1130">
        <v>41.637762218923001</v>
      </c>
      <c r="N1130">
        <v>0.73634800346295604</v>
      </c>
      <c r="O1130">
        <v>81.604134762634004</v>
      </c>
    </row>
    <row r="1131" spans="1:17" hidden="1" x14ac:dyDescent="0.3">
      <c r="A1131" t="s">
        <v>2419</v>
      </c>
      <c r="B1131" t="s">
        <v>2420</v>
      </c>
      <c r="C1131" t="s">
        <v>3150</v>
      </c>
      <c r="D1131" t="s">
        <v>489</v>
      </c>
      <c r="E1131">
        <v>2084.3373415860001</v>
      </c>
      <c r="F1131">
        <v>115.79</v>
      </c>
      <c r="G1131">
        <v>0.28598945028466999</v>
      </c>
      <c r="H1131">
        <v>-0.40640202556188698</v>
      </c>
      <c r="I1131">
        <v>4.6854476011108899</v>
      </c>
      <c r="J1131">
        <v>-1.08403291850384</v>
      </c>
      <c r="K1131">
        <v>118.01862912098299</v>
      </c>
      <c r="L1131">
        <v>113.969096648077</v>
      </c>
      <c r="M1131">
        <v>52.147122871856297</v>
      </c>
      <c r="N1131">
        <v>0.76393396846611705</v>
      </c>
      <c r="O1131">
        <v>28.681233267121499</v>
      </c>
      <c r="P1131">
        <v>29.374301675977598</v>
      </c>
      <c r="Q1131">
        <v>5.5907501425492001E-2</v>
      </c>
    </row>
    <row r="1132" spans="1:17" hidden="1" x14ac:dyDescent="0.3">
      <c r="A1132" t="s">
        <v>2421</v>
      </c>
      <c r="B1132" t="s">
        <v>2422</v>
      </c>
      <c r="C1132" t="s">
        <v>3150</v>
      </c>
      <c r="D1132" t="s">
        <v>411</v>
      </c>
      <c r="E1132">
        <v>2084.002339315</v>
      </c>
      <c r="F1132">
        <v>1062.6500000000001</v>
      </c>
      <c r="G1132">
        <v>-36.736418874958098</v>
      </c>
      <c r="H1132">
        <v>0.74573647059585801</v>
      </c>
      <c r="I1132">
        <v>-13.1042075077875</v>
      </c>
      <c r="J1132">
        <v>-3.8774734510917499</v>
      </c>
      <c r="K1132">
        <v>1105.27424172119</v>
      </c>
      <c r="L1132">
        <v>1172.2335695388699</v>
      </c>
      <c r="M1132">
        <v>49.7982335369257</v>
      </c>
      <c r="N1132">
        <v>0.64837347773518805</v>
      </c>
      <c r="O1132">
        <v>38.747470945278302</v>
      </c>
      <c r="P1132">
        <v>28.798254651233201</v>
      </c>
      <c r="Q1132">
        <v>-5.6971410290579998E-2</v>
      </c>
    </row>
    <row r="1133" spans="1:17" hidden="1" x14ac:dyDescent="0.3">
      <c r="A1133" t="s">
        <v>2423</v>
      </c>
      <c r="B1133" t="s">
        <v>2424</v>
      </c>
      <c r="C1133" t="s">
        <v>3150</v>
      </c>
      <c r="D1133" t="s">
        <v>51</v>
      </c>
      <c r="E1133">
        <v>2081.5303590899998</v>
      </c>
      <c r="F1133">
        <v>720.3</v>
      </c>
      <c r="G1133">
        <v>-6.0484841469770299</v>
      </c>
      <c r="H1133">
        <v>-1.4377628347927101</v>
      </c>
      <c r="I1133">
        <v>-3.3357650992413399</v>
      </c>
      <c r="J1133">
        <v>-5.2310450365250398</v>
      </c>
      <c r="K1133">
        <v>737.92651215268199</v>
      </c>
      <c r="L1133">
        <v>724.23601387268604</v>
      </c>
      <c r="M1133">
        <v>55.226932123354501</v>
      </c>
      <c r="N1133">
        <v>0.65663237295280397</v>
      </c>
      <c r="O1133">
        <v>19.755657364986799</v>
      </c>
      <c r="P1133">
        <v>26.368421052631501</v>
      </c>
      <c r="Q1133">
        <v>-8.2612723271597993E-2</v>
      </c>
    </row>
    <row r="1134" spans="1:17" hidden="1" x14ac:dyDescent="0.3">
      <c r="A1134" t="s">
        <v>2425</v>
      </c>
      <c r="B1134" t="s">
        <v>2426</v>
      </c>
      <c r="C1134" t="s">
        <v>3150</v>
      </c>
      <c r="D1134" t="s">
        <v>263</v>
      </c>
      <c r="E1134">
        <v>2071.6310976</v>
      </c>
      <c r="F1134">
        <v>1190.4000000000001</v>
      </c>
      <c r="G1134">
        <v>-47.555530314319597</v>
      </c>
      <c r="H1134">
        <v>-7.31729832390665</v>
      </c>
      <c r="I1134">
        <v>-20.8818156425409</v>
      </c>
      <c r="J1134">
        <v>-2.8608747569273101</v>
      </c>
      <c r="K1134">
        <v>1271.2217543387301</v>
      </c>
      <c r="L1134">
        <v>1326.7167432572101</v>
      </c>
      <c r="M1134">
        <v>48.328122483115202</v>
      </c>
      <c r="N1134">
        <v>0.84987625917309495</v>
      </c>
      <c r="O1134">
        <v>48.689516129032199</v>
      </c>
      <c r="P1134">
        <v>7.5290185628472202</v>
      </c>
      <c r="Q1134">
        <v>5.59169592034E-2</v>
      </c>
    </row>
    <row r="1135" spans="1:17" hidden="1" x14ac:dyDescent="0.3">
      <c r="A1135" t="s">
        <v>2427</v>
      </c>
      <c r="B1135" t="s">
        <v>2428</v>
      </c>
      <c r="C1135" t="s">
        <v>3150</v>
      </c>
      <c r="D1135" t="s">
        <v>243</v>
      </c>
      <c r="E1135">
        <v>2069.5571956499998</v>
      </c>
      <c r="F1135">
        <v>1333.5</v>
      </c>
      <c r="G1135">
        <v>-18.952893345520799</v>
      </c>
      <c r="H1135">
        <v>14.2917809673964</v>
      </c>
      <c r="I1135">
        <v>1.88304301704398</v>
      </c>
      <c r="J1135">
        <v>-0.159305854722956</v>
      </c>
      <c r="K1135">
        <v>1277.55331563357</v>
      </c>
      <c r="L1135">
        <v>1298.8164081596501</v>
      </c>
      <c r="M1135">
        <v>62.901776457971899</v>
      </c>
      <c r="N1135">
        <v>1.9825765190436</v>
      </c>
      <c r="O1135">
        <v>14.2594675665541</v>
      </c>
      <c r="P1135">
        <v>16.3714111178985</v>
      </c>
      <c r="Q1135">
        <v>-1.9420901051147001E-2</v>
      </c>
    </row>
    <row r="1136" spans="1:17" hidden="1" x14ac:dyDescent="0.3">
      <c r="A1136" t="s">
        <v>2429</v>
      </c>
      <c r="B1136" t="s">
        <v>2430</v>
      </c>
      <c r="C1136" t="s">
        <v>3150</v>
      </c>
      <c r="D1136" t="s">
        <v>234</v>
      </c>
      <c r="E1136">
        <v>2067.673270625</v>
      </c>
      <c r="F1136">
        <v>1204.75</v>
      </c>
      <c r="G1136">
        <v>68.187924894452095</v>
      </c>
      <c r="H1136">
        <v>13.3534532612859</v>
      </c>
      <c r="I1136">
        <v>53.525615685371498</v>
      </c>
      <c r="J1136">
        <v>-2.1998263064004999</v>
      </c>
      <c r="K1136">
        <v>1047.46599045891</v>
      </c>
      <c r="L1136">
        <v>818.86465824389904</v>
      </c>
      <c r="M1136">
        <v>64.177627819433795</v>
      </c>
      <c r="N1136">
        <v>0.62972426217500899</v>
      </c>
      <c r="O1136">
        <v>6.1838555716953598</v>
      </c>
      <c r="P1136">
        <v>135.27975783614801</v>
      </c>
      <c r="Q1136">
        <v>0.15862310246325501</v>
      </c>
    </row>
    <row r="1137" spans="1:17" hidden="1" x14ac:dyDescent="0.3">
      <c r="A1137" t="s">
        <v>2431</v>
      </c>
      <c r="B1137" t="s">
        <v>2432</v>
      </c>
      <c r="C1137" t="s">
        <v>3150</v>
      </c>
      <c r="D1137" t="s">
        <v>51</v>
      </c>
      <c r="E1137">
        <v>2060.6264613899998</v>
      </c>
      <c r="F1137">
        <v>1458.3</v>
      </c>
      <c r="G1137">
        <v>-15.436918324436199</v>
      </c>
      <c r="H1137">
        <v>-4.0073695969627003</v>
      </c>
      <c r="I1137">
        <v>-7.5526174147798999</v>
      </c>
      <c r="J1137">
        <v>-2.0353847379433199</v>
      </c>
      <c r="K1137">
        <v>1549.2373623119399</v>
      </c>
      <c r="L1137">
        <v>1517.2645117094701</v>
      </c>
      <c r="M1137">
        <v>41.023443400022501</v>
      </c>
      <c r="N1137">
        <v>0.46142494851949201</v>
      </c>
      <c r="O1137">
        <v>29.873825687444299</v>
      </c>
      <c r="P1137">
        <v>11.3078655115826</v>
      </c>
      <c r="Q1137">
        <v>7.2770501601651993E-2</v>
      </c>
    </row>
    <row r="1138" spans="1:17" hidden="1" x14ac:dyDescent="0.3">
      <c r="A1138" t="s">
        <v>2433</v>
      </c>
      <c r="B1138" t="s">
        <v>2434</v>
      </c>
      <c r="C1138" t="s">
        <v>3150</v>
      </c>
      <c r="D1138" t="s">
        <v>504</v>
      </c>
      <c r="E1138">
        <v>2060.1094798899999</v>
      </c>
      <c r="F1138">
        <v>340.55</v>
      </c>
      <c r="G1138">
        <v>-13.3250339206355</v>
      </c>
      <c r="H1138">
        <v>-6.3872257366132299</v>
      </c>
      <c r="I1138">
        <v>-13.4888654241413</v>
      </c>
      <c r="J1138">
        <v>7.01126453248476</v>
      </c>
      <c r="K1138">
        <v>367.42087478445802</v>
      </c>
      <c r="L1138">
        <v>369.84708763677003</v>
      </c>
      <c r="M1138">
        <v>51.390867898954603</v>
      </c>
      <c r="N1138">
        <v>1.2124760564197901</v>
      </c>
      <c r="O1138">
        <v>32.873293202172903</v>
      </c>
      <c r="P1138">
        <v>16.030664395229898</v>
      </c>
      <c r="Q1138">
        <v>1.8395641659179E-2</v>
      </c>
    </row>
    <row r="1139" spans="1:17" hidden="1" x14ac:dyDescent="0.3">
      <c r="A1139" t="s">
        <v>2435</v>
      </c>
      <c r="B1139" t="s">
        <v>2436</v>
      </c>
      <c r="C1139" t="s">
        <v>3150</v>
      </c>
      <c r="D1139" t="s">
        <v>117</v>
      </c>
      <c r="E1139">
        <v>2059.19260596</v>
      </c>
      <c r="F1139">
        <v>298.2</v>
      </c>
      <c r="G1139">
        <v>-37.311847188570603</v>
      </c>
      <c r="H1139">
        <v>21.0454832508515</v>
      </c>
      <c r="I1139">
        <v>-20.532447918204898</v>
      </c>
      <c r="J1139">
        <v>-1.03762008024078</v>
      </c>
      <c r="K1139">
        <v>281.72426906909601</v>
      </c>
      <c r="M1139">
        <v>67.327000946878002</v>
      </c>
      <c r="N1139">
        <v>0.95972147911899597</v>
      </c>
      <c r="O1139">
        <v>34.138162307176302</v>
      </c>
      <c r="P1139">
        <v>32.180851063829799</v>
      </c>
    </row>
    <row r="1140" spans="1:17" hidden="1" x14ac:dyDescent="0.3">
      <c r="A1140" t="s">
        <v>2437</v>
      </c>
      <c r="B1140" t="s">
        <v>2438</v>
      </c>
      <c r="C1140" t="s">
        <v>3150</v>
      </c>
      <c r="D1140" t="s">
        <v>455</v>
      </c>
      <c r="E1140">
        <v>2057.145646727</v>
      </c>
      <c r="F1140">
        <v>136.66999999999999</v>
      </c>
      <c r="G1140">
        <v>42.813318979874303</v>
      </c>
      <c r="H1140">
        <v>12.9555146596588</v>
      </c>
      <c r="I1140">
        <v>30.4752451835271</v>
      </c>
      <c r="J1140">
        <v>-4.4457300615120099</v>
      </c>
      <c r="K1140">
        <v>133.00810102279999</v>
      </c>
      <c r="L1140">
        <v>119.913371296351</v>
      </c>
      <c r="M1140">
        <v>57.558919931128301</v>
      </c>
      <c r="N1140">
        <v>0.86938401444919799</v>
      </c>
      <c r="O1140">
        <v>20.289749030511398</v>
      </c>
      <c r="P1140">
        <v>87.219178082191704</v>
      </c>
      <c r="Q1140">
        <v>0.10896094749228</v>
      </c>
    </row>
    <row r="1141" spans="1:17" hidden="1" x14ac:dyDescent="0.3">
      <c r="A1141" t="s">
        <v>2439</v>
      </c>
      <c r="B1141" t="s">
        <v>2440</v>
      </c>
      <c r="C1141" t="s">
        <v>3150</v>
      </c>
      <c r="D1141" t="s">
        <v>214</v>
      </c>
      <c r="E1141">
        <v>2046.59681325</v>
      </c>
      <c r="F1141">
        <v>331.55</v>
      </c>
      <c r="G1141">
        <v>-13.5528902822112</v>
      </c>
      <c r="H1141">
        <v>-0.17135979873604401</v>
      </c>
      <c r="I1141">
        <v>7.8853477145067501</v>
      </c>
      <c r="J1141">
        <v>-0.62658423733219304</v>
      </c>
      <c r="K1141">
        <v>312.03548925246901</v>
      </c>
      <c r="L1141">
        <v>304.41090780173698</v>
      </c>
      <c r="M1141">
        <v>70.687272424052495</v>
      </c>
      <c r="N1141">
        <v>2.1260849697177702</v>
      </c>
      <c r="O1141">
        <v>19.378675916151401</v>
      </c>
      <c r="P1141">
        <v>50.567665758401397</v>
      </c>
      <c r="Q1141">
        <v>0.136125302546865</v>
      </c>
    </row>
    <row r="1142" spans="1:17" hidden="1" x14ac:dyDescent="0.3">
      <c r="A1142" t="s">
        <v>2441</v>
      </c>
      <c r="B1142" t="s">
        <v>2442</v>
      </c>
      <c r="C1142" t="s">
        <v>3150</v>
      </c>
      <c r="D1142" t="s">
        <v>448</v>
      </c>
      <c r="E1142">
        <v>2044.1788148000001</v>
      </c>
      <c r="F1142">
        <v>257.05</v>
      </c>
      <c r="G1142">
        <v>-27.955614753771499</v>
      </c>
      <c r="H1142">
        <v>4.3323212430047199E-2</v>
      </c>
      <c r="I1142">
        <v>-4.0922533306782096</v>
      </c>
      <c r="J1142">
        <v>1.04911461363675</v>
      </c>
      <c r="K1142">
        <v>269.85634659117</v>
      </c>
      <c r="L1142">
        <v>278.76342500941098</v>
      </c>
      <c r="M1142">
        <v>58.467238034601003</v>
      </c>
      <c r="N1142">
        <v>0.50523284747152497</v>
      </c>
      <c r="O1142">
        <v>40.828632561758397</v>
      </c>
      <c r="P1142">
        <v>13.312761736830501</v>
      </c>
      <c r="Q1142">
        <v>-7.2719057445224E-2</v>
      </c>
    </row>
    <row r="1143" spans="1:17" hidden="1" x14ac:dyDescent="0.3">
      <c r="A1143" t="s">
        <v>2443</v>
      </c>
      <c r="B1143" t="s">
        <v>2444</v>
      </c>
      <c r="C1143" t="s">
        <v>3150</v>
      </c>
      <c r="D1143" t="s">
        <v>166</v>
      </c>
      <c r="E1143">
        <v>2039.902072391</v>
      </c>
      <c r="F1143">
        <v>17.39</v>
      </c>
      <c r="G1143">
        <v>-42.585570428844797</v>
      </c>
      <c r="H1143">
        <v>-3.2397788616519598</v>
      </c>
      <c r="I1143">
        <v>-13.7990070511766</v>
      </c>
      <c r="J1143">
        <v>-7.9674491946702402</v>
      </c>
      <c r="K1143">
        <v>18.9084395153799</v>
      </c>
      <c r="L1143">
        <v>19.082627616811202</v>
      </c>
      <c r="M1143">
        <v>40.068973539322499</v>
      </c>
      <c r="N1143">
        <v>0.63876982922730696</v>
      </c>
      <c r="O1143">
        <v>83.350547584306298</v>
      </c>
      <c r="P1143">
        <v>4.9672897596147996</v>
      </c>
      <c r="Q1143">
        <v>6.2803330454865997E-2</v>
      </c>
    </row>
    <row r="1144" spans="1:17" hidden="1" x14ac:dyDescent="0.3">
      <c r="A1144" t="s">
        <v>2445</v>
      </c>
      <c r="B1144" t="s">
        <v>2446</v>
      </c>
      <c r="C1144" t="s">
        <v>3150</v>
      </c>
      <c r="D1144" t="s">
        <v>907</v>
      </c>
      <c r="E1144">
        <v>2037.9</v>
      </c>
      <c r="F1144">
        <v>339.65</v>
      </c>
      <c r="G1144">
        <v>-46.902765872842302</v>
      </c>
      <c r="H1144">
        <v>-11.1457000550205</v>
      </c>
      <c r="I1144">
        <v>-30.123366602476601</v>
      </c>
      <c r="J1144">
        <v>-2.8423317809821</v>
      </c>
      <c r="K1144">
        <v>423.16977710396299</v>
      </c>
      <c r="M1144">
        <v>36.662252142695401</v>
      </c>
      <c r="O1144">
        <v>74.797585750036802</v>
      </c>
      <c r="P1144">
        <v>4.9760469788285997</v>
      </c>
    </row>
    <row r="1145" spans="1:17" hidden="1" x14ac:dyDescent="0.3">
      <c r="A1145" t="s">
        <v>2447</v>
      </c>
      <c r="B1145" t="s">
        <v>2448</v>
      </c>
      <c r="C1145" t="s">
        <v>3150</v>
      </c>
      <c r="D1145" t="s">
        <v>504</v>
      </c>
      <c r="E1145">
        <v>2033.19507818699</v>
      </c>
      <c r="F1145">
        <v>121.41</v>
      </c>
      <c r="G1145">
        <v>-26.875279298162098</v>
      </c>
      <c r="H1145">
        <v>24.700637912028998</v>
      </c>
      <c r="I1145">
        <v>19.945861727821701</v>
      </c>
      <c r="J1145">
        <v>-1.62439219220249</v>
      </c>
      <c r="K1145">
        <v>110.05010157762401</v>
      </c>
      <c r="L1145">
        <v>112.401998547532</v>
      </c>
      <c r="M1145">
        <v>62.671457696014997</v>
      </c>
      <c r="N1145">
        <v>1.8341757678983099</v>
      </c>
      <c r="O1145">
        <v>18.1121818631084</v>
      </c>
      <c r="P1145">
        <v>51.857410881801101</v>
      </c>
      <c r="Q1145">
        <v>-2.5539002348776998E-2</v>
      </c>
    </row>
    <row r="1146" spans="1:17" hidden="1" x14ac:dyDescent="0.3">
      <c r="A1146" t="s">
        <v>2449</v>
      </c>
      <c r="B1146" t="s">
        <v>2450</v>
      </c>
      <c r="C1146" t="s">
        <v>3150</v>
      </c>
      <c r="D1146" t="s">
        <v>234</v>
      </c>
      <c r="E1146">
        <v>2032.2094739199999</v>
      </c>
      <c r="F1146">
        <v>84.32</v>
      </c>
      <c r="G1146">
        <v>115.858845242718</v>
      </c>
      <c r="H1146">
        <v>3.0110375024662399E-2</v>
      </c>
      <c r="I1146">
        <v>58.033337319562101</v>
      </c>
      <c r="J1146">
        <v>-5.8978724932561404</v>
      </c>
      <c r="K1146">
        <v>88.597869554470805</v>
      </c>
      <c r="L1146">
        <v>72.164085520039094</v>
      </c>
      <c r="M1146">
        <v>41.021571931791001</v>
      </c>
      <c r="N1146">
        <v>0.52972530593637202</v>
      </c>
      <c r="O1146">
        <v>36.136148007590101</v>
      </c>
      <c r="P1146">
        <v>163.91236306729201</v>
      </c>
      <c r="Q1146">
        <v>0.13183407555985999</v>
      </c>
    </row>
    <row r="1147" spans="1:17" hidden="1" x14ac:dyDescent="0.3">
      <c r="A1147" t="s">
        <v>2451</v>
      </c>
      <c r="B1147" t="s">
        <v>2452</v>
      </c>
      <c r="C1147" t="s">
        <v>3150</v>
      </c>
      <c r="D1147" t="s">
        <v>234</v>
      </c>
      <c r="E1147">
        <v>2018.1855066149999</v>
      </c>
      <c r="F1147">
        <v>261.14999999999998</v>
      </c>
      <c r="G1147">
        <v>-47.651619366579901</v>
      </c>
      <c r="H1147">
        <v>-2.84442389726363</v>
      </c>
      <c r="I1147">
        <v>-9.4174473834306394</v>
      </c>
      <c r="J1147">
        <v>-1.7511350843418201</v>
      </c>
      <c r="K1147">
        <v>272.74875001972299</v>
      </c>
      <c r="L1147">
        <v>298.35257750502302</v>
      </c>
      <c r="M1147">
        <v>53.434885345225801</v>
      </c>
      <c r="N1147">
        <v>0.53635697770218105</v>
      </c>
      <c r="O1147">
        <v>39.364349990426902</v>
      </c>
      <c r="P1147">
        <v>6.3964147484212504</v>
      </c>
    </row>
    <row r="1148" spans="1:17" hidden="1" x14ac:dyDescent="0.3">
      <c r="A1148" t="s">
        <v>2453</v>
      </c>
      <c r="B1148" t="s">
        <v>2454</v>
      </c>
      <c r="C1148" t="s">
        <v>3150</v>
      </c>
      <c r="D1148" t="s">
        <v>306</v>
      </c>
      <c r="E1148">
        <v>2016.975261</v>
      </c>
      <c r="F1148">
        <v>824.15</v>
      </c>
      <c r="G1148">
        <v>119.022480116479</v>
      </c>
      <c r="H1148">
        <v>3.9608482763183801</v>
      </c>
      <c r="I1148">
        <v>24.614146582058599</v>
      </c>
      <c r="J1148">
        <v>-6.3716439450071096</v>
      </c>
      <c r="K1148">
        <v>861.03071013566102</v>
      </c>
      <c r="M1148">
        <v>40.669488689169</v>
      </c>
      <c r="N1148">
        <v>1.24480583968822</v>
      </c>
      <c r="O1148">
        <v>37.317235940059398</v>
      </c>
      <c r="P1148">
        <v>250.70212765957399</v>
      </c>
    </row>
    <row r="1149" spans="1:17" hidden="1" x14ac:dyDescent="0.3">
      <c r="A1149" t="s">
        <v>2455</v>
      </c>
      <c r="B1149" t="s">
        <v>2456</v>
      </c>
      <c r="C1149" t="s">
        <v>3150</v>
      </c>
      <c r="D1149" t="s">
        <v>227</v>
      </c>
      <c r="E1149">
        <v>2016.7653521759901</v>
      </c>
      <c r="F1149">
        <v>103.14</v>
      </c>
      <c r="G1149">
        <v>-35.433466416430498</v>
      </c>
      <c r="H1149">
        <v>4.4279214470500898</v>
      </c>
      <c r="I1149">
        <v>-28.797525448726699</v>
      </c>
      <c r="J1149">
        <v>-5.7764182447593004</v>
      </c>
      <c r="K1149">
        <v>106.91961868932</v>
      </c>
      <c r="L1149">
        <v>111.11551952315</v>
      </c>
      <c r="M1149">
        <v>49.264586053453797</v>
      </c>
      <c r="N1149">
        <v>0.60254820350173299</v>
      </c>
      <c r="O1149">
        <v>44.366879968974203</v>
      </c>
      <c r="P1149">
        <v>19.2921582234559</v>
      </c>
      <c r="Q1149">
        <v>0.189774915705056</v>
      </c>
    </row>
    <row r="1150" spans="1:17" hidden="1" x14ac:dyDescent="0.3">
      <c r="A1150" t="s">
        <v>2457</v>
      </c>
      <c r="B1150" t="s">
        <v>2458</v>
      </c>
      <c r="C1150" t="s">
        <v>3150</v>
      </c>
      <c r="D1150" t="s">
        <v>1344</v>
      </c>
      <c r="E1150">
        <v>2016.2825943749999</v>
      </c>
      <c r="F1150">
        <v>776.25</v>
      </c>
      <c r="G1150">
        <v>2.5903552068703801</v>
      </c>
      <c r="H1150">
        <v>3.92008331934298</v>
      </c>
      <c r="I1150">
        <v>32.069379360716297</v>
      </c>
      <c r="J1150">
        <v>1.4689710098876301</v>
      </c>
      <c r="K1150">
        <v>768.147626041016</v>
      </c>
      <c r="L1150">
        <v>732.83226194939198</v>
      </c>
      <c r="M1150">
        <v>60.370104868490898</v>
      </c>
      <c r="N1150">
        <v>0.93968334227873196</v>
      </c>
      <c r="O1150">
        <v>28.631239935587701</v>
      </c>
      <c r="P1150">
        <v>71.926910299003296</v>
      </c>
      <c r="Q1150">
        <v>-2.9670629816742001E-2</v>
      </c>
    </row>
    <row r="1151" spans="1:17" hidden="1" x14ac:dyDescent="0.3">
      <c r="A1151" t="s">
        <v>2459</v>
      </c>
      <c r="B1151" t="s">
        <v>2460</v>
      </c>
      <c r="C1151" t="s">
        <v>3150</v>
      </c>
      <c r="D1151" t="s">
        <v>468</v>
      </c>
      <c r="E1151">
        <v>2014.8827265</v>
      </c>
      <c r="F1151">
        <v>311.25</v>
      </c>
      <c r="G1151">
        <v>5.0941618910872601E-2</v>
      </c>
      <c r="H1151">
        <v>1.0145350681330401</v>
      </c>
      <c r="I1151">
        <v>-19.082256378986902</v>
      </c>
      <c r="J1151">
        <v>-5.0819852894996096</v>
      </c>
      <c r="K1151">
        <v>330.98099638283401</v>
      </c>
      <c r="L1151">
        <v>352.82162692495803</v>
      </c>
      <c r="M1151">
        <v>56.768911634106203</v>
      </c>
      <c r="N1151">
        <v>0.91659128504951504</v>
      </c>
      <c r="O1151">
        <v>65.044176706827301</v>
      </c>
      <c r="P1151">
        <v>30.475791238734001</v>
      </c>
      <c r="Q1151">
        <v>0.122907271960448</v>
      </c>
    </row>
    <row r="1152" spans="1:17" hidden="1" x14ac:dyDescent="0.3">
      <c r="A1152" t="s">
        <v>2461</v>
      </c>
      <c r="B1152" t="s">
        <v>2462</v>
      </c>
      <c r="C1152" t="s">
        <v>3150</v>
      </c>
      <c r="D1152" t="s">
        <v>970</v>
      </c>
      <c r="E1152">
        <v>2009.75203425</v>
      </c>
      <c r="F1152">
        <v>566.04999999999995</v>
      </c>
      <c r="G1152">
        <v>57.715089565671299</v>
      </c>
      <c r="H1152">
        <v>9.7530377960558798</v>
      </c>
      <c r="I1152">
        <v>28.396462017819999</v>
      </c>
      <c r="J1152">
        <v>-0.30835055749300999</v>
      </c>
      <c r="K1152">
        <v>561.25278736079997</v>
      </c>
      <c r="L1152">
        <v>494.66813099048301</v>
      </c>
      <c r="M1152">
        <v>62.886643326074598</v>
      </c>
      <c r="N1152">
        <v>0.50720651389607696</v>
      </c>
      <c r="O1152">
        <v>28.751877042663999</v>
      </c>
      <c r="P1152">
        <v>121.893375147001</v>
      </c>
      <c r="Q1152">
        <v>0.14932753780226499</v>
      </c>
    </row>
    <row r="1153" spans="1:17" hidden="1" x14ac:dyDescent="0.3">
      <c r="A1153" t="s">
        <v>2463</v>
      </c>
      <c r="B1153" t="s">
        <v>2464</v>
      </c>
      <c r="C1153" t="s">
        <v>3150</v>
      </c>
      <c r="D1153" t="s">
        <v>504</v>
      </c>
      <c r="E1153">
        <v>2008.67576285</v>
      </c>
      <c r="F1153">
        <v>858.7</v>
      </c>
      <c r="G1153">
        <v>-65.741954217745899</v>
      </c>
      <c r="H1153">
        <v>0.52004794135009702</v>
      </c>
      <c r="I1153">
        <v>-25.8446143802352</v>
      </c>
      <c r="J1153">
        <v>-2.0892283149505699</v>
      </c>
      <c r="K1153">
        <v>912.09062772648304</v>
      </c>
      <c r="L1153">
        <v>1095.08945437026</v>
      </c>
      <c r="M1153">
        <v>54.553925673446997</v>
      </c>
      <c r="N1153">
        <v>0.26152620243528601</v>
      </c>
      <c r="O1153">
        <v>92.249912658669999</v>
      </c>
      <c r="P1153">
        <v>8.9029803424223104</v>
      </c>
      <c r="Q1153">
        <v>-0.22201189169670901</v>
      </c>
    </row>
    <row r="1154" spans="1:17" hidden="1" x14ac:dyDescent="0.3">
      <c r="A1154" t="s">
        <v>2465</v>
      </c>
      <c r="B1154" t="s">
        <v>2466</v>
      </c>
      <c r="C1154" t="s">
        <v>3150</v>
      </c>
      <c r="D1154" t="s">
        <v>298</v>
      </c>
      <c r="E1154">
        <v>2000.51943798</v>
      </c>
      <c r="F1154">
        <v>778.3</v>
      </c>
      <c r="G1154">
        <v>14.1505001387573</v>
      </c>
      <c r="H1154">
        <v>5.6368149712097102</v>
      </c>
      <c r="I1154">
        <v>-15.0583182480711</v>
      </c>
      <c r="J1154">
        <v>-5.6447629373836499</v>
      </c>
      <c r="K1154">
        <v>835.34833767590499</v>
      </c>
      <c r="L1154">
        <v>783.45344848956495</v>
      </c>
      <c r="M1154">
        <v>49.168596457098502</v>
      </c>
      <c r="N1154">
        <v>1.56746981653339</v>
      </c>
      <c r="O1154">
        <v>56.109469356289303</v>
      </c>
      <c r="P1154">
        <v>77.248918241858306</v>
      </c>
      <c r="Q1154">
        <v>0.13413601534483199</v>
      </c>
    </row>
    <row r="1155" spans="1:17" hidden="1" x14ac:dyDescent="0.3">
      <c r="A1155" t="s">
        <v>2467</v>
      </c>
      <c r="B1155" t="s">
        <v>2468</v>
      </c>
      <c r="C1155" t="s">
        <v>3150</v>
      </c>
      <c r="D1155" t="s">
        <v>263</v>
      </c>
      <c r="E1155">
        <v>1997.6767916399999</v>
      </c>
      <c r="F1155">
        <v>648.70000000000005</v>
      </c>
      <c r="G1155">
        <v>-61.197589123170403</v>
      </c>
      <c r="H1155">
        <v>6.1734766130740404</v>
      </c>
      <c r="I1155">
        <v>-21.078709709689299</v>
      </c>
      <c r="J1155">
        <v>-2.9069290996580501</v>
      </c>
      <c r="K1155">
        <v>631.44857764112498</v>
      </c>
      <c r="L1155">
        <v>703.00238080320503</v>
      </c>
      <c r="M1155">
        <v>58.723639017919602</v>
      </c>
      <c r="N1155">
        <v>0.76911289934537397</v>
      </c>
      <c r="O1155">
        <v>68.490827809465003</v>
      </c>
      <c r="P1155">
        <v>13.409090909090899</v>
      </c>
    </row>
    <row r="1156" spans="1:17" x14ac:dyDescent="0.3">
      <c r="A1156" t="s">
        <v>2469</v>
      </c>
      <c r="B1156" t="s">
        <v>2470</v>
      </c>
      <c r="C1156" t="s">
        <v>3136</v>
      </c>
      <c r="D1156" t="s">
        <v>24</v>
      </c>
      <c r="E1156">
        <v>1991.4710941439901</v>
      </c>
      <c r="F1156">
        <v>38.67</v>
      </c>
      <c r="G1156">
        <v>-65.792751434050203</v>
      </c>
      <c r="H1156">
        <v>-9.4336786253513605</v>
      </c>
      <c r="I1156">
        <v>-32.954303621041298</v>
      </c>
      <c r="J1156">
        <v>-3.29262462983132</v>
      </c>
      <c r="K1156">
        <v>44.216922583762802</v>
      </c>
      <c r="L1156">
        <v>53.404781619771398</v>
      </c>
      <c r="M1156">
        <v>22.824568415564801</v>
      </c>
      <c r="N1156">
        <v>1.00464506225757</v>
      </c>
      <c r="O1156">
        <v>113.08507887251</v>
      </c>
      <c r="P1156">
        <v>2.0316622691292898</v>
      </c>
    </row>
    <row r="1157" spans="1:17" hidden="1" x14ac:dyDescent="0.3">
      <c r="A1157" t="s">
        <v>2471</v>
      </c>
      <c r="B1157" t="s">
        <v>2472</v>
      </c>
      <c r="C1157" t="s">
        <v>3150</v>
      </c>
      <c r="D1157" t="s">
        <v>160</v>
      </c>
      <c r="E1157">
        <v>1984.75647865</v>
      </c>
      <c r="F1157">
        <v>893.5</v>
      </c>
      <c r="G1157">
        <v>90.054124223574405</v>
      </c>
      <c r="H1157">
        <v>61.662362058514397</v>
      </c>
      <c r="I1157">
        <v>70.413576510467195</v>
      </c>
      <c r="J1157">
        <v>17.539414929331699</v>
      </c>
      <c r="K1157">
        <v>647.09554377748498</v>
      </c>
      <c r="L1157">
        <v>551.40735481332001</v>
      </c>
      <c r="M1157">
        <v>84.079402850638303</v>
      </c>
      <c r="N1157">
        <v>2.0820421796941102</v>
      </c>
      <c r="O1157">
        <v>4.3088975937325102</v>
      </c>
      <c r="P1157">
        <v>128.92646682039401</v>
      </c>
      <c r="Q1157">
        <v>8.4531559822927996E-2</v>
      </c>
    </row>
    <row r="1158" spans="1:17" hidden="1" x14ac:dyDescent="0.3">
      <c r="A1158" t="s">
        <v>2473</v>
      </c>
      <c r="B1158" t="s">
        <v>2474</v>
      </c>
      <c r="C1158" t="s">
        <v>3150</v>
      </c>
      <c r="D1158" t="s">
        <v>1691</v>
      </c>
      <c r="E1158">
        <v>1984.1380216</v>
      </c>
      <c r="F1158">
        <v>64.5</v>
      </c>
      <c r="G1158">
        <v>-1.3162394045682</v>
      </c>
      <c r="H1158">
        <v>-3.6883382256400199</v>
      </c>
      <c r="I1158">
        <v>-1.9921101368243801</v>
      </c>
      <c r="J1158">
        <v>-3.6196050076485302</v>
      </c>
      <c r="K1158">
        <v>64.250914222301105</v>
      </c>
      <c r="L1158">
        <v>60.707569347989804</v>
      </c>
      <c r="M1158">
        <v>58.880462682991599</v>
      </c>
      <c r="N1158">
        <v>0.58935228661262895</v>
      </c>
      <c r="O1158">
        <v>6.12403100775194</v>
      </c>
      <c r="P1158">
        <v>24.1578440808469</v>
      </c>
      <c r="Q1158">
        <v>-2.8254867209200001E-2</v>
      </c>
    </row>
    <row r="1159" spans="1:17" x14ac:dyDescent="0.3">
      <c r="A1159" t="s">
        <v>2475</v>
      </c>
      <c r="B1159" t="s">
        <v>2476</v>
      </c>
      <c r="C1159" t="s">
        <v>3154</v>
      </c>
      <c r="D1159" t="s">
        <v>2103</v>
      </c>
      <c r="E1159">
        <v>1981.191621704</v>
      </c>
      <c r="F1159">
        <v>10.7</v>
      </c>
      <c r="G1159">
        <v>-68.729049028326102</v>
      </c>
      <c r="H1159">
        <v>-13.7494756103212</v>
      </c>
      <c r="I1159">
        <v>-41.201363897998597</v>
      </c>
      <c r="J1159">
        <v>-3.7738123266560799</v>
      </c>
      <c r="K1159">
        <v>12.782437622795401</v>
      </c>
      <c r="L1159">
        <v>15.1876951334438</v>
      </c>
      <c r="M1159">
        <v>31.338361317278999</v>
      </c>
      <c r="N1159">
        <v>0.848368025330553</v>
      </c>
      <c r="O1159">
        <v>143.457943925233</v>
      </c>
      <c r="P1159">
        <v>4.3902439024390203</v>
      </c>
      <c r="Q1159">
        <v>-4.8928583776536999E-2</v>
      </c>
    </row>
    <row r="1160" spans="1:17" hidden="1" x14ac:dyDescent="0.3">
      <c r="A1160" t="s">
        <v>2477</v>
      </c>
      <c r="B1160" t="s">
        <v>2478</v>
      </c>
      <c r="C1160" t="s">
        <v>3150</v>
      </c>
      <c r="D1160" t="s">
        <v>117</v>
      </c>
      <c r="E1160">
        <v>1974.0983817060001</v>
      </c>
      <c r="F1160">
        <v>136.62</v>
      </c>
      <c r="G1160">
        <v>-47.732015354721398</v>
      </c>
      <c r="H1160">
        <v>-2.9828949503270801</v>
      </c>
      <c r="I1160">
        <v>-18.164586559323599</v>
      </c>
      <c r="J1160">
        <v>-0.15067663991840899</v>
      </c>
      <c r="K1160">
        <v>146.24762784149601</v>
      </c>
      <c r="L1160">
        <v>157.395602049133</v>
      </c>
      <c r="M1160">
        <v>51.296251250073901</v>
      </c>
      <c r="N1160">
        <v>0.433081966881947</v>
      </c>
      <c r="O1160">
        <v>55.760503586590502</v>
      </c>
      <c r="P1160">
        <v>8.1624574459662593</v>
      </c>
      <c r="Q1160">
        <v>-1.435477008971E-3</v>
      </c>
    </row>
    <row r="1161" spans="1:17" hidden="1" x14ac:dyDescent="0.3">
      <c r="A1161" t="s">
        <v>2479</v>
      </c>
      <c r="B1161" t="s">
        <v>2480</v>
      </c>
      <c r="C1161" t="s">
        <v>3150</v>
      </c>
      <c r="D1161" t="s">
        <v>973</v>
      </c>
      <c r="E1161">
        <v>1973.75192955999</v>
      </c>
      <c r="F1161">
        <v>296.35000000000002</v>
      </c>
      <c r="G1161">
        <v>164.534581640699</v>
      </c>
      <c r="H1161">
        <v>-8.6021041664668694</v>
      </c>
      <c r="I1161">
        <v>14.6135478009673</v>
      </c>
      <c r="J1161">
        <v>-2.5755081131902098</v>
      </c>
      <c r="K1161">
        <v>319.83581408896202</v>
      </c>
      <c r="L1161">
        <v>274.72406352913799</v>
      </c>
      <c r="M1161">
        <v>51.555860434062701</v>
      </c>
      <c r="N1161">
        <v>0.89972023514379096</v>
      </c>
      <c r="O1161">
        <v>46.8365108824025</v>
      </c>
      <c r="Q1161">
        <v>0.16397860903584299</v>
      </c>
    </row>
    <row r="1162" spans="1:17" hidden="1" x14ac:dyDescent="0.3">
      <c r="A1162" t="s">
        <v>2481</v>
      </c>
      <c r="B1162" t="s">
        <v>2482</v>
      </c>
      <c r="C1162" t="s">
        <v>3150</v>
      </c>
      <c r="D1162" t="s">
        <v>501</v>
      </c>
      <c r="E1162">
        <v>1971.8204749199999</v>
      </c>
      <c r="F1162">
        <v>504.6</v>
      </c>
      <c r="G1162">
        <v>-41.123378077355802</v>
      </c>
      <c r="H1162">
        <v>-7.0947180847078197</v>
      </c>
      <c r="I1162">
        <v>-7.2247337929521303</v>
      </c>
      <c r="J1162">
        <v>-7.2371538718422297</v>
      </c>
      <c r="K1162">
        <v>570.64178962826497</v>
      </c>
      <c r="L1162">
        <v>594.68996055524894</v>
      </c>
      <c r="M1162">
        <v>27.663264749976602</v>
      </c>
      <c r="N1162">
        <v>0.62529543533924403</v>
      </c>
      <c r="O1162">
        <v>42.687277051129598</v>
      </c>
      <c r="P1162">
        <v>9.4458301702635197</v>
      </c>
      <c r="Q1162">
        <v>-0.17270125456793001</v>
      </c>
    </row>
    <row r="1163" spans="1:17" hidden="1" x14ac:dyDescent="0.3">
      <c r="A1163" t="s">
        <v>2483</v>
      </c>
      <c r="B1163" t="s">
        <v>2484</v>
      </c>
      <c r="C1163" t="s">
        <v>3150</v>
      </c>
      <c r="D1163" t="s">
        <v>411</v>
      </c>
      <c r="E1163">
        <v>1971.25564224</v>
      </c>
      <c r="F1163">
        <v>224.96</v>
      </c>
      <c r="G1163">
        <v>-37.137645621663999</v>
      </c>
      <c r="H1163">
        <v>-0.71702057614063197</v>
      </c>
      <c r="I1163">
        <v>-10.0651305112575</v>
      </c>
      <c r="J1163">
        <v>-2.01225134099026</v>
      </c>
      <c r="K1163">
        <v>222.3579086796</v>
      </c>
      <c r="L1163">
        <v>234.420639970998</v>
      </c>
      <c r="M1163">
        <v>56.012973318324498</v>
      </c>
      <c r="N1163">
        <v>1.24343544393968</v>
      </c>
      <c r="O1163">
        <v>52.916073968705497</v>
      </c>
      <c r="P1163">
        <v>14.192893401015199</v>
      </c>
      <c r="Q1163">
        <v>0.15114753413542301</v>
      </c>
    </row>
    <row r="1164" spans="1:17" hidden="1" x14ac:dyDescent="0.3">
      <c r="A1164" t="s">
        <v>2485</v>
      </c>
      <c r="B1164" t="s">
        <v>2486</v>
      </c>
      <c r="C1164" t="s">
        <v>3150</v>
      </c>
      <c r="D1164" t="s">
        <v>134</v>
      </c>
      <c r="E1164">
        <v>1958.2767425560701</v>
      </c>
      <c r="F1164">
        <v>1608.95</v>
      </c>
      <c r="G1164">
        <v>116.98073531385801</v>
      </c>
      <c r="H1164">
        <v>62.048345119593201</v>
      </c>
      <c r="I1164">
        <v>76.941339241323405</v>
      </c>
      <c r="J1164">
        <v>-8.5247535156429795</v>
      </c>
      <c r="K1164">
        <v>1214.27007659995</v>
      </c>
      <c r="L1164">
        <v>979.15386522276106</v>
      </c>
      <c r="M1164">
        <v>95.851689174423399</v>
      </c>
      <c r="N1164">
        <v>1.55207518105222</v>
      </c>
      <c r="O1164">
        <v>5.5470959321296496</v>
      </c>
      <c r="P1164">
        <v>162.72860875244899</v>
      </c>
    </row>
    <row r="1165" spans="1:17" hidden="1" x14ac:dyDescent="0.3">
      <c r="A1165" t="s">
        <v>2487</v>
      </c>
      <c r="B1165" t="s">
        <v>2488</v>
      </c>
      <c r="C1165" t="s">
        <v>3150</v>
      </c>
      <c r="D1165" t="s">
        <v>134</v>
      </c>
      <c r="E1165">
        <v>1954.94176455</v>
      </c>
      <c r="F1165">
        <v>115.35</v>
      </c>
      <c r="G1165">
        <v>-0.460902633738484</v>
      </c>
      <c r="H1165">
        <v>7.3536920116539104</v>
      </c>
      <c r="I1165">
        <v>23.819625112502798</v>
      </c>
      <c r="J1165">
        <v>2.590260104091</v>
      </c>
      <c r="K1165">
        <v>113.234607059212</v>
      </c>
      <c r="L1165">
        <v>102.90434662057</v>
      </c>
      <c r="M1165">
        <v>57.6520800561279</v>
      </c>
      <c r="N1165">
        <v>0.89923071280047295</v>
      </c>
      <c r="O1165">
        <v>28.045080190723802</v>
      </c>
      <c r="P1165">
        <v>58.013698630136901</v>
      </c>
      <c r="Q1165">
        <v>5.4508575571790001E-2</v>
      </c>
    </row>
    <row r="1166" spans="1:17" hidden="1" x14ac:dyDescent="0.3">
      <c r="A1166" t="s">
        <v>2489</v>
      </c>
      <c r="B1166" t="s">
        <v>2490</v>
      </c>
      <c r="C1166" t="s">
        <v>3150</v>
      </c>
      <c r="D1166" t="s">
        <v>120</v>
      </c>
      <c r="E1166">
        <v>1948.772021735</v>
      </c>
      <c r="F1166">
        <v>1511.05</v>
      </c>
      <c r="G1166">
        <v>-19.423778410898599</v>
      </c>
      <c r="H1166">
        <v>-10.8126825449839</v>
      </c>
      <c r="I1166">
        <v>-16.325731658286401</v>
      </c>
      <c r="J1166">
        <v>-10.100396135645299</v>
      </c>
      <c r="K1166">
        <v>1710.5254076649901</v>
      </c>
      <c r="L1166">
        <v>1663.9342299062901</v>
      </c>
      <c r="M1166">
        <v>26.121385773954501</v>
      </c>
      <c r="N1166">
        <v>1.8039389106400101</v>
      </c>
      <c r="O1166">
        <v>38.910029449720398</v>
      </c>
      <c r="P1166">
        <v>12.6682324870446</v>
      </c>
      <c r="Q1166">
        <v>9.6524117317040997E-2</v>
      </c>
    </row>
    <row r="1167" spans="1:17" hidden="1" x14ac:dyDescent="0.3">
      <c r="A1167" t="s">
        <v>2491</v>
      </c>
      <c r="B1167" t="s">
        <v>2492</v>
      </c>
      <c r="C1167" t="s">
        <v>3150</v>
      </c>
      <c r="D1167" t="s">
        <v>139</v>
      </c>
      <c r="E1167">
        <v>1946.3922292079999</v>
      </c>
      <c r="F1167">
        <v>119.14</v>
      </c>
      <c r="G1167">
        <v>-16.783849395659701</v>
      </c>
      <c r="H1167">
        <v>23.4143481708998</v>
      </c>
      <c r="I1167">
        <v>-5.6099268254491204</v>
      </c>
      <c r="J1167">
        <v>-3.2417299441574099</v>
      </c>
      <c r="K1167">
        <v>113.893012937237</v>
      </c>
      <c r="L1167">
        <v>120.49588863580701</v>
      </c>
      <c r="M1167">
        <v>58.901940602301501</v>
      </c>
      <c r="N1167">
        <v>0.871934245191332</v>
      </c>
      <c r="O1167">
        <v>130.31727379553399</v>
      </c>
      <c r="P1167">
        <v>31.428571428571399</v>
      </c>
    </row>
    <row r="1168" spans="1:17" hidden="1" x14ac:dyDescent="0.3">
      <c r="A1168" t="s">
        <v>2493</v>
      </c>
      <c r="B1168" t="s">
        <v>2494</v>
      </c>
      <c r="C1168" t="s">
        <v>3150</v>
      </c>
      <c r="D1168" t="s">
        <v>268</v>
      </c>
      <c r="E1168">
        <v>1946.02489244</v>
      </c>
      <c r="F1168">
        <v>39.81</v>
      </c>
      <c r="G1168">
        <v>5.7935618061964798</v>
      </c>
      <c r="H1168">
        <v>3.08179226790398</v>
      </c>
      <c r="I1168">
        <v>-12.673728227132701</v>
      </c>
      <c r="J1168">
        <v>-2.34462011686142</v>
      </c>
      <c r="K1168">
        <v>42.367498200715303</v>
      </c>
      <c r="L1168">
        <v>43.510948872950799</v>
      </c>
      <c r="M1168">
        <v>53.730353501921897</v>
      </c>
      <c r="N1168">
        <v>0.512524093735099</v>
      </c>
      <c r="O1168">
        <v>73.021853805576399</v>
      </c>
      <c r="P1168">
        <v>36.429061000685401</v>
      </c>
      <c r="Q1168">
        <v>5.7529225103805003E-2</v>
      </c>
    </row>
    <row r="1169" spans="1:17" hidden="1" x14ac:dyDescent="0.3">
      <c r="A1169" t="s">
        <v>2495</v>
      </c>
      <c r="B1169" t="s">
        <v>2496</v>
      </c>
      <c r="C1169" t="s">
        <v>3150</v>
      </c>
      <c r="D1169" t="s">
        <v>504</v>
      </c>
      <c r="E1169">
        <v>1936.0971239999999</v>
      </c>
      <c r="F1169">
        <v>1770.05</v>
      </c>
      <c r="G1169">
        <v>-12.270766066413501</v>
      </c>
      <c r="H1169">
        <v>-7.24173481022323</v>
      </c>
      <c r="I1169">
        <v>-9.1747937685777803</v>
      </c>
      <c r="J1169">
        <v>-3.8276959853760899</v>
      </c>
      <c r="K1169">
        <v>1855.1650313954401</v>
      </c>
      <c r="L1169">
        <v>1851.4131908714</v>
      </c>
      <c r="M1169">
        <v>30.5127855080557</v>
      </c>
      <c r="N1169">
        <v>1.23545537750899</v>
      </c>
      <c r="O1169">
        <v>37.094997316459903</v>
      </c>
      <c r="P1169">
        <v>16.8349834983498</v>
      </c>
    </row>
    <row r="1170" spans="1:17" hidden="1" x14ac:dyDescent="0.3">
      <c r="A1170" t="s">
        <v>2497</v>
      </c>
      <c r="B1170" t="s">
        <v>2498</v>
      </c>
      <c r="C1170" t="s">
        <v>3150</v>
      </c>
      <c r="D1170" t="s">
        <v>126</v>
      </c>
      <c r="E1170">
        <v>1935.2029113000001</v>
      </c>
      <c r="F1170">
        <v>125.7</v>
      </c>
      <c r="G1170">
        <v>-23.476704638171</v>
      </c>
      <c r="H1170">
        <v>4.6299890674710902</v>
      </c>
      <c r="I1170">
        <v>3.2490287978453201</v>
      </c>
      <c r="J1170">
        <v>-0.29830905779095901</v>
      </c>
      <c r="K1170">
        <v>131.30983615435699</v>
      </c>
      <c r="L1170">
        <v>125.481674534452</v>
      </c>
      <c r="M1170">
        <v>48.663511395670199</v>
      </c>
      <c r="N1170">
        <v>0.69880734905833597</v>
      </c>
      <c r="O1170">
        <v>42.163882259347602</v>
      </c>
      <c r="P1170">
        <v>42.033898305084698</v>
      </c>
      <c r="Q1170">
        <v>0.14825408857071401</v>
      </c>
    </row>
    <row r="1171" spans="1:17" hidden="1" x14ac:dyDescent="0.3">
      <c r="A1171" t="s">
        <v>2499</v>
      </c>
      <c r="B1171" t="s">
        <v>2500</v>
      </c>
      <c r="C1171" t="s">
        <v>3150</v>
      </c>
      <c r="D1171" t="s">
        <v>468</v>
      </c>
      <c r="E1171">
        <v>1928.800671</v>
      </c>
      <c r="F1171">
        <v>12.41</v>
      </c>
      <c r="G1171">
        <v>-21.875550359350701</v>
      </c>
      <c r="H1171">
        <v>1.5275149429850601</v>
      </c>
      <c r="I1171">
        <v>-4.5478094248498504</v>
      </c>
      <c r="J1171">
        <v>-2.97028986946794</v>
      </c>
      <c r="K1171">
        <v>13.028911829917</v>
      </c>
      <c r="L1171">
        <v>12.691472826802601</v>
      </c>
      <c r="M1171">
        <v>45.219176489476702</v>
      </c>
      <c r="N1171">
        <v>0.22347486979395101</v>
      </c>
      <c r="O1171">
        <v>41.418211120064399</v>
      </c>
      <c r="P1171">
        <v>25.3535353535353</v>
      </c>
      <c r="Q1171">
        <v>0.11472918630649601</v>
      </c>
    </row>
    <row r="1172" spans="1:17" hidden="1" x14ac:dyDescent="0.3">
      <c r="A1172" t="s">
        <v>2501</v>
      </c>
      <c r="B1172" t="s">
        <v>2502</v>
      </c>
      <c r="C1172" t="s">
        <v>3150</v>
      </c>
      <c r="D1172" t="s">
        <v>448</v>
      </c>
      <c r="E1172">
        <v>1921.4166929200001</v>
      </c>
      <c r="F1172">
        <v>229.73</v>
      </c>
      <c r="G1172">
        <v>-6.7452904317269704</v>
      </c>
      <c r="H1172">
        <v>3.1246443579584602</v>
      </c>
      <c r="I1172">
        <v>-2.0854196842646102</v>
      </c>
      <c r="J1172">
        <v>-3.33899852635607</v>
      </c>
      <c r="K1172">
        <v>233.341884081811</v>
      </c>
      <c r="L1172">
        <v>236.69932050836101</v>
      </c>
      <c r="M1172">
        <v>62.092710553212001</v>
      </c>
      <c r="N1172">
        <v>0.60028992156404304</v>
      </c>
      <c r="O1172">
        <v>34.723370913681201</v>
      </c>
      <c r="P1172">
        <v>27.238991968983601</v>
      </c>
      <c r="Q1172">
        <v>5.1362180688145E-2</v>
      </c>
    </row>
    <row r="1173" spans="1:17" hidden="1" x14ac:dyDescent="0.3">
      <c r="A1173" t="s">
        <v>2503</v>
      </c>
      <c r="B1173" t="s">
        <v>2504</v>
      </c>
      <c r="C1173" t="s">
        <v>3150</v>
      </c>
      <c r="D1173" t="s">
        <v>21</v>
      </c>
      <c r="E1173">
        <v>1912.256439795</v>
      </c>
      <c r="F1173">
        <v>210.47</v>
      </c>
      <c r="G1173">
        <v>-66.0540961715175</v>
      </c>
      <c r="H1173">
        <v>1.90288542312733</v>
      </c>
      <c r="I1173">
        <v>-27.0713562603616</v>
      </c>
      <c r="J1173">
        <v>-3.74458040303836</v>
      </c>
      <c r="K1173">
        <v>218.195260081269</v>
      </c>
      <c r="L1173">
        <v>264.58339676616902</v>
      </c>
      <c r="M1173">
        <v>49.434796803604598</v>
      </c>
      <c r="N1173">
        <v>0.38417299441631603</v>
      </c>
      <c r="O1173">
        <v>101.311350786335</v>
      </c>
      <c r="P1173">
        <v>6.39470225457488</v>
      </c>
    </row>
    <row r="1174" spans="1:17" hidden="1" x14ac:dyDescent="0.3">
      <c r="A1174" t="s">
        <v>2505</v>
      </c>
      <c r="B1174" t="s">
        <v>2506</v>
      </c>
      <c r="C1174" t="s">
        <v>3150</v>
      </c>
      <c r="D1174" t="s">
        <v>1452</v>
      </c>
      <c r="E1174">
        <v>1909.75727278</v>
      </c>
      <c r="F1174">
        <v>96.04</v>
      </c>
      <c r="G1174">
        <v>-36.190533966379597</v>
      </c>
      <c r="H1174">
        <v>2.3494110615853598</v>
      </c>
      <c r="I1174">
        <v>-11.9650968752844</v>
      </c>
      <c r="J1174">
        <v>0.313597773463973</v>
      </c>
      <c r="K1174">
        <v>99.959303921200899</v>
      </c>
      <c r="L1174">
        <v>104.89383690455099</v>
      </c>
      <c r="M1174">
        <v>51.576054446514497</v>
      </c>
      <c r="N1174">
        <v>0.47410413127238099</v>
      </c>
      <c r="O1174">
        <v>35.287380258225703</v>
      </c>
      <c r="P1174">
        <v>6.1802100608070898</v>
      </c>
      <c r="Q1174">
        <v>8.1758712096976993E-2</v>
      </c>
    </row>
    <row r="1175" spans="1:17" hidden="1" x14ac:dyDescent="0.3">
      <c r="A1175" t="s">
        <v>2507</v>
      </c>
      <c r="B1175" t="s">
        <v>2508</v>
      </c>
      <c r="C1175" t="s">
        <v>3150</v>
      </c>
      <c r="D1175" t="s">
        <v>48</v>
      </c>
      <c r="E1175">
        <v>1909.1592072000001</v>
      </c>
      <c r="F1175">
        <v>1794.6</v>
      </c>
      <c r="G1175">
        <v>69.951312307004002</v>
      </c>
      <c r="H1175">
        <v>12.927292460929699</v>
      </c>
      <c r="I1175">
        <v>62.597750671812797</v>
      </c>
      <c r="J1175">
        <v>-1.67365534652577</v>
      </c>
      <c r="K1175">
        <v>1651.97924537927</v>
      </c>
      <c r="L1175">
        <v>1368.2062175639001</v>
      </c>
      <c r="M1175">
        <v>64.322823772866201</v>
      </c>
      <c r="N1175">
        <v>1.1156797377168599</v>
      </c>
      <c r="O1175">
        <v>8.3834837846873995</v>
      </c>
      <c r="P1175">
        <v>114.665071770334</v>
      </c>
    </row>
    <row r="1176" spans="1:17" hidden="1" x14ac:dyDescent="0.3">
      <c r="A1176" t="s">
        <v>2509</v>
      </c>
      <c r="B1176" t="s">
        <v>2510</v>
      </c>
      <c r="C1176" t="s">
        <v>3150</v>
      </c>
      <c r="D1176" t="s">
        <v>1691</v>
      </c>
      <c r="E1176">
        <v>1906.0882018</v>
      </c>
      <c r="F1176">
        <v>66.02</v>
      </c>
      <c r="G1176">
        <v>-1.0122119770637199</v>
      </c>
      <c r="H1176">
        <v>-3.32512103616315</v>
      </c>
      <c r="I1176">
        <v>-1.6653668156991599</v>
      </c>
      <c r="J1176">
        <v>-3.9105311314537099</v>
      </c>
      <c r="K1176">
        <v>65.731609504607505</v>
      </c>
      <c r="L1176">
        <v>62.161764557224302</v>
      </c>
      <c r="M1176">
        <v>59.453032016997597</v>
      </c>
      <c r="N1176">
        <v>0.764737901312602</v>
      </c>
      <c r="O1176">
        <v>7.67949106331415</v>
      </c>
      <c r="P1176">
        <v>25.872259294566199</v>
      </c>
      <c r="Q1176">
        <v>-2.8326200589973E-2</v>
      </c>
    </row>
    <row r="1177" spans="1:17" hidden="1" x14ac:dyDescent="0.3">
      <c r="A1177" t="s">
        <v>2511</v>
      </c>
      <c r="B1177" t="s">
        <v>2512</v>
      </c>
      <c r="C1177" t="s">
        <v>3150</v>
      </c>
      <c r="D1177" t="s">
        <v>504</v>
      </c>
      <c r="E1177">
        <v>1906.0799543999999</v>
      </c>
      <c r="F1177">
        <v>367.65</v>
      </c>
      <c r="G1177">
        <v>-53.902099912963898</v>
      </c>
      <c r="H1177">
        <v>-7.0660120702667202</v>
      </c>
      <c r="I1177">
        <v>-14.441051194847899</v>
      </c>
      <c r="J1177">
        <v>-9.3187556113763197</v>
      </c>
      <c r="K1177">
        <v>403.735260350602</v>
      </c>
      <c r="L1177">
        <v>435.18749823543698</v>
      </c>
      <c r="M1177">
        <v>29.700460998152401</v>
      </c>
      <c r="N1177">
        <v>0.844308097168887</v>
      </c>
      <c r="O1177">
        <v>48.075615395076802</v>
      </c>
      <c r="P1177">
        <v>2.6525198938991998</v>
      </c>
      <c r="Q1177">
        <v>-2.1919009240678002E-2</v>
      </c>
    </row>
    <row r="1178" spans="1:17" hidden="1" x14ac:dyDescent="0.3">
      <c r="A1178" t="s">
        <v>2513</v>
      </c>
      <c r="B1178" t="s">
        <v>2514</v>
      </c>
      <c r="C1178" t="s">
        <v>3150</v>
      </c>
      <c r="D1178" t="s">
        <v>1452</v>
      </c>
      <c r="E1178">
        <v>1905.6038501</v>
      </c>
      <c r="F1178">
        <v>302.14999999999998</v>
      </c>
      <c r="G1178">
        <v>-29.678401133427599</v>
      </c>
      <c r="H1178">
        <v>0.90474846116126395</v>
      </c>
      <c r="I1178">
        <v>-13.240905053905999</v>
      </c>
      <c r="J1178">
        <v>3.24795543573032</v>
      </c>
      <c r="K1178">
        <v>312.76646092883198</v>
      </c>
      <c r="L1178">
        <v>327.79586748593601</v>
      </c>
      <c r="M1178">
        <v>61.327653280100101</v>
      </c>
      <c r="N1178">
        <v>0.61035362448296604</v>
      </c>
      <c r="O1178">
        <v>26.857521098791999</v>
      </c>
      <c r="P1178">
        <v>8.1811672037235699</v>
      </c>
      <c r="Q1178">
        <v>6.9500718232325995E-2</v>
      </c>
    </row>
    <row r="1179" spans="1:17" hidden="1" x14ac:dyDescent="0.3">
      <c r="A1179" t="s">
        <v>2515</v>
      </c>
      <c r="B1179" t="s">
        <v>2516</v>
      </c>
      <c r="C1179" t="s">
        <v>3150</v>
      </c>
      <c r="D1179" t="s">
        <v>1691</v>
      </c>
      <c r="E1179">
        <v>1905.052968</v>
      </c>
      <c r="F1179">
        <v>66.03</v>
      </c>
      <c r="G1179">
        <v>-1.0985856964062399</v>
      </c>
      <c r="H1179">
        <v>-3.8119903191375002</v>
      </c>
      <c r="I1179">
        <v>-1.9295594556533999</v>
      </c>
      <c r="J1179">
        <v>-4.4235564348611298</v>
      </c>
      <c r="K1179">
        <v>65.848178463208299</v>
      </c>
      <c r="L1179">
        <v>62.220994381677897</v>
      </c>
      <c r="M1179">
        <v>55.931821315525497</v>
      </c>
      <c r="N1179">
        <v>0.94074358152912596</v>
      </c>
      <c r="O1179">
        <v>6.16386490988942</v>
      </c>
      <c r="P1179">
        <v>25.1753554502369</v>
      </c>
      <c r="Q1179">
        <v>-2.9924776916618E-2</v>
      </c>
    </row>
    <row r="1180" spans="1:17" hidden="1" x14ac:dyDescent="0.3">
      <c r="A1180" t="s">
        <v>2517</v>
      </c>
      <c r="B1180" t="s">
        <v>2518</v>
      </c>
      <c r="C1180" t="s">
        <v>3150</v>
      </c>
      <c r="D1180" t="s">
        <v>69</v>
      </c>
      <c r="E1180">
        <v>1904.19011098499</v>
      </c>
      <c r="F1180">
        <v>2525.15</v>
      </c>
      <c r="G1180">
        <v>-31.408704129348401</v>
      </c>
      <c r="H1180">
        <v>-7.4261887607186399</v>
      </c>
      <c r="I1180">
        <v>-4.2668537871737602</v>
      </c>
      <c r="J1180">
        <v>-1.8020500946708</v>
      </c>
      <c r="K1180">
        <v>2695.8205387560702</v>
      </c>
      <c r="L1180">
        <v>2785.56871189297</v>
      </c>
      <c r="M1180">
        <v>47.3318462436796</v>
      </c>
      <c r="N1180">
        <v>0.68213710210474798</v>
      </c>
      <c r="O1180">
        <v>25.582638655129301</v>
      </c>
      <c r="P1180">
        <v>7.6524630699379603</v>
      </c>
      <c r="Q1180">
        <v>-0.136470315110752</v>
      </c>
    </row>
    <row r="1181" spans="1:17" hidden="1" x14ac:dyDescent="0.3">
      <c r="A1181" t="s">
        <v>2519</v>
      </c>
      <c r="B1181" t="s">
        <v>2520</v>
      </c>
      <c r="C1181" t="s">
        <v>3150</v>
      </c>
      <c r="D1181" t="s">
        <v>746</v>
      </c>
      <c r="E1181">
        <v>1901.11000107</v>
      </c>
      <c r="F1181">
        <v>749.31</v>
      </c>
      <c r="G1181">
        <v>25.846912016899001</v>
      </c>
      <c r="H1181">
        <v>-1.3930847948101901</v>
      </c>
      <c r="I1181">
        <v>-4.0717832437203798</v>
      </c>
      <c r="J1181">
        <v>-1.38787273589513E-2</v>
      </c>
      <c r="K1181">
        <v>761.51789767928403</v>
      </c>
      <c r="L1181">
        <v>719.77233292209098</v>
      </c>
      <c r="M1181">
        <v>43.078312623575101</v>
      </c>
      <c r="N1181">
        <v>1.20414474868068</v>
      </c>
      <c r="O1181">
        <v>10.7685737545208</v>
      </c>
      <c r="P1181">
        <v>55.781704781704697</v>
      </c>
      <c r="Q1181">
        <v>-3.6227040049000002E-5</v>
      </c>
    </row>
    <row r="1182" spans="1:17" hidden="1" x14ac:dyDescent="0.3">
      <c r="A1182" t="s">
        <v>2521</v>
      </c>
      <c r="B1182" t="s">
        <v>2522</v>
      </c>
      <c r="C1182" t="s">
        <v>3150</v>
      </c>
      <c r="D1182" t="s">
        <v>411</v>
      </c>
      <c r="E1182">
        <v>1896.8384031349999</v>
      </c>
      <c r="F1182">
        <v>474.05</v>
      </c>
      <c r="G1182">
        <v>11.824397293037901</v>
      </c>
      <c r="H1182">
        <v>6.28429001073573</v>
      </c>
      <c r="I1182">
        <v>44.757664631333299</v>
      </c>
      <c r="J1182">
        <v>-1.6355463475218901</v>
      </c>
      <c r="K1182">
        <v>474.57534388117699</v>
      </c>
      <c r="L1182">
        <v>421.70871030301601</v>
      </c>
      <c r="M1182">
        <v>48.560353974616902</v>
      </c>
      <c r="N1182">
        <v>0.79560222366118405</v>
      </c>
      <c r="O1182">
        <v>18.552895264212601</v>
      </c>
      <c r="P1182">
        <v>69.062054208273906</v>
      </c>
      <c r="Q1182">
        <v>-5.6661841940076001E-2</v>
      </c>
    </row>
    <row r="1183" spans="1:17" hidden="1" x14ac:dyDescent="0.3">
      <c r="A1183" t="s">
        <v>2523</v>
      </c>
      <c r="B1183" t="s">
        <v>2524</v>
      </c>
      <c r="C1183" t="s">
        <v>3150</v>
      </c>
      <c r="D1183" t="s">
        <v>234</v>
      </c>
      <c r="E1183">
        <v>1894.7052695499999</v>
      </c>
      <c r="F1183">
        <v>1071.5</v>
      </c>
      <c r="G1183">
        <v>161.621875116582</v>
      </c>
      <c r="H1183">
        <v>7.6909304118420101</v>
      </c>
      <c r="I1183">
        <v>37.146201584064599</v>
      </c>
      <c r="J1183">
        <v>1.5300771479041999</v>
      </c>
      <c r="K1183">
        <v>1021.87913952272</v>
      </c>
      <c r="L1183">
        <v>865.06926052963195</v>
      </c>
      <c r="M1183">
        <v>63.402275785214698</v>
      </c>
      <c r="N1183">
        <v>0.65949574132255795</v>
      </c>
      <c r="O1183">
        <v>11.899206719552</v>
      </c>
      <c r="P1183">
        <v>185.69524063458201</v>
      </c>
      <c r="Q1183">
        <v>0.155570992164627</v>
      </c>
    </row>
    <row r="1184" spans="1:17" hidden="1" x14ac:dyDescent="0.3">
      <c r="A1184" t="s">
        <v>2525</v>
      </c>
      <c r="B1184" t="s">
        <v>2526</v>
      </c>
      <c r="C1184" t="s">
        <v>3150</v>
      </c>
      <c r="D1184" t="s">
        <v>134</v>
      </c>
      <c r="E1184">
        <v>1888.6784480399999</v>
      </c>
      <c r="F1184">
        <v>108.91</v>
      </c>
      <c r="G1184">
        <v>90.476932039446297</v>
      </c>
      <c r="H1184">
        <v>-5.7456734628120296</v>
      </c>
      <c r="I1184">
        <v>-19.554407309645601</v>
      </c>
      <c r="J1184">
        <v>-5.6630858352440399</v>
      </c>
      <c r="K1184">
        <v>116.834194837406</v>
      </c>
      <c r="L1184">
        <v>105.588278239229</v>
      </c>
      <c r="M1184">
        <v>31.2467453631448</v>
      </c>
      <c r="N1184">
        <v>0.57170306958200401</v>
      </c>
      <c r="O1184">
        <v>30.786888256358399</v>
      </c>
      <c r="P1184">
        <v>121.002435064935</v>
      </c>
    </row>
    <row r="1185" spans="1:17" hidden="1" x14ac:dyDescent="0.3">
      <c r="A1185" t="s">
        <v>2527</v>
      </c>
      <c r="B1185" t="s">
        <v>2528</v>
      </c>
      <c r="C1185" t="s">
        <v>3150</v>
      </c>
      <c r="D1185" t="s">
        <v>48</v>
      </c>
      <c r="E1185">
        <v>1885.87195875</v>
      </c>
      <c r="F1185">
        <v>445.25</v>
      </c>
      <c r="G1185">
        <v>-44.4932893677897</v>
      </c>
      <c r="H1185">
        <v>-12.2243807430483</v>
      </c>
      <c r="I1185">
        <v>-20.859365045813998</v>
      </c>
      <c r="J1185">
        <v>-12.8949653908193</v>
      </c>
      <c r="K1185">
        <v>507.25160583099398</v>
      </c>
      <c r="L1185">
        <v>547.80493822524204</v>
      </c>
      <c r="M1185">
        <v>37.958616836132599</v>
      </c>
      <c r="N1185">
        <v>1.2654024937277899</v>
      </c>
      <c r="O1185">
        <v>90.903986524424397</v>
      </c>
      <c r="P1185">
        <v>5.78522214302685</v>
      </c>
      <c r="Q1185">
        <v>0.154639252711013</v>
      </c>
    </row>
    <row r="1186" spans="1:17" hidden="1" x14ac:dyDescent="0.3">
      <c r="A1186" t="s">
        <v>2529</v>
      </c>
      <c r="B1186" t="s">
        <v>2530</v>
      </c>
      <c r="C1186" t="s">
        <v>3150</v>
      </c>
      <c r="D1186" t="s">
        <v>243</v>
      </c>
      <c r="E1186">
        <v>1877.7793257999999</v>
      </c>
      <c r="F1186">
        <v>2946.1</v>
      </c>
      <c r="G1186">
        <v>754.96571562375198</v>
      </c>
      <c r="H1186">
        <v>-12.110219972939699</v>
      </c>
      <c r="I1186">
        <v>80.295880150307198</v>
      </c>
      <c r="J1186">
        <v>-2.3687338816935699</v>
      </c>
      <c r="K1186">
        <v>3180.0682901588598</v>
      </c>
      <c r="L1186">
        <v>2464.7072618986299</v>
      </c>
      <c r="M1186">
        <v>44.814012692886202</v>
      </c>
      <c r="N1186">
        <v>0.57957699301368504</v>
      </c>
      <c r="O1186">
        <v>41.712772818302099</v>
      </c>
      <c r="P1186">
        <v>905.49488054607502</v>
      </c>
    </row>
    <row r="1187" spans="1:17" hidden="1" x14ac:dyDescent="0.3">
      <c r="A1187" t="s">
        <v>2531</v>
      </c>
      <c r="B1187" t="s">
        <v>2532</v>
      </c>
      <c r="C1187" t="s">
        <v>3150</v>
      </c>
      <c r="D1187" t="s">
        <v>134</v>
      </c>
      <c r="E1187">
        <v>1876.92534147999</v>
      </c>
      <c r="F1187">
        <v>102.62</v>
      </c>
      <c r="G1187">
        <v>8.2595259986619691</v>
      </c>
      <c r="H1187">
        <v>-11.745310016255999</v>
      </c>
      <c r="I1187">
        <v>5.3872605380946803</v>
      </c>
      <c r="J1187">
        <v>-8.3190094829173198</v>
      </c>
      <c r="K1187">
        <v>113.707572506719</v>
      </c>
      <c r="L1187">
        <v>108.267227410582</v>
      </c>
      <c r="M1187">
        <v>36.7706358549461</v>
      </c>
      <c r="N1187">
        <v>1.0567183070805699</v>
      </c>
      <c r="O1187">
        <v>58.3024751510426</v>
      </c>
      <c r="P1187">
        <v>41.349862258953102</v>
      </c>
      <c r="Q1187">
        <v>3.9587047153169998E-2</v>
      </c>
    </row>
    <row r="1188" spans="1:17" hidden="1" x14ac:dyDescent="0.3">
      <c r="A1188" t="s">
        <v>2533</v>
      </c>
      <c r="B1188" t="s">
        <v>2534</v>
      </c>
      <c r="C1188" t="s">
        <v>3150</v>
      </c>
      <c r="D1188" t="s">
        <v>489</v>
      </c>
      <c r="E1188">
        <v>1868.1740307150001</v>
      </c>
      <c r="F1188">
        <v>369.55</v>
      </c>
      <c r="G1188">
        <v>-13.4732492009701</v>
      </c>
      <c r="H1188">
        <v>-2.7451726660899798</v>
      </c>
      <c r="I1188">
        <v>-15.1879134003243</v>
      </c>
      <c r="J1188">
        <v>-0.60271145379158497</v>
      </c>
      <c r="K1188">
        <v>399.58175024205298</v>
      </c>
      <c r="L1188">
        <v>412.78642753262301</v>
      </c>
      <c r="M1188">
        <v>42.638230238068502</v>
      </c>
      <c r="N1188">
        <v>0.26208728247169</v>
      </c>
      <c r="O1188">
        <v>69.124611013394599</v>
      </c>
      <c r="P1188">
        <v>42.134615384615302</v>
      </c>
    </row>
    <row r="1189" spans="1:17" hidden="1" x14ac:dyDescent="0.3">
      <c r="A1189" t="s">
        <v>2535</v>
      </c>
      <c r="B1189" t="s">
        <v>2536</v>
      </c>
      <c r="C1189" t="s">
        <v>3150</v>
      </c>
      <c r="D1189" t="s">
        <v>278</v>
      </c>
      <c r="E1189">
        <v>1860.7034121500001</v>
      </c>
      <c r="F1189">
        <v>375.35</v>
      </c>
      <c r="G1189">
        <v>-54.893156471706</v>
      </c>
      <c r="H1189">
        <v>-3.4360267236816</v>
      </c>
      <c r="I1189">
        <v>-8.5333201890823496</v>
      </c>
      <c r="J1189">
        <v>-5.3197939279549997</v>
      </c>
      <c r="K1189">
        <v>408.86750953838799</v>
      </c>
      <c r="L1189">
        <v>431.54927515230099</v>
      </c>
      <c r="M1189">
        <v>37.277900743565098</v>
      </c>
      <c r="N1189">
        <v>0.49493319552328202</v>
      </c>
      <c r="O1189">
        <v>48.901025709337901</v>
      </c>
      <c r="P1189">
        <v>13.7424242424242</v>
      </c>
      <c r="Q1189">
        <v>2.0607603698253998E-2</v>
      </c>
    </row>
    <row r="1190" spans="1:17" hidden="1" x14ac:dyDescent="0.3">
      <c r="A1190" t="s">
        <v>2537</v>
      </c>
      <c r="B1190" t="s">
        <v>2538</v>
      </c>
      <c r="C1190" t="s">
        <v>3150</v>
      </c>
      <c r="D1190" t="s">
        <v>411</v>
      </c>
      <c r="E1190">
        <v>1856.0626738000001</v>
      </c>
      <c r="F1190">
        <v>1476.5</v>
      </c>
      <c r="G1190">
        <v>58.431472517572999</v>
      </c>
      <c r="H1190">
        <v>1.97728908124876</v>
      </c>
      <c r="I1190">
        <v>36.292640230189399</v>
      </c>
      <c r="J1190">
        <v>-7.3457874780714398</v>
      </c>
      <c r="K1190">
        <v>1524.75970834536</v>
      </c>
      <c r="L1190">
        <v>1293.94945554028</v>
      </c>
      <c r="M1190">
        <v>37.937156122617601</v>
      </c>
      <c r="N1190">
        <v>1.97829238133167</v>
      </c>
      <c r="O1190">
        <v>19.200812732814001</v>
      </c>
      <c r="P1190">
        <v>110.988853958273</v>
      </c>
      <c r="Q1190">
        <v>4.7830202564311003E-2</v>
      </c>
    </row>
    <row r="1191" spans="1:17" hidden="1" x14ac:dyDescent="0.3">
      <c r="A1191" t="s">
        <v>2539</v>
      </c>
      <c r="B1191" t="s">
        <v>2540</v>
      </c>
      <c r="C1191" t="s">
        <v>3150</v>
      </c>
      <c r="D1191" t="s">
        <v>51</v>
      </c>
      <c r="E1191">
        <v>1855.56</v>
      </c>
      <c r="F1191">
        <v>19.739999999999998</v>
      </c>
      <c r="G1191">
        <v>46.084617573753498</v>
      </c>
      <c r="H1191">
        <v>7.7427164081865198</v>
      </c>
      <c r="I1191">
        <v>49.579138992312203</v>
      </c>
      <c r="J1191">
        <v>-4.9144932071139102</v>
      </c>
      <c r="K1191">
        <v>20.201982889759702</v>
      </c>
      <c r="L1191">
        <v>16.955555279520301</v>
      </c>
      <c r="M1191">
        <v>43.361150296724297</v>
      </c>
      <c r="N1191">
        <v>0.26366722366485001</v>
      </c>
      <c r="O1191">
        <v>41.337386018236998</v>
      </c>
      <c r="P1191">
        <v>87.999999999999901</v>
      </c>
      <c r="Q1191">
        <v>0.11303317175270799</v>
      </c>
    </row>
    <row r="1192" spans="1:17" hidden="1" x14ac:dyDescent="0.3">
      <c r="A1192" t="s">
        <v>2541</v>
      </c>
      <c r="B1192" t="s">
        <v>2542</v>
      </c>
      <c r="C1192" t="s">
        <v>3150</v>
      </c>
      <c r="D1192" t="s">
        <v>243</v>
      </c>
      <c r="E1192">
        <v>1842.890957568</v>
      </c>
      <c r="F1192">
        <v>179.91</v>
      </c>
      <c r="G1192">
        <v>-36.994526879153199</v>
      </c>
      <c r="H1192">
        <v>-12.0760204105502</v>
      </c>
      <c r="I1192">
        <v>-20.215127608787501</v>
      </c>
      <c r="J1192">
        <v>-5.0298812162635</v>
      </c>
      <c r="K1192">
        <v>198.34033827379</v>
      </c>
      <c r="M1192">
        <v>42.374162332464302</v>
      </c>
      <c r="N1192">
        <v>0.488395561670668</v>
      </c>
      <c r="O1192">
        <v>46.734478350286203</v>
      </c>
      <c r="P1192">
        <v>4.9588705443089598</v>
      </c>
    </row>
    <row r="1193" spans="1:17" hidden="1" x14ac:dyDescent="0.3">
      <c r="A1193" t="s">
        <v>2543</v>
      </c>
      <c r="B1193" t="s">
        <v>2544</v>
      </c>
      <c r="C1193" t="s">
        <v>3150</v>
      </c>
      <c r="D1193" t="s">
        <v>263</v>
      </c>
      <c r="E1193">
        <v>1840.2071153099901</v>
      </c>
      <c r="F1193">
        <v>409.1</v>
      </c>
      <c r="G1193">
        <v>-46.365620480511303</v>
      </c>
      <c r="H1193">
        <v>-6.4818060517652896</v>
      </c>
      <c r="I1193">
        <v>-29.749383459728399</v>
      </c>
      <c r="J1193">
        <v>-4.8419140521648103</v>
      </c>
      <c r="K1193">
        <v>447.16670697261702</v>
      </c>
      <c r="L1193">
        <v>496.14638848776099</v>
      </c>
      <c r="M1193">
        <v>25.875786175980402</v>
      </c>
      <c r="N1193">
        <v>0.92623477521460196</v>
      </c>
      <c r="O1193">
        <v>55.9887558054265</v>
      </c>
      <c r="P1193">
        <v>0.49127978383689502</v>
      </c>
    </row>
    <row r="1194" spans="1:17" hidden="1" x14ac:dyDescent="0.3">
      <c r="A1194" t="s">
        <v>2545</v>
      </c>
      <c r="B1194" t="s">
        <v>2546</v>
      </c>
      <c r="C1194" t="s">
        <v>3150</v>
      </c>
      <c r="D1194" t="s">
        <v>489</v>
      </c>
      <c r="E1194">
        <v>1839.04889</v>
      </c>
      <c r="F1194">
        <v>730.1</v>
      </c>
      <c r="G1194">
        <v>1312.12313307709</v>
      </c>
      <c r="H1194">
        <v>34.020762838331301</v>
      </c>
      <c r="I1194">
        <v>1134.7006608471399</v>
      </c>
      <c r="J1194">
        <v>2.89113134917769</v>
      </c>
      <c r="K1194">
        <v>518.96903782129903</v>
      </c>
      <c r="L1194">
        <v>272.64869368339498</v>
      </c>
      <c r="M1194">
        <v>92.014487359476902</v>
      </c>
      <c r="N1194">
        <v>0.87898571987480401</v>
      </c>
      <c r="O1194">
        <v>0</v>
      </c>
      <c r="P1194">
        <v>1501.0964912280699</v>
      </c>
    </row>
    <row r="1195" spans="1:17" hidden="1" x14ac:dyDescent="0.3">
      <c r="A1195" t="s">
        <v>2547</v>
      </c>
      <c r="B1195" t="s">
        <v>2548</v>
      </c>
      <c r="C1195" t="s">
        <v>3150</v>
      </c>
      <c r="D1195" t="s">
        <v>227</v>
      </c>
      <c r="E1195">
        <v>1835.6360284349901</v>
      </c>
      <c r="F1195">
        <v>803.45</v>
      </c>
      <c r="G1195">
        <v>29.934819171529401</v>
      </c>
      <c r="H1195">
        <v>3.4839723342514</v>
      </c>
      <c r="I1195">
        <v>15.975430155378801</v>
      </c>
      <c r="J1195">
        <v>1.3007883790875501</v>
      </c>
      <c r="K1195">
        <v>809.061300926988</v>
      </c>
      <c r="L1195">
        <v>734.87712823425295</v>
      </c>
      <c r="M1195">
        <v>62.136083736080998</v>
      </c>
      <c r="N1195">
        <v>0.16608660066425501</v>
      </c>
      <c r="O1195">
        <v>30.561951583794801</v>
      </c>
      <c r="P1195">
        <v>73.142401517110599</v>
      </c>
      <c r="Q1195">
        <v>2.9103751187647998E-2</v>
      </c>
    </row>
    <row r="1196" spans="1:17" hidden="1" x14ac:dyDescent="0.3">
      <c r="A1196" t="s">
        <v>2549</v>
      </c>
      <c r="B1196" t="s">
        <v>2550</v>
      </c>
      <c r="C1196" t="s">
        <v>3150</v>
      </c>
      <c r="D1196" t="s">
        <v>757</v>
      </c>
      <c r="E1196">
        <v>1834.5241242950001</v>
      </c>
      <c r="F1196">
        <v>680.8</v>
      </c>
      <c r="G1196">
        <v>-16.286618395785698</v>
      </c>
      <c r="H1196">
        <v>1.5957183235058601</v>
      </c>
      <c r="I1196">
        <v>-26.778491952811901</v>
      </c>
      <c r="J1196">
        <v>-3.06908941996255</v>
      </c>
      <c r="K1196">
        <v>724.37760297450495</v>
      </c>
      <c r="L1196">
        <v>775.27727901722699</v>
      </c>
      <c r="M1196">
        <v>64.088529886128299</v>
      </c>
      <c r="N1196">
        <v>0.546401482870291</v>
      </c>
      <c r="O1196">
        <v>90.951821386603996</v>
      </c>
      <c r="P1196">
        <v>8.5632275554137802</v>
      </c>
      <c r="Q1196">
        <v>0.15790197072839199</v>
      </c>
    </row>
    <row r="1197" spans="1:17" hidden="1" x14ac:dyDescent="0.3">
      <c r="A1197" t="s">
        <v>2551</v>
      </c>
      <c r="B1197" t="s">
        <v>2552</v>
      </c>
      <c r="C1197" t="s">
        <v>3150</v>
      </c>
      <c r="D1197" t="s">
        <v>1672</v>
      </c>
      <c r="E1197">
        <v>1830.9077360639999</v>
      </c>
      <c r="F1197">
        <v>84.12</v>
      </c>
      <c r="G1197">
        <v>-37.544453541350997</v>
      </c>
      <c r="H1197">
        <v>-2.9821749794955599</v>
      </c>
      <c r="I1197">
        <v>-19.577008796906298</v>
      </c>
      <c r="J1197">
        <v>-3.7268803449167298</v>
      </c>
      <c r="K1197">
        <v>88.864562564961503</v>
      </c>
      <c r="L1197">
        <v>93.777193807701593</v>
      </c>
      <c r="M1197">
        <v>41.703122919009601</v>
      </c>
      <c r="N1197">
        <v>0.37907508340071899</v>
      </c>
      <c r="O1197">
        <v>53.946742748454497</v>
      </c>
      <c r="P1197">
        <v>2.58536585365853</v>
      </c>
      <c r="Q1197">
        <v>2.0317851995209E-2</v>
      </c>
    </row>
    <row r="1198" spans="1:17" hidden="1" x14ac:dyDescent="0.3">
      <c r="A1198" t="s">
        <v>2553</v>
      </c>
      <c r="B1198" t="s">
        <v>2554</v>
      </c>
      <c r="C1198" t="s">
        <v>3150</v>
      </c>
      <c r="D1198" t="s">
        <v>88</v>
      </c>
      <c r="E1198">
        <v>1829.44054854</v>
      </c>
      <c r="F1198">
        <v>96.3</v>
      </c>
      <c r="G1198">
        <v>-7.0841157376331099</v>
      </c>
      <c r="H1198">
        <v>5.2630221893618696</v>
      </c>
      <c r="I1198">
        <v>31.7646438022289</v>
      </c>
      <c r="J1198">
        <v>-6.0161915088122102</v>
      </c>
      <c r="K1198">
        <v>102.150832510049</v>
      </c>
      <c r="L1198">
        <v>86.875456709471194</v>
      </c>
      <c r="M1198">
        <v>29.814455341389898</v>
      </c>
      <c r="N1198">
        <v>0.17941823586570599</v>
      </c>
      <c r="O1198">
        <v>49.325025960540003</v>
      </c>
      <c r="P1198">
        <v>49.7201492537313</v>
      </c>
      <c r="Q1198">
        <v>0.32264816224604798</v>
      </c>
    </row>
    <row r="1199" spans="1:17" x14ac:dyDescent="0.3">
      <c r="A1199" t="s">
        <v>2555</v>
      </c>
      <c r="B1199" t="s">
        <v>2556</v>
      </c>
      <c r="C1199" t="s">
        <v>3136</v>
      </c>
      <c r="D1199" t="s">
        <v>54</v>
      </c>
      <c r="E1199">
        <v>1826.9653994549999</v>
      </c>
      <c r="F1199">
        <v>181.51</v>
      </c>
      <c r="G1199">
        <v>-90.681642014140905</v>
      </c>
      <c r="H1199">
        <v>-4.3104107373139096</v>
      </c>
      <c r="I1199">
        <v>-66.261696758332207</v>
      </c>
      <c r="J1199">
        <v>3.5698152771945599</v>
      </c>
      <c r="K1199">
        <v>226.02566759360201</v>
      </c>
      <c r="L1199">
        <v>358.77325698110798</v>
      </c>
      <c r="M1199">
        <v>41.251243271802302</v>
      </c>
      <c r="N1199">
        <v>1.3829880361600799</v>
      </c>
      <c r="O1199">
        <v>271.79769709657802</v>
      </c>
      <c r="P1199">
        <v>12.9636544685088</v>
      </c>
      <c r="Q1199">
        <v>-0.107065837553434</v>
      </c>
    </row>
    <row r="1200" spans="1:17" hidden="1" x14ac:dyDescent="0.3">
      <c r="A1200" t="s">
        <v>2557</v>
      </c>
      <c r="B1200" t="s">
        <v>2558</v>
      </c>
      <c r="C1200" t="s">
        <v>3150</v>
      </c>
      <c r="D1200" t="s">
        <v>134</v>
      </c>
      <c r="E1200">
        <v>1818.741305628</v>
      </c>
      <c r="F1200">
        <v>106.78</v>
      </c>
      <c r="G1200">
        <v>-22.134507614783399</v>
      </c>
      <c r="H1200">
        <v>-0.32138792890909301</v>
      </c>
      <c r="I1200">
        <v>-15.971776991674499</v>
      </c>
      <c r="J1200">
        <v>0.309096423085639</v>
      </c>
      <c r="K1200">
        <v>111.071129147862</v>
      </c>
      <c r="L1200">
        <v>113.21196191292201</v>
      </c>
      <c r="M1200">
        <v>61.2395551786095</v>
      </c>
      <c r="N1200">
        <v>0.54217103402640199</v>
      </c>
      <c r="O1200">
        <v>38.228132609102801</v>
      </c>
      <c r="P1200">
        <v>17.276221856123001</v>
      </c>
      <c r="Q1200">
        <v>1.7136105719165001E-2</v>
      </c>
    </row>
    <row r="1201" spans="1:17" hidden="1" x14ac:dyDescent="0.3">
      <c r="A1201" t="s">
        <v>2559</v>
      </c>
      <c r="B1201" t="s">
        <v>2560</v>
      </c>
      <c r="C1201" t="s">
        <v>3150</v>
      </c>
      <c r="D1201" t="s">
        <v>271</v>
      </c>
      <c r="E1201">
        <v>1809.1079999999999</v>
      </c>
      <c r="F1201">
        <v>135</v>
      </c>
      <c r="G1201">
        <v>362.36756700561602</v>
      </c>
      <c r="H1201">
        <v>-8.7891517236816004</v>
      </c>
      <c r="I1201">
        <v>31.915228244549901</v>
      </c>
      <c r="J1201">
        <v>0.71724268180806705</v>
      </c>
      <c r="K1201">
        <v>142.630527139256</v>
      </c>
      <c r="L1201">
        <v>112.70725698949801</v>
      </c>
      <c r="M1201">
        <v>43.539975914293201</v>
      </c>
      <c r="N1201">
        <v>0.62180474367639205</v>
      </c>
      <c r="O1201">
        <v>24.4444444444444</v>
      </c>
      <c r="P1201">
        <v>412.52847380409997</v>
      </c>
      <c r="Q1201">
        <v>0.18681174543062801</v>
      </c>
    </row>
    <row r="1202" spans="1:17" hidden="1" x14ac:dyDescent="0.3">
      <c r="A1202" t="s">
        <v>2561</v>
      </c>
      <c r="B1202" t="s">
        <v>2562</v>
      </c>
      <c r="C1202" t="s">
        <v>3150</v>
      </c>
      <c r="D1202" t="s">
        <v>411</v>
      </c>
      <c r="E1202">
        <v>1807.3560375</v>
      </c>
      <c r="F1202">
        <v>152.5</v>
      </c>
      <c r="G1202">
        <v>13.7099857981383</v>
      </c>
      <c r="H1202">
        <v>16.6480016813926</v>
      </c>
      <c r="I1202">
        <v>35.677390631971001</v>
      </c>
      <c r="J1202">
        <v>0.94319332166662695</v>
      </c>
      <c r="K1202">
        <v>138.17323456642501</v>
      </c>
      <c r="L1202">
        <v>127.361664674171</v>
      </c>
      <c r="M1202">
        <v>72.741105101265305</v>
      </c>
      <c r="N1202">
        <v>0.970710975157556</v>
      </c>
      <c r="O1202">
        <v>7.1999999999999797</v>
      </c>
      <c r="P1202">
        <v>61.546610169491501</v>
      </c>
      <c r="Q1202">
        <v>7.5777382463232998E-2</v>
      </c>
    </row>
    <row r="1203" spans="1:17" hidden="1" x14ac:dyDescent="0.3">
      <c r="A1203" t="s">
        <v>2563</v>
      </c>
      <c r="B1203" t="s">
        <v>2564</v>
      </c>
      <c r="C1203" t="s">
        <v>3150</v>
      </c>
      <c r="D1203" t="s">
        <v>263</v>
      </c>
      <c r="E1203">
        <v>1805.4726585000001</v>
      </c>
      <c r="F1203">
        <v>516.25</v>
      </c>
      <c r="G1203">
        <v>-1.1996564597464801</v>
      </c>
      <c r="H1203">
        <v>20.140336516479099</v>
      </c>
      <c r="I1203">
        <v>22.8065042632422</v>
      </c>
      <c r="J1203">
        <v>9.7935602642374207</v>
      </c>
      <c r="K1203">
        <v>443.60947940401599</v>
      </c>
      <c r="L1203">
        <v>419.47905497191402</v>
      </c>
      <c r="M1203">
        <v>78.152865205363</v>
      </c>
      <c r="N1203">
        <v>1.47270497116387</v>
      </c>
      <c r="O1203">
        <v>2.4406779661017</v>
      </c>
      <c r="P1203">
        <v>77.619129537244106</v>
      </c>
      <c r="Q1203">
        <v>5.3893493114754998E-2</v>
      </c>
    </row>
    <row r="1204" spans="1:17" hidden="1" x14ac:dyDescent="0.3">
      <c r="A1204" t="s">
        <v>2565</v>
      </c>
      <c r="B1204" t="s">
        <v>2566</v>
      </c>
      <c r="C1204" t="s">
        <v>3150</v>
      </c>
      <c r="D1204" t="s">
        <v>504</v>
      </c>
      <c r="E1204">
        <v>1800.466316</v>
      </c>
      <c r="F1204">
        <v>529.79999999999995</v>
      </c>
      <c r="G1204">
        <v>28.543726924002801</v>
      </c>
      <c r="H1204">
        <v>-4.8952800582165699</v>
      </c>
      <c r="I1204">
        <v>47.112720356573298</v>
      </c>
      <c r="J1204">
        <v>-7.5844225557436298</v>
      </c>
      <c r="K1204">
        <v>538.49837488819503</v>
      </c>
      <c r="L1204">
        <v>462.616278747146</v>
      </c>
      <c r="M1204">
        <v>41.146878591328502</v>
      </c>
      <c r="N1204">
        <v>1.5471472070122101</v>
      </c>
      <c r="O1204">
        <v>23.9524348810872</v>
      </c>
      <c r="P1204">
        <v>80.8191126279863</v>
      </c>
      <c r="Q1204">
        <v>-5.9702966175817003E-2</v>
      </c>
    </row>
    <row r="1205" spans="1:17" hidden="1" x14ac:dyDescent="0.3">
      <c r="A1205" t="s">
        <v>2567</v>
      </c>
      <c r="B1205" t="s">
        <v>2568</v>
      </c>
      <c r="C1205" t="s">
        <v>3150</v>
      </c>
      <c r="D1205" t="s">
        <v>418</v>
      </c>
      <c r="E1205">
        <v>1796.8173300000001</v>
      </c>
      <c r="F1205">
        <v>171.45</v>
      </c>
      <c r="G1205">
        <v>67.023748501822496</v>
      </c>
      <c r="H1205">
        <v>-4.7398360002608202</v>
      </c>
      <c r="I1205">
        <v>10.913758652629699</v>
      </c>
      <c r="J1205">
        <v>-7.3778681555187902</v>
      </c>
      <c r="K1205">
        <v>172.72798470138699</v>
      </c>
      <c r="L1205">
        <v>153.02936589355701</v>
      </c>
      <c r="N1205">
        <v>0.77470447471505399</v>
      </c>
      <c r="O1205">
        <v>20.7349081364829</v>
      </c>
      <c r="P1205">
        <v>118.12977099236601</v>
      </c>
    </row>
    <row r="1206" spans="1:17" hidden="1" x14ac:dyDescent="0.3">
      <c r="A1206" t="s">
        <v>2569</v>
      </c>
      <c r="B1206" t="s">
        <v>2570</v>
      </c>
      <c r="C1206" t="s">
        <v>3150</v>
      </c>
      <c r="D1206" t="s">
        <v>21</v>
      </c>
      <c r="E1206">
        <v>1795.76176556</v>
      </c>
      <c r="F1206">
        <v>1039.1500000000001</v>
      </c>
      <c r="G1206">
        <v>885.76065235895805</v>
      </c>
      <c r="H1206">
        <v>71.083289221200204</v>
      </c>
      <c r="I1206">
        <v>135.58426515219199</v>
      </c>
      <c r="J1206">
        <v>17.6328650949613</v>
      </c>
      <c r="K1206">
        <v>836.34702476504901</v>
      </c>
      <c r="L1206">
        <v>577.38360756684995</v>
      </c>
      <c r="M1206">
        <v>69.062115673276594</v>
      </c>
      <c r="N1206">
        <v>1.64194362180541</v>
      </c>
      <c r="O1206">
        <v>10.017803012077099</v>
      </c>
      <c r="P1206">
        <v>1014.36997319034</v>
      </c>
    </row>
    <row r="1207" spans="1:17" hidden="1" x14ac:dyDescent="0.3">
      <c r="A1207" t="s">
        <v>2571</v>
      </c>
      <c r="B1207" t="s">
        <v>2572</v>
      </c>
      <c r="C1207" t="s">
        <v>3150</v>
      </c>
      <c r="D1207" t="s">
        <v>391</v>
      </c>
      <c r="E1207">
        <v>1795.1766525</v>
      </c>
      <c r="F1207">
        <v>930.3</v>
      </c>
      <c r="G1207">
        <v>124.975393960804</v>
      </c>
      <c r="H1207">
        <v>-0.81930668976554</v>
      </c>
      <c r="I1207">
        <v>82.336603877681895</v>
      </c>
      <c r="J1207">
        <v>-2.9106359532566599</v>
      </c>
      <c r="K1207">
        <v>925.84354244390499</v>
      </c>
      <c r="L1207">
        <v>745.750546386667</v>
      </c>
      <c r="M1207">
        <v>54.499715353275903</v>
      </c>
      <c r="N1207">
        <v>0.64540890215875901</v>
      </c>
      <c r="O1207">
        <v>30.613780500913599</v>
      </c>
      <c r="P1207">
        <v>157.09548155312899</v>
      </c>
      <c r="Q1207">
        <v>0.204208159103281</v>
      </c>
    </row>
    <row r="1208" spans="1:17" hidden="1" x14ac:dyDescent="0.3">
      <c r="A1208" t="s">
        <v>2573</v>
      </c>
      <c r="B1208" t="s">
        <v>2574</v>
      </c>
      <c r="C1208" t="s">
        <v>3150</v>
      </c>
      <c r="D1208" t="s">
        <v>1390</v>
      </c>
      <c r="E1208">
        <v>1793.6717564400001</v>
      </c>
      <c r="F1208">
        <v>632.4</v>
      </c>
      <c r="G1208">
        <v>6.91538680452277</v>
      </c>
      <c r="H1208">
        <v>-11.180874302959801</v>
      </c>
      <c r="I1208">
        <v>34.7091662788524</v>
      </c>
      <c r="J1208">
        <v>-2.36988412358268</v>
      </c>
      <c r="K1208">
        <v>708.78082139215599</v>
      </c>
      <c r="L1208">
        <v>623.44713421318397</v>
      </c>
      <c r="M1208">
        <v>35.341439557896798</v>
      </c>
      <c r="N1208">
        <v>0.80787287928609497</v>
      </c>
      <c r="O1208">
        <v>42.631246046805799</v>
      </c>
      <c r="P1208">
        <v>55.018997426155103</v>
      </c>
      <c r="Q1208">
        <v>7.1935630396574995E-2</v>
      </c>
    </row>
    <row r="1209" spans="1:17" hidden="1" x14ac:dyDescent="0.3">
      <c r="A1209" t="s">
        <v>2575</v>
      </c>
      <c r="B1209" t="s">
        <v>2576</v>
      </c>
      <c r="C1209" t="s">
        <v>3150</v>
      </c>
      <c r="D1209" t="s">
        <v>123</v>
      </c>
      <c r="E1209">
        <v>1788.11607325</v>
      </c>
      <c r="F1209">
        <v>1398</v>
      </c>
      <c r="G1209">
        <v>488.22629888844898</v>
      </c>
      <c r="H1209">
        <v>-4.1140702625257104</v>
      </c>
      <c r="I1209">
        <v>262.11932454987198</v>
      </c>
      <c r="J1209">
        <v>-0.77458566939615603</v>
      </c>
      <c r="K1209">
        <v>1464.01642196547</v>
      </c>
      <c r="L1209">
        <v>1078.88556410056</v>
      </c>
      <c r="M1209">
        <v>53.421464882813098</v>
      </c>
      <c r="N1209">
        <v>0.26443316455413701</v>
      </c>
      <c r="O1209">
        <v>86.598712446351897</v>
      </c>
      <c r="P1209">
        <v>556.33802816901402</v>
      </c>
      <c r="Q1209">
        <v>0.20502516180960101</v>
      </c>
    </row>
    <row r="1210" spans="1:17" hidden="1" x14ac:dyDescent="0.3">
      <c r="A1210" t="s">
        <v>2577</v>
      </c>
      <c r="B1210" t="s">
        <v>2578</v>
      </c>
      <c r="C1210" t="s">
        <v>3150</v>
      </c>
      <c r="D1210" t="s">
        <v>51</v>
      </c>
      <c r="E1210">
        <v>1784.4542506</v>
      </c>
      <c r="F1210">
        <v>673</v>
      </c>
      <c r="G1210">
        <v>57.8696504477156</v>
      </c>
      <c r="H1210">
        <v>51.040973344290101</v>
      </c>
      <c r="I1210">
        <v>95.3418827749</v>
      </c>
      <c r="J1210">
        <v>18.806418253697601</v>
      </c>
      <c r="K1210">
        <v>518.30164643537296</v>
      </c>
      <c r="L1210">
        <v>418.29925148227699</v>
      </c>
      <c r="M1210">
        <v>70.334164552420205</v>
      </c>
      <c r="N1210">
        <v>1.6928933396678201</v>
      </c>
      <c r="O1210">
        <v>7.9717682020802298</v>
      </c>
      <c r="P1210">
        <v>145.97953216374199</v>
      </c>
      <c r="Q1210">
        <v>0.14553821892486099</v>
      </c>
    </row>
    <row r="1211" spans="1:17" hidden="1" x14ac:dyDescent="0.3">
      <c r="A1211" t="s">
        <v>2579</v>
      </c>
      <c r="B1211" t="s">
        <v>2580</v>
      </c>
      <c r="C1211" t="s">
        <v>3150</v>
      </c>
      <c r="D1211" t="s">
        <v>572</v>
      </c>
      <c r="E1211">
        <v>1784.1640899900001</v>
      </c>
      <c r="F1211">
        <v>358.55</v>
      </c>
      <c r="G1211">
        <v>-10.076432698111301</v>
      </c>
      <c r="H1211">
        <v>-8.2676207490663192</v>
      </c>
      <c r="I1211">
        <v>-11.8326915434243</v>
      </c>
      <c r="J1211">
        <v>-5.7760134342434899</v>
      </c>
      <c r="K1211">
        <v>393.03593362611201</v>
      </c>
      <c r="L1211">
        <v>402.87814439313701</v>
      </c>
      <c r="M1211">
        <v>38.970133750939198</v>
      </c>
      <c r="N1211">
        <v>0.26035125487057598</v>
      </c>
      <c r="O1211">
        <v>75.693766559754494</v>
      </c>
      <c r="P1211">
        <v>15.642638284147701</v>
      </c>
      <c r="Q1211">
        <v>3.1259762558006998E-2</v>
      </c>
    </row>
    <row r="1212" spans="1:17" hidden="1" x14ac:dyDescent="0.3">
      <c r="A1212" t="s">
        <v>2581</v>
      </c>
      <c r="B1212" t="s">
        <v>2582</v>
      </c>
      <c r="C1212" t="s">
        <v>3150</v>
      </c>
      <c r="D1212" t="s">
        <v>458</v>
      </c>
      <c r="E1212">
        <v>1784.1405</v>
      </c>
      <c r="F1212">
        <v>1181.55</v>
      </c>
      <c r="G1212">
        <v>-18.9801141321995</v>
      </c>
      <c r="H1212">
        <v>4.5708188293688901</v>
      </c>
      <c r="I1212">
        <v>-10.270871565614399</v>
      </c>
      <c r="J1212">
        <v>9.8376294843486392</v>
      </c>
      <c r="K1212">
        <v>1136.78991559461</v>
      </c>
      <c r="L1212">
        <v>1197.62216953551</v>
      </c>
      <c r="M1212">
        <v>68.279824639834303</v>
      </c>
      <c r="N1212">
        <v>1.2425630049409899</v>
      </c>
      <c r="O1212">
        <v>35.838517201980402</v>
      </c>
      <c r="P1212">
        <v>19.095857272452299</v>
      </c>
      <c r="Q1212">
        <v>4.0975815274011999E-2</v>
      </c>
    </row>
    <row r="1213" spans="1:17" hidden="1" x14ac:dyDescent="0.3">
      <c r="A1213" t="s">
        <v>2583</v>
      </c>
      <c r="B1213" t="s">
        <v>2584</v>
      </c>
      <c r="C1213" t="s">
        <v>3150</v>
      </c>
      <c r="D1213" t="s">
        <v>111</v>
      </c>
      <c r="E1213">
        <v>1776.079164</v>
      </c>
      <c r="F1213">
        <v>324.05</v>
      </c>
      <c r="G1213">
        <v>-33.706327851110601</v>
      </c>
      <c r="H1213">
        <v>7.8016377500025902</v>
      </c>
      <c r="I1213">
        <v>-5.6993962533689198</v>
      </c>
      <c r="J1213">
        <v>-0.177344391017735</v>
      </c>
      <c r="K1213">
        <v>335.70544553947701</v>
      </c>
      <c r="L1213">
        <v>340.00702006801203</v>
      </c>
      <c r="M1213">
        <v>41.3996138612683</v>
      </c>
      <c r="N1213">
        <v>0.75145104369239601</v>
      </c>
      <c r="O1213">
        <v>37.015892609165199</v>
      </c>
      <c r="P1213">
        <v>14.890976777167101</v>
      </c>
      <c r="Q1213">
        <v>-5.0999422132500004E-4</v>
      </c>
    </row>
    <row r="1214" spans="1:17" hidden="1" x14ac:dyDescent="0.3">
      <c r="A1214" t="s">
        <v>2585</v>
      </c>
      <c r="B1214" t="s">
        <v>2586</v>
      </c>
      <c r="C1214" t="s">
        <v>3150</v>
      </c>
      <c r="D1214" t="s">
        <v>243</v>
      </c>
      <c r="E1214">
        <v>1772.97925337999</v>
      </c>
      <c r="F1214">
        <v>1007.55</v>
      </c>
      <c r="G1214">
        <v>41.076149723462599</v>
      </c>
      <c r="H1214">
        <v>42.121456479995899</v>
      </c>
      <c r="I1214">
        <v>111.712468471668</v>
      </c>
      <c r="J1214">
        <v>1.1931349160582401</v>
      </c>
      <c r="K1214">
        <v>805.96343409681901</v>
      </c>
      <c r="L1214">
        <v>669.00782418082599</v>
      </c>
      <c r="M1214">
        <v>87.022691163510899</v>
      </c>
      <c r="N1214">
        <v>2.15182251367693</v>
      </c>
      <c r="O1214">
        <v>1.0073941739864001</v>
      </c>
      <c r="P1214">
        <v>200.76119402985</v>
      </c>
      <c r="Q1214">
        <v>0.20930960368138299</v>
      </c>
    </row>
    <row r="1215" spans="1:17" hidden="1" x14ac:dyDescent="0.3">
      <c r="A1215" t="s">
        <v>2587</v>
      </c>
      <c r="B1215" t="s">
        <v>2588</v>
      </c>
      <c r="C1215" t="s">
        <v>3150</v>
      </c>
      <c r="D1215" t="s">
        <v>120</v>
      </c>
      <c r="E1215">
        <v>1768.862801325</v>
      </c>
      <c r="F1215">
        <v>707.75</v>
      </c>
      <c r="G1215">
        <v>2.6257247410231499</v>
      </c>
      <c r="H1215">
        <v>0.63227684774696002</v>
      </c>
      <c r="I1215">
        <v>19.5114033489143</v>
      </c>
      <c r="J1215">
        <v>-20.9703203759906</v>
      </c>
      <c r="M1215">
        <v>33.795012816761997</v>
      </c>
      <c r="O1215">
        <v>43.129636170964297</v>
      </c>
      <c r="P1215">
        <v>31.625441696113</v>
      </c>
    </row>
    <row r="1216" spans="1:17" hidden="1" x14ac:dyDescent="0.3">
      <c r="A1216" t="s">
        <v>2589</v>
      </c>
      <c r="B1216" t="s">
        <v>2590</v>
      </c>
      <c r="C1216" t="s">
        <v>3150</v>
      </c>
      <c r="D1216" t="s">
        <v>468</v>
      </c>
      <c r="E1216">
        <v>1764.82580010999</v>
      </c>
      <c r="F1216">
        <v>569.9</v>
      </c>
      <c r="G1216">
        <v>-38.612978662814697</v>
      </c>
      <c r="H1216">
        <v>2.9390427081674901</v>
      </c>
      <c r="I1216">
        <v>-6.39513299114786</v>
      </c>
      <c r="J1216">
        <v>-2.3932554854514301</v>
      </c>
      <c r="K1216">
        <v>627.80826442294006</v>
      </c>
      <c r="L1216">
        <v>631.77563656346297</v>
      </c>
      <c r="M1216">
        <v>43.680248596068303</v>
      </c>
      <c r="N1216">
        <v>0.57469359989853896</v>
      </c>
      <c r="O1216">
        <v>55.948412002105599</v>
      </c>
      <c r="P1216">
        <v>29.5080104533575</v>
      </c>
      <c r="Q1216">
        <v>0.10601272451916099</v>
      </c>
    </row>
    <row r="1217" spans="1:17" hidden="1" x14ac:dyDescent="0.3">
      <c r="A1217" t="s">
        <v>2591</v>
      </c>
      <c r="B1217" t="s">
        <v>2592</v>
      </c>
      <c r="C1217" t="s">
        <v>3150</v>
      </c>
      <c r="D1217" t="s">
        <v>171</v>
      </c>
      <c r="E1217">
        <v>1759.6859691449999</v>
      </c>
      <c r="F1217">
        <v>343.85</v>
      </c>
      <c r="G1217">
        <v>-25.925871936735899</v>
      </c>
      <c r="H1217">
        <v>7.3705885360586398</v>
      </c>
      <c r="I1217">
        <v>-9.14647266637024</v>
      </c>
      <c r="J1217">
        <v>8.9880005128240104</v>
      </c>
      <c r="M1217">
        <v>64.910418516936502</v>
      </c>
      <c r="O1217">
        <v>8.47753380834666</v>
      </c>
      <c r="P1217">
        <v>25.446917183509601</v>
      </c>
    </row>
    <row r="1218" spans="1:17" hidden="1" x14ac:dyDescent="0.3">
      <c r="A1218" t="s">
        <v>2593</v>
      </c>
      <c r="B1218" t="s">
        <v>2594</v>
      </c>
      <c r="C1218" t="s">
        <v>3150</v>
      </c>
      <c r="D1218" t="s">
        <v>214</v>
      </c>
      <c r="E1218">
        <v>1754.04593148</v>
      </c>
      <c r="F1218">
        <v>717.9</v>
      </c>
      <c r="G1218">
        <v>-15.7313878786155</v>
      </c>
      <c r="H1218">
        <v>-0.225100368474763</v>
      </c>
      <c r="I1218">
        <v>-6.7854160385986404</v>
      </c>
      <c r="J1218">
        <v>-4.1823410151591798</v>
      </c>
      <c r="K1218">
        <v>729.55039365271705</v>
      </c>
      <c r="L1218">
        <v>729.78116223813799</v>
      </c>
      <c r="M1218">
        <v>60.973915152402299</v>
      </c>
      <c r="N1218">
        <v>0.67282269097523095</v>
      </c>
      <c r="O1218">
        <v>27.4481125504945</v>
      </c>
      <c r="P1218">
        <v>31.003649635036499</v>
      </c>
      <c r="Q1218">
        <v>-9.0507711700270003E-3</v>
      </c>
    </row>
    <row r="1219" spans="1:17" hidden="1" x14ac:dyDescent="0.3">
      <c r="A1219" t="s">
        <v>2595</v>
      </c>
      <c r="B1219" t="s">
        <v>2596</v>
      </c>
      <c r="C1219" t="s">
        <v>3150</v>
      </c>
      <c r="D1219" t="s">
        <v>278</v>
      </c>
      <c r="E1219">
        <v>1750.04957358</v>
      </c>
      <c r="F1219">
        <v>446.6</v>
      </c>
      <c r="G1219">
        <v>119.03333552247101</v>
      </c>
      <c r="H1219">
        <v>34.881537168485302</v>
      </c>
      <c r="I1219">
        <v>91.712978101839596</v>
      </c>
      <c r="J1219">
        <v>8.2596169035388591</v>
      </c>
      <c r="K1219">
        <v>382.66813930752699</v>
      </c>
      <c r="M1219">
        <v>70.613557136193094</v>
      </c>
      <c r="N1219">
        <v>2.1430967229689601</v>
      </c>
      <c r="O1219">
        <v>8.4863412449619204</v>
      </c>
      <c r="P1219">
        <v>160.636124890574</v>
      </c>
    </row>
    <row r="1220" spans="1:17" hidden="1" x14ac:dyDescent="0.3">
      <c r="A1220" t="s">
        <v>2597</v>
      </c>
      <c r="B1220" t="s">
        <v>2598</v>
      </c>
      <c r="C1220" t="s">
        <v>3150</v>
      </c>
      <c r="D1220" t="s">
        <v>214</v>
      </c>
      <c r="E1220">
        <v>1739.4477156</v>
      </c>
      <c r="F1220">
        <v>1078.75</v>
      </c>
      <c r="G1220">
        <v>8.5615609202621101</v>
      </c>
      <c r="H1220">
        <v>-9.9658491251904007</v>
      </c>
      <c r="I1220">
        <v>-9.0616483386118496</v>
      </c>
      <c r="J1220">
        <v>-11.7966999833884</v>
      </c>
      <c r="K1220">
        <v>1258.7581230235201</v>
      </c>
      <c r="L1220">
        <v>1173.1308061601001</v>
      </c>
      <c r="M1220">
        <v>15.6479132121629</v>
      </c>
      <c r="N1220">
        <v>0.80029080767190097</v>
      </c>
      <c r="O1220">
        <v>42.933951332560802</v>
      </c>
      <c r="P1220">
        <v>39.094835922893402</v>
      </c>
      <c r="Q1220">
        <v>1.3719088747029999E-2</v>
      </c>
    </row>
    <row r="1221" spans="1:17" hidden="1" x14ac:dyDescent="0.3">
      <c r="A1221" t="s">
        <v>2599</v>
      </c>
      <c r="B1221" t="s">
        <v>2600</v>
      </c>
      <c r="C1221" t="s">
        <v>3150</v>
      </c>
      <c r="D1221" t="s">
        <v>54</v>
      </c>
      <c r="E1221">
        <v>1735.940903877</v>
      </c>
      <c r="F1221">
        <v>157.83000000000001</v>
      </c>
      <c r="G1221">
        <v>-56.664679106577601</v>
      </c>
      <c r="H1221">
        <v>-0.94666534111192102</v>
      </c>
      <c r="I1221">
        <v>-35.862801053430303</v>
      </c>
      <c r="J1221">
        <v>1.12754168107482</v>
      </c>
      <c r="K1221">
        <v>171.78041626446199</v>
      </c>
      <c r="L1221">
        <v>202.83588487989601</v>
      </c>
      <c r="M1221">
        <v>59.973927411475202</v>
      </c>
      <c r="N1221">
        <v>1.10738300299695</v>
      </c>
      <c r="O1221">
        <v>79.655325350060195</v>
      </c>
      <c r="P1221">
        <v>7.9031927257810803</v>
      </c>
      <c r="Q1221">
        <v>6.8411636615009E-2</v>
      </c>
    </row>
    <row r="1222" spans="1:17" hidden="1" x14ac:dyDescent="0.3">
      <c r="A1222" t="s">
        <v>2601</v>
      </c>
      <c r="B1222" t="s">
        <v>2602</v>
      </c>
      <c r="C1222" t="s">
        <v>3150</v>
      </c>
      <c r="D1222" t="s">
        <v>48</v>
      </c>
      <c r="E1222">
        <v>1730.3104678</v>
      </c>
      <c r="F1222">
        <v>136.93</v>
      </c>
      <c r="G1222">
        <v>77.570527610810302</v>
      </c>
      <c r="H1222">
        <v>12.3075695877938</v>
      </c>
      <c r="I1222">
        <v>5.8584386319597099</v>
      </c>
      <c r="J1222">
        <v>1.0297710357324901</v>
      </c>
      <c r="K1222">
        <v>140.544135754031</v>
      </c>
      <c r="L1222">
        <v>129.225992857129</v>
      </c>
      <c r="M1222">
        <v>57.076013287765797</v>
      </c>
      <c r="N1222">
        <v>1.8414822822213499</v>
      </c>
      <c r="O1222">
        <v>48.981231286058502</v>
      </c>
      <c r="P1222">
        <v>104.37313432835801</v>
      </c>
      <c r="Q1222">
        <v>0.18298001277572601</v>
      </c>
    </row>
    <row r="1223" spans="1:17" hidden="1" x14ac:dyDescent="0.3">
      <c r="A1223" t="s">
        <v>2603</v>
      </c>
      <c r="B1223" t="s">
        <v>2604</v>
      </c>
      <c r="C1223" t="s">
        <v>3150</v>
      </c>
      <c r="D1223" t="s">
        <v>263</v>
      </c>
      <c r="E1223">
        <v>1729.92</v>
      </c>
      <c r="F1223">
        <v>480</v>
      </c>
      <c r="G1223">
        <v>-67.003537976637602</v>
      </c>
      <c r="H1223">
        <v>-13.343697178227</v>
      </c>
      <c r="I1223">
        <v>-29.432979796134799</v>
      </c>
      <c r="J1223">
        <v>-4.5658721187442204</v>
      </c>
      <c r="K1223">
        <v>556.42378943606604</v>
      </c>
      <c r="L1223">
        <v>592.53732165899805</v>
      </c>
      <c r="M1223">
        <v>28.637237314040402</v>
      </c>
      <c r="N1223">
        <v>0.84295756722261395</v>
      </c>
      <c r="O1223">
        <v>94.7916666666666</v>
      </c>
      <c r="P1223">
        <v>2.99324106855487</v>
      </c>
      <c r="Q1223">
        <v>4.7379903575527002E-2</v>
      </c>
    </row>
    <row r="1224" spans="1:17" hidden="1" x14ac:dyDescent="0.3">
      <c r="A1224" t="s">
        <v>2605</v>
      </c>
      <c r="B1224" t="s">
        <v>2606</v>
      </c>
      <c r="C1224" t="s">
        <v>3150</v>
      </c>
      <c r="D1224" t="s">
        <v>1561</v>
      </c>
      <c r="E1224">
        <v>1728.8864509</v>
      </c>
      <c r="F1224">
        <v>242.2</v>
      </c>
      <c r="G1224">
        <v>-35.932060336964099</v>
      </c>
      <c r="H1224">
        <v>-10.080452004317699</v>
      </c>
      <c r="I1224">
        <v>31.955456461874601</v>
      </c>
      <c r="J1224">
        <v>-3.07096329304458</v>
      </c>
      <c r="K1224">
        <v>271.911812989981</v>
      </c>
      <c r="L1224">
        <v>257.35942498580198</v>
      </c>
      <c r="M1224">
        <v>33.809241365134703</v>
      </c>
      <c r="N1224">
        <v>0.47789414052389201</v>
      </c>
      <c r="O1224">
        <v>48.740710156895098</v>
      </c>
      <c r="P1224">
        <v>79.407407407407305</v>
      </c>
      <c r="Q1224">
        <v>5.7472223449908003E-2</v>
      </c>
    </row>
    <row r="1225" spans="1:17" hidden="1" x14ac:dyDescent="0.3">
      <c r="A1225" t="s">
        <v>2607</v>
      </c>
      <c r="B1225" t="s">
        <v>2608</v>
      </c>
      <c r="C1225" t="s">
        <v>3150</v>
      </c>
      <c r="D1225" t="s">
        <v>91</v>
      </c>
      <c r="E1225">
        <v>1728.7233097200001</v>
      </c>
      <c r="F1225">
        <v>77.88</v>
      </c>
      <c r="G1225">
        <v>57.9879020500561</v>
      </c>
      <c r="H1225">
        <v>5.8267697594154502</v>
      </c>
      <c r="I1225">
        <v>-19.4681225611908</v>
      </c>
      <c r="J1225">
        <v>-2.5443568834892201</v>
      </c>
      <c r="K1225">
        <v>81.810628140653904</v>
      </c>
      <c r="L1225">
        <v>78.743176431220306</v>
      </c>
      <c r="M1225">
        <v>49.437337295201701</v>
      </c>
      <c r="N1225">
        <v>0.60158204868524101</v>
      </c>
      <c r="O1225">
        <v>38.546481766820698</v>
      </c>
      <c r="P1225">
        <v>83.203952011291406</v>
      </c>
      <c r="Q1225">
        <v>6.8245129521361997E-2</v>
      </c>
    </row>
    <row r="1226" spans="1:17" hidden="1" x14ac:dyDescent="0.3">
      <c r="A1226" t="s">
        <v>2609</v>
      </c>
      <c r="B1226" t="s">
        <v>2610</v>
      </c>
      <c r="C1226" t="s">
        <v>3150</v>
      </c>
      <c r="D1226" t="s">
        <v>504</v>
      </c>
      <c r="E1226">
        <v>1728.3609562500001</v>
      </c>
      <c r="F1226">
        <v>561.25</v>
      </c>
      <c r="G1226">
        <v>3.8455420952414499</v>
      </c>
      <c r="H1226">
        <v>4.01939934520201</v>
      </c>
      <c r="I1226">
        <v>7.4154929495812496</v>
      </c>
      <c r="J1226">
        <v>0.25838476237423103</v>
      </c>
      <c r="K1226">
        <v>572.63353525331399</v>
      </c>
      <c r="L1226">
        <v>561.57167933309404</v>
      </c>
      <c r="M1226">
        <v>56.369157575118201</v>
      </c>
      <c r="N1226">
        <v>0.70749824292761798</v>
      </c>
      <c r="O1226">
        <v>29.532293986636901</v>
      </c>
      <c r="P1226">
        <v>39.440993788819803</v>
      </c>
      <c r="Q1226">
        <v>-7.0801506404779002E-2</v>
      </c>
    </row>
    <row r="1227" spans="1:17" hidden="1" x14ac:dyDescent="0.3">
      <c r="A1227" t="s">
        <v>2611</v>
      </c>
      <c r="B1227" t="s">
        <v>2612</v>
      </c>
      <c r="C1227" t="s">
        <v>3150</v>
      </c>
      <c r="D1227" t="s">
        <v>214</v>
      </c>
      <c r="E1227">
        <v>1725.1480991200001</v>
      </c>
      <c r="F1227">
        <v>725.3</v>
      </c>
      <c r="G1227">
        <v>75.536067762908601</v>
      </c>
      <c r="H1227">
        <v>-8.4987407647774997</v>
      </c>
      <c r="I1227">
        <v>64.975721308764903</v>
      </c>
      <c r="J1227">
        <v>-2.41293597467611E-2</v>
      </c>
      <c r="K1227">
        <v>732.78801938487197</v>
      </c>
      <c r="L1227">
        <v>593.89649499855898</v>
      </c>
      <c r="M1227">
        <v>62.900086909719903</v>
      </c>
      <c r="N1227">
        <v>0.53825402837923297</v>
      </c>
      <c r="O1227">
        <v>43.382048807389999</v>
      </c>
      <c r="P1227">
        <v>106.88868287812799</v>
      </c>
      <c r="Q1227">
        <v>0.21185863445487199</v>
      </c>
    </row>
    <row r="1228" spans="1:17" hidden="1" x14ac:dyDescent="0.3">
      <c r="A1228" t="s">
        <v>2613</v>
      </c>
      <c r="B1228" t="s">
        <v>2614</v>
      </c>
      <c r="C1228" t="s">
        <v>3150</v>
      </c>
      <c r="D1228" t="s">
        <v>117</v>
      </c>
      <c r="E1228">
        <v>1725.11754</v>
      </c>
      <c r="F1228">
        <v>44.76</v>
      </c>
      <c r="G1228">
        <v>74.9825628955399</v>
      </c>
      <c r="H1228">
        <v>4.9767019348549804</v>
      </c>
      <c r="I1228">
        <v>62.733638747639397</v>
      </c>
      <c r="J1228">
        <v>-1.3774362047103701</v>
      </c>
      <c r="K1228">
        <v>44.781527020660299</v>
      </c>
      <c r="L1228">
        <v>36.256178996148499</v>
      </c>
      <c r="M1228">
        <v>60.7902987426192</v>
      </c>
      <c r="N1228">
        <v>0.30105667373091699</v>
      </c>
      <c r="O1228">
        <v>44.146559428060698</v>
      </c>
      <c r="P1228">
        <v>106.74364896073899</v>
      </c>
      <c r="Q1228">
        <v>0.12840857127517599</v>
      </c>
    </row>
    <row r="1229" spans="1:17" hidden="1" x14ac:dyDescent="0.3">
      <c r="A1229" t="s">
        <v>2615</v>
      </c>
      <c r="B1229" t="s">
        <v>2616</v>
      </c>
      <c r="C1229" t="s">
        <v>3150</v>
      </c>
      <c r="D1229" t="s">
        <v>214</v>
      </c>
      <c r="E1229">
        <v>1723.456966</v>
      </c>
      <c r="F1229">
        <v>401.45</v>
      </c>
      <c r="G1229">
        <v>-27.5399850455833</v>
      </c>
      <c r="H1229">
        <v>1.1961205851907999</v>
      </c>
      <c r="I1229">
        <v>-5.9796231759913301</v>
      </c>
      <c r="J1229">
        <v>-2.2504990056355898</v>
      </c>
      <c r="K1229">
        <v>412.241687758674</v>
      </c>
      <c r="L1229">
        <v>419.95011980743101</v>
      </c>
      <c r="M1229">
        <v>52.910721504676303</v>
      </c>
      <c r="N1229">
        <v>0.33888415473053501</v>
      </c>
      <c r="O1229">
        <v>29.281355087806698</v>
      </c>
      <c r="P1229">
        <v>12.388017917133199</v>
      </c>
      <c r="Q1229">
        <v>-9.9078644282359993E-3</v>
      </c>
    </row>
    <row r="1230" spans="1:17" hidden="1" x14ac:dyDescent="0.3">
      <c r="A1230" t="s">
        <v>2617</v>
      </c>
      <c r="B1230" t="s">
        <v>2618</v>
      </c>
      <c r="C1230" t="s">
        <v>3150</v>
      </c>
      <c r="D1230" t="s">
        <v>227</v>
      </c>
      <c r="E1230">
        <v>1721.411028</v>
      </c>
      <c r="F1230">
        <v>952.15</v>
      </c>
      <c r="G1230">
        <v>83.195825534819804</v>
      </c>
      <c r="H1230">
        <v>12.588540998045501</v>
      </c>
      <c r="I1230">
        <v>60.659950893909603</v>
      </c>
      <c r="J1230">
        <v>1.1424428962258899</v>
      </c>
      <c r="K1230">
        <v>909.76876067614796</v>
      </c>
      <c r="L1230">
        <v>755.02081892233002</v>
      </c>
      <c r="M1230">
        <v>66.483784835067695</v>
      </c>
      <c r="N1230">
        <v>0.62361523449577205</v>
      </c>
      <c r="O1230">
        <v>8.9534212046421295</v>
      </c>
      <c r="P1230">
        <v>139.23366834170801</v>
      </c>
      <c r="Q1230">
        <v>5.8102359315194002E-2</v>
      </c>
    </row>
    <row r="1231" spans="1:17" hidden="1" x14ac:dyDescent="0.3">
      <c r="A1231" t="s">
        <v>2619</v>
      </c>
      <c r="B1231" t="s">
        <v>2620</v>
      </c>
      <c r="C1231" t="s">
        <v>3150</v>
      </c>
      <c r="D1231" t="s">
        <v>163</v>
      </c>
      <c r="E1231">
        <v>1719.0775530000001</v>
      </c>
      <c r="F1231">
        <v>873</v>
      </c>
      <c r="G1231">
        <v>28.1185485550529</v>
      </c>
      <c r="H1231">
        <v>45.901170856963503</v>
      </c>
      <c r="I1231">
        <v>44.897947825418598</v>
      </c>
      <c r="J1231">
        <v>7.82690349608494</v>
      </c>
      <c r="M1231">
        <v>59.3387604332747</v>
      </c>
      <c r="O1231">
        <v>8.7056128293241599</v>
      </c>
      <c r="P1231">
        <v>61.2188365650969</v>
      </c>
    </row>
    <row r="1232" spans="1:17" hidden="1" x14ac:dyDescent="0.3">
      <c r="A1232" t="s">
        <v>2621</v>
      </c>
      <c r="B1232" t="s">
        <v>2622</v>
      </c>
      <c r="C1232" t="s">
        <v>3150</v>
      </c>
      <c r="D1232" t="s">
        <v>448</v>
      </c>
      <c r="E1232">
        <v>1718.99908655999</v>
      </c>
      <c r="F1232">
        <v>829.15</v>
      </c>
      <c r="G1232">
        <v>-5.5134780472250497</v>
      </c>
      <c r="H1232">
        <v>5.5150729061023398</v>
      </c>
      <c r="I1232">
        <v>17.770639469543099</v>
      </c>
      <c r="J1232">
        <v>4.7153386100954</v>
      </c>
      <c r="K1232">
        <v>784.17229305750095</v>
      </c>
      <c r="L1232">
        <v>729.97297102070797</v>
      </c>
      <c r="M1232">
        <v>67.466550278913701</v>
      </c>
      <c r="N1232">
        <v>0.65399675448282302</v>
      </c>
      <c r="O1232">
        <v>12.0424531146354</v>
      </c>
      <c r="P1232">
        <v>46.752212389380503</v>
      </c>
      <c r="Q1232">
        <v>3.0891529027550001E-2</v>
      </c>
    </row>
    <row r="1233" spans="1:17" hidden="1" x14ac:dyDescent="0.3">
      <c r="A1233" t="s">
        <v>2623</v>
      </c>
      <c r="B1233" t="s">
        <v>2624</v>
      </c>
      <c r="C1233" t="s">
        <v>3150</v>
      </c>
      <c r="D1233" t="s">
        <v>21</v>
      </c>
      <c r="E1233">
        <v>1715.31906525</v>
      </c>
      <c r="F1233">
        <v>1349.25</v>
      </c>
      <c r="G1233">
        <v>87.393769126807499</v>
      </c>
      <c r="H1233">
        <v>11.790335455805501</v>
      </c>
      <c r="I1233">
        <v>2.8286548719033702</v>
      </c>
      <c r="J1233">
        <v>1.92354258940864</v>
      </c>
      <c r="K1233">
        <v>1323.58159830358</v>
      </c>
      <c r="L1233">
        <v>1191.46191681816</v>
      </c>
      <c r="M1233">
        <v>62.956576086632097</v>
      </c>
      <c r="N1233">
        <v>0.79123772130763304</v>
      </c>
      <c r="O1233">
        <v>28.730776357235499</v>
      </c>
      <c r="P1233">
        <v>127.548697192006</v>
      </c>
      <c r="Q1233">
        <v>0.171616260738649</v>
      </c>
    </row>
    <row r="1234" spans="1:17" hidden="1" x14ac:dyDescent="0.3">
      <c r="A1234" t="s">
        <v>2625</v>
      </c>
      <c r="B1234" t="s">
        <v>2626</v>
      </c>
      <c r="C1234" t="s">
        <v>3150</v>
      </c>
      <c r="D1234" t="s">
        <v>278</v>
      </c>
      <c r="E1234">
        <v>1715.2522424799999</v>
      </c>
      <c r="F1234">
        <v>51.44</v>
      </c>
      <c r="G1234">
        <v>-24.931526775724102</v>
      </c>
      <c r="H1234">
        <v>8.1537895860849794</v>
      </c>
      <c r="I1234">
        <v>-30.813815170693001</v>
      </c>
      <c r="J1234">
        <v>-6.2526287557757803</v>
      </c>
      <c r="K1234">
        <v>51.714999951543902</v>
      </c>
      <c r="L1234">
        <v>56.379372057297601</v>
      </c>
      <c r="M1234">
        <v>63.273820946777903</v>
      </c>
      <c r="N1234">
        <v>0.76552735889565304</v>
      </c>
      <c r="O1234">
        <v>86.430793157076195</v>
      </c>
      <c r="P1234">
        <v>18.662053056516701</v>
      </c>
      <c r="Q1234">
        <v>1.589897356311E-2</v>
      </c>
    </row>
    <row r="1235" spans="1:17" hidden="1" x14ac:dyDescent="0.3">
      <c r="A1235" t="s">
        <v>2627</v>
      </c>
      <c r="B1235" t="s">
        <v>2628</v>
      </c>
      <c r="C1235" t="s">
        <v>3150</v>
      </c>
      <c r="D1235" t="s">
        <v>278</v>
      </c>
      <c r="E1235">
        <v>1713.12</v>
      </c>
      <c r="F1235">
        <v>1414.65</v>
      </c>
      <c r="G1235">
        <v>-33.9822266478768</v>
      </c>
      <c r="H1235">
        <v>-2.6248117098599</v>
      </c>
      <c r="I1235">
        <v>8.8552961039134404E-2</v>
      </c>
      <c r="J1235">
        <v>0.193896210486034</v>
      </c>
      <c r="K1235">
        <v>1451.7092081375099</v>
      </c>
      <c r="L1235">
        <v>1442.0070251068701</v>
      </c>
      <c r="M1235">
        <v>51.728096377502901</v>
      </c>
      <c r="N1235">
        <v>0.63610488605465498</v>
      </c>
      <c r="O1235">
        <v>15.5762909553599</v>
      </c>
      <c r="P1235">
        <v>19.779010202785599</v>
      </c>
      <c r="Q1235">
        <v>0.16040091744423501</v>
      </c>
    </row>
    <row r="1236" spans="1:17" hidden="1" x14ac:dyDescent="0.3">
      <c r="A1236" t="s">
        <v>2629</v>
      </c>
      <c r="B1236" t="s">
        <v>2630</v>
      </c>
      <c r="C1236" t="s">
        <v>3150</v>
      </c>
      <c r="D1236" t="s">
        <v>572</v>
      </c>
      <c r="E1236">
        <v>1701.0937799999999</v>
      </c>
      <c r="F1236">
        <v>98.31</v>
      </c>
      <c r="G1236">
        <v>1.2217869660410501</v>
      </c>
      <c r="H1236">
        <v>-7.1930732923090499</v>
      </c>
      <c r="I1236">
        <v>20.3382252406048</v>
      </c>
      <c r="J1236">
        <v>-0.55960403581004903</v>
      </c>
      <c r="K1236">
        <v>107.047936072285</v>
      </c>
      <c r="L1236">
        <v>102.72812167766899</v>
      </c>
      <c r="M1236">
        <v>54.219977380712301</v>
      </c>
      <c r="N1236">
        <v>0.86620455246581995</v>
      </c>
      <c r="O1236">
        <v>62.282575526396002</v>
      </c>
      <c r="P1236">
        <v>36.5416666666666</v>
      </c>
    </row>
    <row r="1237" spans="1:17" hidden="1" x14ac:dyDescent="0.3">
      <c r="A1237" t="s">
        <v>2631</v>
      </c>
      <c r="B1237" t="s">
        <v>2632</v>
      </c>
      <c r="C1237" t="s">
        <v>3150</v>
      </c>
      <c r="D1237" t="s">
        <v>425</v>
      </c>
      <c r="E1237">
        <v>1696.42624256</v>
      </c>
      <c r="F1237">
        <v>3180.8</v>
      </c>
      <c r="G1237">
        <v>173.50066280906299</v>
      </c>
      <c r="H1237">
        <v>6.9458482763183902</v>
      </c>
      <c r="I1237">
        <v>31.063870884681201</v>
      </c>
      <c r="J1237">
        <v>0.489122500849623</v>
      </c>
      <c r="K1237">
        <v>3272.73192961002</v>
      </c>
      <c r="L1237">
        <v>2775.5984105243901</v>
      </c>
      <c r="M1237">
        <v>46.4039548129306</v>
      </c>
      <c r="N1237">
        <v>0.53898282781761897</v>
      </c>
      <c r="O1237">
        <v>51.381727867203203</v>
      </c>
      <c r="P1237">
        <v>198.32702205235799</v>
      </c>
      <c r="Q1237">
        <v>0.22009703435905101</v>
      </c>
    </row>
    <row r="1238" spans="1:17" hidden="1" x14ac:dyDescent="0.3">
      <c r="A1238" t="s">
        <v>2633</v>
      </c>
      <c r="B1238" t="s">
        <v>2634</v>
      </c>
      <c r="C1238" t="s">
        <v>3150</v>
      </c>
      <c r="D1238" t="s">
        <v>83</v>
      </c>
      <c r="E1238">
        <v>1693.1001892199999</v>
      </c>
      <c r="F1238">
        <v>175.85</v>
      </c>
      <c r="G1238">
        <v>54.011570915071502</v>
      </c>
      <c r="H1238">
        <v>2.8746098798186601</v>
      </c>
      <c r="I1238">
        <v>66.548028910484206</v>
      </c>
      <c r="J1238">
        <v>1.79854001665227</v>
      </c>
      <c r="K1238">
        <v>160.07855840064701</v>
      </c>
      <c r="L1238">
        <v>128.24451985579799</v>
      </c>
      <c r="M1238">
        <v>50.956615922128499</v>
      </c>
      <c r="N1238">
        <v>0.51081629732559097</v>
      </c>
      <c r="O1238">
        <v>11.2880295706568</v>
      </c>
      <c r="P1238">
        <v>101.201372997711</v>
      </c>
      <c r="Q1238">
        <v>-1.5041452453329999E-3</v>
      </c>
    </row>
    <row r="1239" spans="1:17" hidden="1" x14ac:dyDescent="0.3">
      <c r="A1239" t="s">
        <v>2635</v>
      </c>
      <c r="B1239" t="s">
        <v>2636</v>
      </c>
      <c r="C1239" t="s">
        <v>3150</v>
      </c>
      <c r="D1239" t="s">
        <v>572</v>
      </c>
      <c r="E1239">
        <v>1692.3029750000001</v>
      </c>
      <c r="F1239">
        <v>65.239999999999995</v>
      </c>
      <c r="G1239">
        <v>5.89549589357821</v>
      </c>
      <c r="H1239">
        <v>25.487016500617401</v>
      </c>
      <c r="I1239">
        <v>9.7990198256338896</v>
      </c>
      <c r="J1239">
        <v>-1.99496088410577</v>
      </c>
      <c r="K1239">
        <v>60.845612843930098</v>
      </c>
      <c r="L1239">
        <v>58.503267496474301</v>
      </c>
      <c r="M1239">
        <v>29.188193916460101</v>
      </c>
      <c r="N1239">
        <v>0.98175656916923704</v>
      </c>
      <c r="O1239">
        <v>19.558553034947799</v>
      </c>
      <c r="P1239">
        <v>45.139043381534997</v>
      </c>
      <c r="Q1239">
        <v>7.1071011628524999E-2</v>
      </c>
    </row>
    <row r="1240" spans="1:17" hidden="1" x14ac:dyDescent="0.3">
      <c r="A1240" t="s">
        <v>2637</v>
      </c>
      <c r="B1240" t="s">
        <v>2638</v>
      </c>
      <c r="C1240" t="s">
        <v>3150</v>
      </c>
      <c r="D1240" t="s">
        <v>48</v>
      </c>
      <c r="E1240">
        <v>1688.99648</v>
      </c>
      <c r="F1240">
        <v>74.92</v>
      </c>
      <c r="G1240">
        <v>-11.616888692775101</v>
      </c>
      <c r="H1240">
        <v>-3.6078121354616401</v>
      </c>
      <c r="I1240">
        <v>4.50268031042018</v>
      </c>
      <c r="J1240">
        <v>2.3709566288050499</v>
      </c>
      <c r="K1240">
        <v>83.414460448690505</v>
      </c>
      <c r="L1240">
        <v>83.544739475691699</v>
      </c>
      <c r="M1240">
        <v>52.205017504581598</v>
      </c>
      <c r="N1240">
        <v>0.58873246997328499</v>
      </c>
      <c r="O1240">
        <v>61.051788574479403</v>
      </c>
      <c r="P1240">
        <v>24.245439469320001</v>
      </c>
      <c r="Q1240">
        <v>0.107408950254833</v>
      </c>
    </row>
    <row r="1241" spans="1:17" hidden="1" x14ac:dyDescent="0.3">
      <c r="A1241" t="s">
        <v>2639</v>
      </c>
      <c r="B1241" t="s">
        <v>2640</v>
      </c>
      <c r="C1241" t="s">
        <v>3150</v>
      </c>
      <c r="D1241" t="s">
        <v>21</v>
      </c>
      <c r="E1241">
        <v>1688.98905552</v>
      </c>
      <c r="F1241">
        <v>405.6</v>
      </c>
      <c r="G1241">
        <v>15.428838167974099</v>
      </c>
      <c r="H1241">
        <v>44.199592865062897</v>
      </c>
      <c r="I1241">
        <v>28.273052253154599</v>
      </c>
      <c r="J1241">
        <v>-7.32735365855957</v>
      </c>
      <c r="K1241">
        <v>345.65001364696298</v>
      </c>
      <c r="M1241">
        <v>50.931667527334902</v>
      </c>
      <c r="O1241">
        <v>17.110453648915101</v>
      </c>
      <c r="P1241">
        <v>64.177292046144501</v>
      </c>
    </row>
    <row r="1242" spans="1:17" hidden="1" x14ac:dyDescent="0.3">
      <c r="A1242" t="s">
        <v>2641</v>
      </c>
      <c r="B1242" t="s">
        <v>2642</v>
      </c>
      <c r="C1242" t="s">
        <v>3150</v>
      </c>
      <c r="D1242" t="s">
        <v>21</v>
      </c>
      <c r="E1242">
        <v>1666.6391424000001</v>
      </c>
      <c r="F1242">
        <v>1408.3</v>
      </c>
      <c r="G1242">
        <v>193.92296024653299</v>
      </c>
      <c r="H1242">
        <v>4.4379297035827996</v>
      </c>
      <c r="I1242">
        <v>21.2042654292223</v>
      </c>
      <c r="J1242">
        <v>-2.9220738617533901</v>
      </c>
      <c r="K1242">
        <v>1471.0458148371299</v>
      </c>
      <c r="L1242">
        <v>1253.6913541495501</v>
      </c>
      <c r="M1242">
        <v>43.284407806448399</v>
      </c>
      <c r="N1242">
        <v>0.394855930140738</v>
      </c>
      <c r="O1242">
        <v>32.358162323368603</v>
      </c>
      <c r="P1242">
        <v>218.764146672702</v>
      </c>
      <c r="Q1242">
        <v>0.13312358350550901</v>
      </c>
    </row>
    <row r="1243" spans="1:17" hidden="1" x14ac:dyDescent="0.3">
      <c r="A1243" t="s">
        <v>2643</v>
      </c>
      <c r="B1243" t="s">
        <v>2644</v>
      </c>
      <c r="C1243" t="s">
        <v>3150</v>
      </c>
      <c r="D1243" t="s">
        <v>2645</v>
      </c>
      <c r="E1243">
        <v>1662.85624287</v>
      </c>
      <c r="F1243">
        <v>668.95</v>
      </c>
      <c r="G1243">
        <v>173.073329333874</v>
      </c>
      <c r="H1243">
        <v>31.9540140428327</v>
      </c>
      <c r="I1243">
        <v>189.85272860423899</v>
      </c>
      <c r="J1243">
        <v>12.525474400898</v>
      </c>
      <c r="K1243">
        <v>495.82925281381603</v>
      </c>
      <c r="M1243">
        <v>83.980565050268197</v>
      </c>
      <c r="N1243">
        <v>0.77865190365190295</v>
      </c>
      <c r="O1243">
        <v>0</v>
      </c>
      <c r="P1243">
        <v>225.99902534112999</v>
      </c>
    </row>
    <row r="1244" spans="1:17" hidden="1" x14ac:dyDescent="0.3">
      <c r="A1244" t="s">
        <v>2646</v>
      </c>
      <c r="B1244" t="s">
        <v>2647</v>
      </c>
      <c r="C1244" t="s">
        <v>3150</v>
      </c>
      <c r="D1244" t="s">
        <v>375</v>
      </c>
      <c r="E1244">
        <v>1662.58881</v>
      </c>
      <c r="F1244">
        <v>334.35</v>
      </c>
      <c r="G1244">
        <v>24.183557939156302</v>
      </c>
      <c r="H1244">
        <v>10.7017272698625</v>
      </c>
      <c r="I1244">
        <v>43.578265854961401</v>
      </c>
      <c r="J1244">
        <v>0.74972638429390503</v>
      </c>
      <c r="K1244">
        <v>309.81807049397099</v>
      </c>
      <c r="L1244">
        <v>258.46703922030201</v>
      </c>
      <c r="M1244">
        <v>56.399590585598098</v>
      </c>
      <c r="N1244">
        <v>0.25842054902447698</v>
      </c>
      <c r="O1244">
        <v>14.191715268431199</v>
      </c>
      <c r="P1244">
        <v>82.356149440959896</v>
      </c>
      <c r="Q1244">
        <v>0.13368167252470001</v>
      </c>
    </row>
    <row r="1245" spans="1:17" hidden="1" x14ac:dyDescent="0.3">
      <c r="A1245" t="s">
        <v>2648</v>
      </c>
      <c r="B1245" t="s">
        <v>2649</v>
      </c>
      <c r="C1245" t="s">
        <v>3150</v>
      </c>
      <c r="D1245" t="s">
        <v>134</v>
      </c>
      <c r="E1245">
        <v>1655.9702354200001</v>
      </c>
      <c r="F1245">
        <v>51.11</v>
      </c>
      <c r="G1245">
        <v>-17.877492503006199</v>
      </c>
      <c r="H1245">
        <v>6.8717178415357898</v>
      </c>
      <c r="I1245">
        <v>-24.662510110525201</v>
      </c>
      <c r="J1245">
        <v>-2.5223139577918001</v>
      </c>
      <c r="K1245">
        <v>51.228604087274697</v>
      </c>
      <c r="L1245">
        <v>53.672574151552098</v>
      </c>
      <c r="M1245">
        <v>58.895324436185803</v>
      </c>
      <c r="N1245">
        <v>1.30369013442645</v>
      </c>
      <c r="O1245">
        <v>53.0620230874584</v>
      </c>
      <c r="P1245">
        <v>17.982456140350799</v>
      </c>
      <c r="Q1245">
        <v>0.119688527444011</v>
      </c>
    </row>
    <row r="1246" spans="1:17" hidden="1" x14ac:dyDescent="0.3">
      <c r="A1246" t="s">
        <v>2650</v>
      </c>
      <c r="B1246" t="s">
        <v>2651</v>
      </c>
      <c r="C1246" t="s">
        <v>3150</v>
      </c>
      <c r="D1246" t="s">
        <v>123</v>
      </c>
      <c r="E1246">
        <v>1655.8663374</v>
      </c>
      <c r="F1246">
        <v>56.1</v>
      </c>
      <c r="G1246">
        <v>-25.912901036668199</v>
      </c>
      <c r="H1246">
        <v>-0.83187446856262903</v>
      </c>
      <c r="I1246">
        <v>-3.8312475638105399</v>
      </c>
      <c r="J1246">
        <v>-2.3188275155424498</v>
      </c>
      <c r="K1246">
        <v>56.2104945232037</v>
      </c>
      <c r="L1246">
        <v>57.522783197991998</v>
      </c>
      <c r="M1246">
        <v>64.404260309254397</v>
      </c>
      <c r="N1246">
        <v>0.30145975527736701</v>
      </c>
      <c r="O1246">
        <v>53.832442067736103</v>
      </c>
      <c r="P1246">
        <v>22.3555070883315</v>
      </c>
      <c r="Q1246">
        <v>8.1230040874765999E-2</v>
      </c>
    </row>
    <row r="1247" spans="1:17" hidden="1" x14ac:dyDescent="0.3">
      <c r="A1247" t="s">
        <v>2652</v>
      </c>
      <c r="B1247" t="s">
        <v>2653</v>
      </c>
      <c r="C1247" t="s">
        <v>3150</v>
      </c>
      <c r="D1247" t="s">
        <v>263</v>
      </c>
      <c r="E1247">
        <v>1654.5528948000001</v>
      </c>
      <c r="F1247">
        <v>263.39999999999998</v>
      </c>
      <c r="G1247">
        <v>6.9767069908767896</v>
      </c>
      <c r="H1247">
        <v>-4.8357920398871403</v>
      </c>
      <c r="I1247">
        <v>13.8325386475837</v>
      </c>
      <c r="J1247">
        <v>-2.7382197714888501</v>
      </c>
      <c r="K1247">
        <v>266.64290722846101</v>
      </c>
      <c r="L1247">
        <v>253.88389014924101</v>
      </c>
      <c r="M1247">
        <v>59.641876686656801</v>
      </c>
      <c r="N1247">
        <v>1.0083433248348601</v>
      </c>
      <c r="O1247">
        <v>41.723614274867103</v>
      </c>
      <c r="P1247">
        <v>76.659959758551295</v>
      </c>
      <c r="Q1247">
        <v>9.8637134871105994E-2</v>
      </c>
    </row>
    <row r="1248" spans="1:17" hidden="1" x14ac:dyDescent="0.3">
      <c r="A1248" t="s">
        <v>2654</v>
      </c>
      <c r="B1248" t="s">
        <v>2655</v>
      </c>
      <c r="C1248" t="s">
        <v>3150</v>
      </c>
      <c r="D1248" t="s">
        <v>1065</v>
      </c>
      <c r="E1248">
        <v>1644.6715875</v>
      </c>
      <c r="F1248">
        <v>239.7</v>
      </c>
      <c r="G1248">
        <v>310.15689288839098</v>
      </c>
      <c r="H1248">
        <v>13.084992486078001</v>
      </c>
      <c r="I1248">
        <v>21.523841059075</v>
      </c>
      <c r="J1248">
        <v>-0.89570114103639298</v>
      </c>
      <c r="K1248">
        <v>224.96254066519199</v>
      </c>
      <c r="L1248">
        <v>186.54927336688201</v>
      </c>
      <c r="M1248">
        <v>58.806012521773198</v>
      </c>
      <c r="N1248">
        <v>0.42606134135654999</v>
      </c>
      <c r="O1248">
        <v>8.0308719232373704</v>
      </c>
      <c r="P1248">
        <v>366.25170200350101</v>
      </c>
      <c r="Q1248">
        <v>0.222847029238153</v>
      </c>
    </row>
    <row r="1249" spans="1:17" hidden="1" x14ac:dyDescent="0.3">
      <c r="A1249" t="s">
        <v>2656</v>
      </c>
      <c r="B1249" t="s">
        <v>2657</v>
      </c>
      <c r="C1249" t="s">
        <v>3150</v>
      </c>
      <c r="D1249" t="s">
        <v>69</v>
      </c>
      <c r="E1249">
        <v>1642.3753730999999</v>
      </c>
      <c r="F1249">
        <v>29.3</v>
      </c>
      <c r="G1249">
        <v>-33.249560552370802</v>
      </c>
      <c r="H1249">
        <v>0.484363300776813</v>
      </c>
      <c r="I1249">
        <v>-28.2380378340943</v>
      </c>
      <c r="J1249">
        <v>-3.59576362751476</v>
      </c>
      <c r="K1249">
        <v>30.663156315731399</v>
      </c>
      <c r="L1249">
        <v>34.198730808546898</v>
      </c>
      <c r="M1249">
        <v>59.3049766231685</v>
      </c>
      <c r="N1249">
        <v>0.55590976977259499</v>
      </c>
      <c r="O1249">
        <v>65.870307167235495</v>
      </c>
      <c r="P1249">
        <v>8.0383480825958706</v>
      </c>
    </row>
    <row r="1250" spans="1:17" hidden="1" x14ac:dyDescent="0.3">
      <c r="A1250" t="s">
        <v>2658</v>
      </c>
      <c r="B1250" t="s">
        <v>2659</v>
      </c>
      <c r="C1250" t="s">
        <v>3150</v>
      </c>
      <c r="D1250" t="s">
        <v>2660</v>
      </c>
      <c r="E1250">
        <v>1642.2</v>
      </c>
      <c r="F1250">
        <v>19.55</v>
      </c>
      <c r="G1250">
        <v>237.89298464527801</v>
      </c>
      <c r="H1250">
        <v>-17.0783409128708</v>
      </c>
      <c r="I1250">
        <v>36.574160998990202</v>
      </c>
      <c r="J1250">
        <v>-14.4472930206912</v>
      </c>
      <c r="K1250">
        <v>20.914356541714199</v>
      </c>
      <c r="L1250">
        <v>15.7040921904252</v>
      </c>
      <c r="M1250">
        <v>11.6639423538386</v>
      </c>
      <c r="N1250">
        <v>0.263838396665382</v>
      </c>
      <c r="O1250">
        <v>60.9718670076726</v>
      </c>
      <c r="P1250">
        <v>260.923076923076</v>
      </c>
    </row>
    <row r="1251" spans="1:17" hidden="1" x14ac:dyDescent="0.3">
      <c r="A1251" t="s">
        <v>2661</v>
      </c>
      <c r="B1251" t="s">
        <v>2662</v>
      </c>
      <c r="C1251" t="s">
        <v>3150</v>
      </c>
      <c r="D1251" t="s">
        <v>60</v>
      </c>
      <c r="E1251">
        <v>1635.9665952</v>
      </c>
      <c r="F1251">
        <v>16.8</v>
      </c>
      <c r="G1251">
        <v>-46.173561029252603</v>
      </c>
      <c r="H1251">
        <v>-1.16480804826396</v>
      </c>
      <c r="I1251">
        <v>-9.1678853622015399</v>
      </c>
      <c r="J1251">
        <v>-2.4283127209334299</v>
      </c>
      <c r="K1251">
        <v>17.883088240556201</v>
      </c>
      <c r="L1251">
        <v>18.318601643370201</v>
      </c>
      <c r="M1251">
        <v>43.2609301164334</v>
      </c>
      <c r="N1251">
        <v>0.37159425526843498</v>
      </c>
      <c r="O1251">
        <v>66.964285714285694</v>
      </c>
      <c r="P1251">
        <v>15.068493150684899</v>
      </c>
      <c r="Q1251">
        <v>-3.7235126494590001E-2</v>
      </c>
    </row>
    <row r="1252" spans="1:17" hidden="1" x14ac:dyDescent="0.3">
      <c r="A1252" t="s">
        <v>2663</v>
      </c>
      <c r="B1252" t="s">
        <v>2664</v>
      </c>
      <c r="C1252" t="s">
        <v>3150</v>
      </c>
      <c r="D1252" t="s">
        <v>757</v>
      </c>
      <c r="E1252">
        <v>1635.0027171299901</v>
      </c>
      <c r="F1252">
        <v>8.1</v>
      </c>
      <c r="G1252">
        <v>-73.838150421303595</v>
      </c>
      <c r="H1252">
        <v>-0.389151723681607</v>
      </c>
      <c r="I1252">
        <v>-24.853931873829399</v>
      </c>
      <c r="J1252">
        <v>-3.2161915088122099</v>
      </c>
      <c r="K1252">
        <v>9.9911077163396698</v>
      </c>
      <c r="L1252">
        <v>15.253951252451801</v>
      </c>
      <c r="M1252">
        <v>52.646962017280003</v>
      </c>
      <c r="N1252">
        <v>1.07068965744361</v>
      </c>
      <c r="O1252">
        <v>183.333333333333</v>
      </c>
      <c r="P1252">
        <v>19.117647058823501</v>
      </c>
      <c r="Q1252">
        <v>-8.7084703398922006E-2</v>
      </c>
    </row>
    <row r="1253" spans="1:17" hidden="1" x14ac:dyDescent="0.3">
      <c r="A1253" t="s">
        <v>2665</v>
      </c>
      <c r="B1253" t="s">
        <v>2666</v>
      </c>
      <c r="C1253" t="s">
        <v>3150</v>
      </c>
      <c r="D1253" t="s">
        <v>139</v>
      </c>
      <c r="E1253">
        <v>1634.0318708559901</v>
      </c>
      <c r="F1253">
        <v>176.47</v>
      </c>
      <c r="G1253">
        <v>31.800919620330799</v>
      </c>
      <c r="H1253">
        <v>24.903256300703401</v>
      </c>
      <c r="I1253">
        <v>5.0288830806160396</v>
      </c>
      <c r="J1253">
        <v>19.8601959293884</v>
      </c>
      <c r="K1253">
        <v>159.71334300197401</v>
      </c>
      <c r="L1253">
        <v>163.513572646753</v>
      </c>
      <c r="M1253">
        <v>78.056910618344801</v>
      </c>
      <c r="N1253">
        <v>1.5998305789653799</v>
      </c>
      <c r="O1253">
        <v>51.612172040573398</v>
      </c>
      <c r="P1253">
        <v>65.002337540906893</v>
      </c>
      <c r="Q1253">
        <v>0.106080236330928</v>
      </c>
    </row>
    <row r="1254" spans="1:17" hidden="1" x14ac:dyDescent="0.3">
      <c r="A1254" t="s">
        <v>2667</v>
      </c>
      <c r="B1254" t="s">
        <v>2668</v>
      </c>
      <c r="C1254" t="s">
        <v>3150</v>
      </c>
      <c r="D1254" t="s">
        <v>504</v>
      </c>
      <c r="E1254">
        <v>1632.16428984</v>
      </c>
      <c r="F1254">
        <v>5295.6</v>
      </c>
      <c r="G1254">
        <v>-35.208761998548802</v>
      </c>
      <c r="H1254">
        <v>3.4124341654643402</v>
      </c>
      <c r="I1254">
        <v>-6.5885863876526596</v>
      </c>
      <c r="J1254">
        <v>1.3317073161230599</v>
      </c>
      <c r="K1254">
        <v>5330.1454520091202</v>
      </c>
      <c r="L1254">
        <v>5595.9106975281902</v>
      </c>
      <c r="M1254">
        <v>55.890593002214203</v>
      </c>
      <c r="N1254">
        <v>0.88635518041910699</v>
      </c>
      <c r="O1254">
        <v>20.836165873555299</v>
      </c>
      <c r="P1254">
        <v>18.629032258064498</v>
      </c>
      <c r="Q1254">
        <v>-0.11586292087254101</v>
      </c>
    </row>
    <row r="1255" spans="1:17" hidden="1" x14ac:dyDescent="0.3">
      <c r="A1255" t="s">
        <v>2669</v>
      </c>
      <c r="B1255" t="s">
        <v>2670</v>
      </c>
      <c r="C1255" t="s">
        <v>3150</v>
      </c>
      <c r="D1255" t="s">
        <v>2103</v>
      </c>
      <c r="E1255">
        <v>1629.3644945440001</v>
      </c>
      <c r="F1255">
        <v>144.88</v>
      </c>
      <c r="G1255">
        <v>-43.650659260461197</v>
      </c>
      <c r="H1255">
        <v>-3.6083298058733799</v>
      </c>
      <c r="I1255">
        <v>-21.721749676746899</v>
      </c>
      <c r="J1255">
        <v>-3.0389493960862302</v>
      </c>
      <c r="K1255">
        <v>152.651066191241</v>
      </c>
      <c r="L1255">
        <v>163.68069000951499</v>
      </c>
      <c r="M1255">
        <v>54.009720179813002</v>
      </c>
      <c r="N1255">
        <v>0.32994636546913703</v>
      </c>
      <c r="O1255">
        <v>50.331308669243498</v>
      </c>
      <c r="P1255">
        <v>4.1552839683680798</v>
      </c>
      <c r="Q1255">
        <v>-0.10675491323356499</v>
      </c>
    </row>
    <row r="1256" spans="1:17" hidden="1" x14ac:dyDescent="0.3">
      <c r="A1256" t="s">
        <v>2671</v>
      </c>
      <c r="B1256" t="s">
        <v>2672</v>
      </c>
      <c r="C1256" t="s">
        <v>3150</v>
      </c>
      <c r="D1256" t="s">
        <v>757</v>
      </c>
      <c r="E1256">
        <v>1623.0092500000001</v>
      </c>
      <c r="F1256">
        <v>303.64999999999998</v>
      </c>
      <c r="G1256">
        <v>-29.646039764620799</v>
      </c>
      <c r="H1256">
        <v>27.8146987859446</v>
      </c>
      <c r="I1256">
        <v>6.4426657593066503</v>
      </c>
      <c r="J1256">
        <v>12.957200388072099</v>
      </c>
      <c r="K1256">
        <v>244.31801459221501</v>
      </c>
      <c r="M1256">
        <v>82.894133935051897</v>
      </c>
      <c r="N1256">
        <v>2.45351028157704</v>
      </c>
      <c r="O1256">
        <v>53.4661616993249</v>
      </c>
      <c r="P1256">
        <v>43.237888579649898</v>
      </c>
    </row>
    <row r="1257" spans="1:17" hidden="1" x14ac:dyDescent="0.3">
      <c r="A1257" t="s">
        <v>2673</v>
      </c>
      <c r="B1257" t="s">
        <v>2674</v>
      </c>
      <c r="C1257" t="s">
        <v>3150</v>
      </c>
      <c r="D1257" t="s">
        <v>21</v>
      </c>
      <c r="E1257">
        <v>1620.207723068</v>
      </c>
      <c r="F1257">
        <v>152.91999999999999</v>
      </c>
      <c r="G1257">
        <v>381.22169356750101</v>
      </c>
      <c r="H1257">
        <v>6.1454472582966497</v>
      </c>
      <c r="I1257">
        <v>150.07912251947499</v>
      </c>
      <c r="J1257">
        <v>-3.16478712372672E-2</v>
      </c>
      <c r="K1257">
        <v>147.613241751538</v>
      </c>
      <c r="L1257">
        <v>104.503154801294</v>
      </c>
      <c r="M1257">
        <v>47.503973917510002</v>
      </c>
      <c r="N1257">
        <v>0.19112161807461001</v>
      </c>
      <c r="O1257">
        <v>18.0551922573894</v>
      </c>
      <c r="P1257">
        <v>414.01680672268901</v>
      </c>
    </row>
    <row r="1258" spans="1:17" hidden="1" x14ac:dyDescent="0.3">
      <c r="A1258" t="s">
        <v>2675</v>
      </c>
      <c r="B1258" t="s">
        <v>2676</v>
      </c>
      <c r="C1258" t="s">
        <v>3150</v>
      </c>
      <c r="D1258" t="s">
        <v>278</v>
      </c>
      <c r="E1258">
        <v>1619.2554481950001</v>
      </c>
      <c r="F1258">
        <v>1082.55</v>
      </c>
      <c r="G1258">
        <v>-10.835338404498399</v>
      </c>
      <c r="H1258">
        <v>4.7413703646717904</v>
      </c>
      <c r="I1258">
        <v>12.4290390383422</v>
      </c>
      <c r="J1258">
        <v>-0.165310689995183</v>
      </c>
      <c r="K1258">
        <v>1091.8012945288999</v>
      </c>
      <c r="L1258">
        <v>1058.7571043222399</v>
      </c>
      <c r="M1258">
        <v>61.758340001839599</v>
      </c>
      <c r="N1258">
        <v>0.94920328947330701</v>
      </c>
      <c r="O1258">
        <v>23.8834233984573</v>
      </c>
      <c r="P1258">
        <v>39.449954914337198</v>
      </c>
      <c r="Q1258">
        <v>9.6584233177772996E-2</v>
      </c>
    </row>
    <row r="1259" spans="1:17" hidden="1" x14ac:dyDescent="0.3">
      <c r="A1259" t="s">
        <v>2677</v>
      </c>
      <c r="B1259" t="s">
        <v>2678</v>
      </c>
      <c r="C1259" t="s">
        <v>3150</v>
      </c>
      <c r="D1259" t="s">
        <v>117</v>
      </c>
      <c r="E1259">
        <v>1618.3904</v>
      </c>
      <c r="F1259">
        <v>799.6</v>
      </c>
      <c r="G1259">
        <v>5.4256054349207901</v>
      </c>
      <c r="H1259">
        <v>4.3733945882079199</v>
      </c>
      <c r="I1259">
        <v>17.123613496825701</v>
      </c>
      <c r="J1259">
        <v>-0.26372229128274999</v>
      </c>
      <c r="K1259">
        <v>764.22507661903296</v>
      </c>
      <c r="L1259">
        <v>698.39585889980196</v>
      </c>
      <c r="M1259">
        <v>59.860335977694398</v>
      </c>
      <c r="N1259">
        <v>0.25843581240507801</v>
      </c>
      <c r="O1259">
        <v>5.6653326663331498</v>
      </c>
      <c r="P1259">
        <v>38.940052128583801</v>
      </c>
      <c r="Q1259">
        <v>0.111838456197839</v>
      </c>
    </row>
    <row r="1260" spans="1:17" hidden="1" x14ac:dyDescent="0.3">
      <c r="A1260" t="s">
        <v>2679</v>
      </c>
      <c r="B1260" t="s">
        <v>2680</v>
      </c>
      <c r="C1260" t="s">
        <v>3150</v>
      </c>
      <c r="D1260" t="s">
        <v>105</v>
      </c>
      <c r="E1260">
        <v>1612.156966882</v>
      </c>
      <c r="F1260">
        <v>102.74</v>
      </c>
      <c r="G1260">
        <v>-45.1521848395194</v>
      </c>
      <c r="H1260">
        <v>-3.1716137810171801</v>
      </c>
      <c r="I1260">
        <v>-31.1339318738294</v>
      </c>
      <c r="J1260">
        <v>-5.9439755358088497</v>
      </c>
      <c r="K1260">
        <v>117.413750602625</v>
      </c>
      <c r="L1260">
        <v>132.93590615599999</v>
      </c>
      <c r="M1260">
        <v>30.616410122319099</v>
      </c>
      <c r="N1260">
        <v>0.60699156139407595</v>
      </c>
      <c r="O1260">
        <v>88.826163130231606</v>
      </c>
      <c r="P1260">
        <v>1.5117083292164699</v>
      </c>
    </row>
    <row r="1261" spans="1:17" hidden="1" x14ac:dyDescent="0.3">
      <c r="A1261" t="s">
        <v>2681</v>
      </c>
      <c r="B1261" t="s">
        <v>2682</v>
      </c>
      <c r="C1261" t="s">
        <v>3150</v>
      </c>
      <c r="D1261" t="s">
        <v>263</v>
      </c>
      <c r="E1261">
        <v>1608.7606743250001</v>
      </c>
      <c r="F1261">
        <v>1489.25</v>
      </c>
      <c r="G1261">
        <v>301.70277553462802</v>
      </c>
      <c r="H1261">
        <v>16.094282011258102</v>
      </c>
      <c r="I1261">
        <v>12.4419090056545</v>
      </c>
      <c r="J1261">
        <v>-8.9524842145545194E-2</v>
      </c>
      <c r="K1261">
        <v>1474.91390238025</v>
      </c>
      <c r="L1261">
        <v>1165.2924562016001</v>
      </c>
      <c r="M1261">
        <v>39.4333661423533</v>
      </c>
      <c r="N1261">
        <v>0.68917574254051694</v>
      </c>
      <c r="O1261">
        <v>19.973140842706002</v>
      </c>
      <c r="P1261">
        <v>348.56927710843303</v>
      </c>
      <c r="Q1261">
        <v>0.25952557651824998</v>
      </c>
    </row>
    <row r="1262" spans="1:17" hidden="1" x14ac:dyDescent="0.3">
      <c r="A1262" t="s">
        <v>2683</v>
      </c>
      <c r="B1262" t="s">
        <v>2684</v>
      </c>
      <c r="C1262" t="s">
        <v>3150</v>
      </c>
      <c r="D1262" t="s">
        <v>134</v>
      </c>
      <c r="E1262">
        <v>1608.25099239</v>
      </c>
      <c r="F1262">
        <v>126.21</v>
      </c>
      <c r="G1262">
        <v>0.67883299845261202</v>
      </c>
      <c r="H1262">
        <v>8.5477852132553291</v>
      </c>
      <c r="I1262">
        <v>-0.41533538260138197</v>
      </c>
      <c r="J1262">
        <v>-1.5172848645733601</v>
      </c>
      <c r="K1262">
        <v>120.874185522975</v>
      </c>
      <c r="L1262">
        <v>116.781761095349</v>
      </c>
      <c r="M1262">
        <v>68.763148527566301</v>
      </c>
      <c r="N1262">
        <v>0.66534004845028505</v>
      </c>
      <c r="O1262">
        <v>19.602250217890798</v>
      </c>
      <c r="P1262">
        <v>47.614035087719202</v>
      </c>
      <c r="Q1262">
        <v>7.9228581628850006E-2</v>
      </c>
    </row>
    <row r="1263" spans="1:17" hidden="1" x14ac:dyDescent="0.3">
      <c r="A1263" t="s">
        <v>2685</v>
      </c>
      <c r="B1263" t="s">
        <v>2686</v>
      </c>
      <c r="C1263" t="s">
        <v>3150</v>
      </c>
      <c r="D1263" t="s">
        <v>278</v>
      </c>
      <c r="E1263">
        <v>1607.8553692170001</v>
      </c>
      <c r="F1263">
        <v>48.81</v>
      </c>
      <c r="G1263">
        <v>-54.536074334530802</v>
      </c>
      <c r="H1263">
        <v>4.6103989049612597E-2</v>
      </c>
      <c r="I1263">
        <v>-11.005997631839801</v>
      </c>
      <c r="J1263">
        <v>-2.3859533615541899</v>
      </c>
      <c r="K1263">
        <v>51.432117224462502</v>
      </c>
      <c r="L1263">
        <v>56.538313884782497</v>
      </c>
      <c r="M1263">
        <v>57.514461130231403</v>
      </c>
      <c r="N1263">
        <v>0.34457394117497597</v>
      </c>
      <c r="O1263">
        <v>68.423361499880301</v>
      </c>
      <c r="P1263">
        <v>29.3293115580692</v>
      </c>
    </row>
    <row r="1264" spans="1:17" hidden="1" x14ac:dyDescent="0.3">
      <c r="A1264" t="s">
        <v>2687</v>
      </c>
      <c r="B1264" t="s">
        <v>2688</v>
      </c>
      <c r="C1264" t="s">
        <v>3150</v>
      </c>
      <c r="D1264" t="s">
        <v>654</v>
      </c>
      <c r="E1264">
        <v>1602.281005968</v>
      </c>
      <c r="F1264">
        <v>180.24</v>
      </c>
      <c r="G1264">
        <v>-8.8298850688920201</v>
      </c>
      <c r="H1264">
        <v>1.66532921943388</v>
      </c>
      <c r="I1264">
        <v>7.9495142014736899</v>
      </c>
      <c r="J1264">
        <v>-4.1384649684488597</v>
      </c>
      <c r="K1264">
        <v>184.74129317134799</v>
      </c>
      <c r="M1264">
        <v>47.431223404300198</v>
      </c>
      <c r="N1264">
        <v>0.35960430331843002</v>
      </c>
      <c r="O1264">
        <v>27.607634265423801</v>
      </c>
      <c r="P1264">
        <v>30.6086956521739</v>
      </c>
    </row>
    <row r="1265" spans="1:17" hidden="1" x14ac:dyDescent="0.3">
      <c r="A1265" t="s">
        <v>2689</v>
      </c>
      <c r="B1265" t="s">
        <v>2690</v>
      </c>
      <c r="C1265" t="s">
        <v>3150</v>
      </c>
      <c r="D1265" t="s">
        <v>234</v>
      </c>
      <c r="E1265">
        <v>1597.8090978</v>
      </c>
      <c r="F1265">
        <v>1054.05</v>
      </c>
      <c r="G1265">
        <v>76.544673390952198</v>
      </c>
      <c r="H1265">
        <v>-2.97901869226355</v>
      </c>
      <c r="I1265">
        <v>-17.140385604418999</v>
      </c>
      <c r="J1265">
        <v>-3.8466053682924799</v>
      </c>
      <c r="K1265">
        <v>1118.97146788141</v>
      </c>
      <c r="L1265">
        <v>1068.2849447927599</v>
      </c>
      <c r="M1265">
        <v>44.6376764750568</v>
      </c>
      <c r="N1265">
        <v>0.26471844106744402</v>
      </c>
      <c r="O1265">
        <v>41.620416488781302</v>
      </c>
      <c r="P1265">
        <v>117.913996278685</v>
      </c>
      <c r="Q1265">
        <v>0.131092619965027</v>
      </c>
    </row>
    <row r="1266" spans="1:17" hidden="1" x14ac:dyDescent="0.3">
      <c r="A1266" t="s">
        <v>2691</v>
      </c>
      <c r="B1266" t="s">
        <v>2692</v>
      </c>
      <c r="C1266" t="s">
        <v>3150</v>
      </c>
      <c r="D1266" t="s">
        <v>455</v>
      </c>
      <c r="E1266">
        <v>1596.7845625</v>
      </c>
      <c r="F1266">
        <v>2676.25</v>
      </c>
      <c r="G1266">
        <v>39.877366985160499</v>
      </c>
      <c r="H1266">
        <v>-12.5475629849577</v>
      </c>
      <c r="I1266">
        <v>3.7687485385416801</v>
      </c>
      <c r="J1266">
        <v>-11.0627613427637</v>
      </c>
      <c r="K1266">
        <v>3086.29184814052</v>
      </c>
      <c r="L1266">
        <v>2696.9359323435301</v>
      </c>
      <c r="M1266">
        <v>24.664926466901001</v>
      </c>
      <c r="N1266">
        <v>0.61825568345190196</v>
      </c>
      <c r="O1266">
        <v>55.063988790284803</v>
      </c>
      <c r="P1266">
        <v>103.51711026615899</v>
      </c>
      <c r="Q1266">
        <v>0.111755878021632</v>
      </c>
    </row>
    <row r="1267" spans="1:17" hidden="1" x14ac:dyDescent="0.3">
      <c r="A1267" t="s">
        <v>2693</v>
      </c>
      <c r="B1267" t="s">
        <v>2694</v>
      </c>
      <c r="C1267" t="s">
        <v>3150</v>
      </c>
      <c r="D1267" t="s">
        <v>2695</v>
      </c>
      <c r="E1267">
        <v>1596.489654295</v>
      </c>
      <c r="F1267">
        <v>1483</v>
      </c>
      <c r="G1267">
        <v>159.58238383872299</v>
      </c>
      <c r="H1267">
        <v>-15.7888474165654</v>
      </c>
      <c r="I1267">
        <v>-11.950066982630901</v>
      </c>
      <c r="J1267">
        <v>1.0499462481297199</v>
      </c>
      <c r="K1267">
        <v>1705.5842874542</v>
      </c>
      <c r="L1267">
        <v>1565.82119367066</v>
      </c>
      <c r="M1267">
        <v>35.040309219431997</v>
      </c>
      <c r="N1267">
        <v>1.60857218705001</v>
      </c>
      <c r="O1267">
        <v>52.393796358732203</v>
      </c>
      <c r="P1267">
        <v>239.63128363678001</v>
      </c>
      <c r="Q1267">
        <v>0.229084330039004</v>
      </c>
    </row>
    <row r="1268" spans="1:17" hidden="1" x14ac:dyDescent="0.3">
      <c r="A1268" t="s">
        <v>2696</v>
      </c>
      <c r="B1268" t="s">
        <v>2697</v>
      </c>
      <c r="C1268" t="s">
        <v>3150</v>
      </c>
      <c r="D1268" t="s">
        <v>375</v>
      </c>
      <c r="E1268">
        <v>1596.4805791199999</v>
      </c>
      <c r="F1268">
        <v>183.52</v>
      </c>
      <c r="G1268">
        <v>-14.9659639871852</v>
      </c>
      <c r="H1268">
        <v>3.80002961383508</v>
      </c>
      <c r="I1268">
        <v>-26.701426908038201</v>
      </c>
      <c r="J1268">
        <v>-4.7698560709862496</v>
      </c>
      <c r="K1268">
        <v>188.719617155289</v>
      </c>
      <c r="L1268">
        <v>189.41568369546499</v>
      </c>
      <c r="M1268">
        <v>52.698258287986299</v>
      </c>
      <c r="N1268">
        <v>0.52397728120709397</v>
      </c>
      <c r="O1268">
        <v>32.138186573670403</v>
      </c>
      <c r="P1268">
        <v>22.755852842809301</v>
      </c>
      <c r="Q1268">
        <v>6.9163658529668007E-2</v>
      </c>
    </row>
    <row r="1269" spans="1:17" hidden="1" x14ac:dyDescent="0.3">
      <c r="A1269" t="s">
        <v>2698</v>
      </c>
      <c r="B1269" t="s">
        <v>2699</v>
      </c>
      <c r="C1269" t="s">
        <v>3150</v>
      </c>
      <c r="D1269" t="s">
        <v>1511</v>
      </c>
      <c r="E1269">
        <v>1593.4350662500001</v>
      </c>
      <c r="F1269">
        <v>112.55</v>
      </c>
      <c r="G1269">
        <v>14.503910912797901</v>
      </c>
      <c r="H1269">
        <v>-16.011884492726299</v>
      </c>
      <c r="I1269">
        <v>-18.245645621475301</v>
      </c>
      <c r="J1269">
        <v>-1.1389533578467399</v>
      </c>
      <c r="K1269">
        <v>119.98234320616599</v>
      </c>
      <c r="L1269">
        <v>115.812492728406</v>
      </c>
      <c r="M1269">
        <v>52.1399388269243</v>
      </c>
      <c r="N1269">
        <v>0.87387171927553298</v>
      </c>
      <c r="O1269">
        <v>31.941359395824001</v>
      </c>
      <c r="P1269">
        <v>49.568106312292301</v>
      </c>
      <c r="Q1269">
        <v>0.15226908312587101</v>
      </c>
    </row>
    <row r="1270" spans="1:17" hidden="1" x14ac:dyDescent="0.3">
      <c r="A1270" t="s">
        <v>2700</v>
      </c>
      <c r="B1270" t="s">
        <v>2701</v>
      </c>
      <c r="C1270" t="s">
        <v>3150</v>
      </c>
      <c r="D1270" t="s">
        <v>418</v>
      </c>
      <c r="E1270">
        <v>1592.549575</v>
      </c>
      <c r="F1270">
        <v>1494.65</v>
      </c>
      <c r="G1270">
        <v>246.41605157185401</v>
      </c>
      <c r="H1270">
        <v>-6.6232240988090201</v>
      </c>
      <c r="I1270">
        <v>78.807545763926896</v>
      </c>
      <c r="J1270">
        <v>-4.9685279574103403</v>
      </c>
      <c r="K1270">
        <v>1431.6231756598499</v>
      </c>
      <c r="L1270">
        <v>1063.3141671255401</v>
      </c>
      <c r="M1270">
        <v>52.682085843837598</v>
      </c>
      <c r="N1270">
        <v>0.84959768427012905</v>
      </c>
      <c r="O1270">
        <v>14.755962934466201</v>
      </c>
      <c r="P1270">
        <v>288.17036748474197</v>
      </c>
      <c r="Q1270">
        <v>0.15596988975804299</v>
      </c>
    </row>
    <row r="1271" spans="1:17" hidden="1" x14ac:dyDescent="0.3">
      <c r="A1271" t="s">
        <v>2702</v>
      </c>
      <c r="B1271" t="s">
        <v>2703</v>
      </c>
      <c r="C1271" t="s">
        <v>3150</v>
      </c>
      <c r="D1271" t="s">
        <v>489</v>
      </c>
      <c r="E1271">
        <v>1587.5940032999999</v>
      </c>
      <c r="F1271">
        <v>78.900000000000006</v>
      </c>
      <c r="G1271">
        <v>15.0634670160737</v>
      </c>
      <c r="H1271">
        <v>-5.8083497795746704</v>
      </c>
      <c r="I1271">
        <v>-13.566303680101299</v>
      </c>
      <c r="J1271">
        <v>-5.6723318596894003</v>
      </c>
      <c r="K1271">
        <v>89.152455818361503</v>
      </c>
      <c r="L1271">
        <v>82.785995796720101</v>
      </c>
      <c r="M1271">
        <v>30.145840362225499</v>
      </c>
      <c r="N1271">
        <v>0.53740300406423502</v>
      </c>
      <c r="O1271">
        <v>64.765525982255994</v>
      </c>
      <c r="P1271">
        <v>64.375</v>
      </c>
      <c r="Q1271">
        <v>0.159853722578637</v>
      </c>
    </row>
    <row r="1272" spans="1:17" hidden="1" x14ac:dyDescent="0.3">
      <c r="A1272" t="s">
        <v>2704</v>
      </c>
      <c r="B1272" t="s">
        <v>2705</v>
      </c>
      <c r="C1272" t="s">
        <v>3150</v>
      </c>
      <c r="D1272" t="s">
        <v>2706</v>
      </c>
      <c r="E1272">
        <v>1584.6677414999999</v>
      </c>
      <c r="F1272">
        <v>646</v>
      </c>
      <c r="G1272">
        <v>105.656731523665</v>
      </c>
      <c r="H1272">
        <v>24.7975621127963</v>
      </c>
      <c r="I1272">
        <v>49.197187892480201</v>
      </c>
      <c r="J1272">
        <v>2.5016508148392398</v>
      </c>
      <c r="K1272">
        <v>552.769172689225</v>
      </c>
      <c r="L1272">
        <v>446.69396683212199</v>
      </c>
      <c r="M1272">
        <v>91.909808472284695</v>
      </c>
      <c r="N1272">
        <v>0.50940756939929399</v>
      </c>
      <c r="O1272">
        <v>0.61919504643963497</v>
      </c>
      <c r="P1272">
        <v>145.627376425855</v>
      </c>
    </row>
    <row r="1273" spans="1:17" hidden="1" x14ac:dyDescent="0.3">
      <c r="A1273" t="s">
        <v>2707</v>
      </c>
      <c r="B1273" t="s">
        <v>2708</v>
      </c>
      <c r="C1273" t="s">
        <v>3150</v>
      </c>
      <c r="D1273" t="s">
        <v>214</v>
      </c>
      <c r="E1273">
        <v>1583.0472515199999</v>
      </c>
      <c r="F1273">
        <v>699.8</v>
      </c>
      <c r="G1273">
        <v>18.0158498426403</v>
      </c>
      <c r="H1273">
        <v>7.2948973560729904</v>
      </c>
      <c r="I1273">
        <v>-0.63667131150799905</v>
      </c>
      <c r="J1273">
        <v>-2.4411089768759502</v>
      </c>
      <c r="K1273">
        <v>715.21766630555101</v>
      </c>
      <c r="L1273">
        <v>703.47923097858302</v>
      </c>
      <c r="M1273">
        <v>54.184357847632803</v>
      </c>
      <c r="N1273">
        <v>1.00822377487887</v>
      </c>
      <c r="O1273">
        <v>23.892540725921702</v>
      </c>
      <c r="P1273">
        <v>43.3428922572716</v>
      </c>
      <c r="Q1273">
        <v>5.8097661350096003E-2</v>
      </c>
    </row>
    <row r="1274" spans="1:17" hidden="1" x14ac:dyDescent="0.3">
      <c r="A1274" t="s">
        <v>2709</v>
      </c>
      <c r="B1274" t="s">
        <v>2710</v>
      </c>
      <c r="C1274" t="s">
        <v>3150</v>
      </c>
      <c r="D1274" t="s">
        <v>2711</v>
      </c>
      <c r="E1274">
        <v>1580.7129087999999</v>
      </c>
      <c r="F1274">
        <v>569.6</v>
      </c>
      <c r="G1274">
        <v>-31.713085745422099</v>
      </c>
      <c r="H1274">
        <v>-4.8994610020321199</v>
      </c>
      <c r="I1274">
        <v>-0.77735785227527099</v>
      </c>
      <c r="J1274">
        <v>-1.2437144445920301</v>
      </c>
      <c r="K1274">
        <v>600.26027604245405</v>
      </c>
      <c r="L1274">
        <v>598.57799840292705</v>
      </c>
      <c r="M1274">
        <v>54.906181185334702</v>
      </c>
      <c r="N1274">
        <v>1.0341409498312899</v>
      </c>
      <c r="O1274">
        <v>48.244382022471797</v>
      </c>
      <c r="P1274">
        <v>21.1914893617021</v>
      </c>
      <c r="Q1274">
        <v>9.1830755365863007E-2</v>
      </c>
    </row>
    <row r="1275" spans="1:17" hidden="1" x14ac:dyDescent="0.3">
      <c r="A1275" t="s">
        <v>2712</v>
      </c>
      <c r="B1275" t="s">
        <v>2713</v>
      </c>
      <c r="C1275" t="s">
        <v>3150</v>
      </c>
      <c r="D1275" t="s">
        <v>468</v>
      </c>
      <c r="E1275">
        <v>1575.35746359</v>
      </c>
      <c r="F1275">
        <v>649.65</v>
      </c>
      <c r="G1275">
        <v>-30.4576909370588</v>
      </c>
      <c r="H1275">
        <v>42.3863674500355</v>
      </c>
      <c r="I1275">
        <v>-9.88672602406211</v>
      </c>
      <c r="J1275">
        <v>6.9117854383866897</v>
      </c>
      <c r="K1275">
        <v>560.68647511062795</v>
      </c>
      <c r="L1275">
        <v>623.18879786570596</v>
      </c>
      <c r="M1275">
        <v>80.627989635041899</v>
      </c>
      <c r="N1275">
        <v>1.31219286288596</v>
      </c>
      <c r="O1275">
        <v>28.492265065804599</v>
      </c>
      <c r="P1275">
        <v>46.021577882670201</v>
      </c>
      <c r="Q1275">
        <v>1.3658296547923001E-2</v>
      </c>
    </row>
    <row r="1276" spans="1:17" hidden="1" x14ac:dyDescent="0.3">
      <c r="A1276" t="s">
        <v>2714</v>
      </c>
      <c r="B1276" t="s">
        <v>2715</v>
      </c>
      <c r="C1276" t="s">
        <v>3150</v>
      </c>
      <c r="D1276" t="s">
        <v>21</v>
      </c>
      <c r="E1276">
        <v>1569.8523445200001</v>
      </c>
      <c r="F1276">
        <v>1000.25</v>
      </c>
      <c r="G1276">
        <v>30.991304088487901</v>
      </c>
      <c r="H1276">
        <v>7.1703944884803299</v>
      </c>
      <c r="I1276">
        <v>-9.0711549023732196</v>
      </c>
      <c r="J1276">
        <v>3.1481215494608499</v>
      </c>
      <c r="K1276">
        <v>994.09063041465004</v>
      </c>
      <c r="L1276">
        <v>953.74401715506599</v>
      </c>
      <c r="M1276">
        <v>71.477780655040206</v>
      </c>
      <c r="N1276">
        <v>0.82810875290963104</v>
      </c>
      <c r="O1276">
        <v>25.158710322419399</v>
      </c>
      <c r="P1276">
        <v>61.996922827759299</v>
      </c>
      <c r="Q1276">
        <v>8.3127308832402005E-2</v>
      </c>
    </row>
    <row r="1277" spans="1:17" hidden="1" x14ac:dyDescent="0.3">
      <c r="A1277" t="s">
        <v>2716</v>
      </c>
      <c r="B1277" t="s">
        <v>2717</v>
      </c>
      <c r="C1277" t="s">
        <v>3150</v>
      </c>
      <c r="D1277" t="s">
        <v>489</v>
      </c>
      <c r="E1277">
        <v>1567.2543000000001</v>
      </c>
      <c r="F1277">
        <v>149.69</v>
      </c>
      <c r="G1277">
        <v>23.4769665620029</v>
      </c>
      <c r="H1277">
        <v>-0.247346064960554</v>
      </c>
      <c r="I1277">
        <v>-12.209890585121199</v>
      </c>
      <c r="J1277">
        <v>1.2130740358677401</v>
      </c>
      <c r="K1277">
        <v>148.39212032429199</v>
      </c>
      <c r="L1277">
        <v>142.395620585236</v>
      </c>
      <c r="M1277">
        <v>62.861782652659699</v>
      </c>
      <c r="N1277">
        <v>0.34738552528526301</v>
      </c>
      <c r="O1277">
        <v>22.2526554880085</v>
      </c>
      <c r="P1277">
        <v>55.119170984455899</v>
      </c>
      <c r="Q1277">
        <v>7.5368957092499994E-2</v>
      </c>
    </row>
    <row r="1278" spans="1:17" hidden="1" x14ac:dyDescent="0.3">
      <c r="A1278" t="s">
        <v>2718</v>
      </c>
      <c r="B1278" t="s">
        <v>2719</v>
      </c>
      <c r="C1278" t="s">
        <v>3150</v>
      </c>
      <c r="D1278" t="s">
        <v>788</v>
      </c>
      <c r="E1278">
        <v>1566.058865</v>
      </c>
      <c r="F1278">
        <v>252.35</v>
      </c>
      <c r="G1278">
        <v>66.060625970814499</v>
      </c>
      <c r="H1278">
        <v>4.17904492630751</v>
      </c>
      <c r="I1278">
        <v>-19.0693137117063</v>
      </c>
      <c r="J1278">
        <v>2.2004751578544401</v>
      </c>
      <c r="K1278">
        <v>258.54115583454302</v>
      </c>
      <c r="L1278">
        <v>262.333101164033</v>
      </c>
      <c r="M1278">
        <v>64.643240493698599</v>
      </c>
      <c r="N1278">
        <v>1.0986629551146201</v>
      </c>
      <c r="O1278">
        <v>76.342381612839304</v>
      </c>
      <c r="P1278">
        <v>110.291666666666</v>
      </c>
      <c r="Q1278">
        <v>7.5414711131910006E-2</v>
      </c>
    </row>
    <row r="1279" spans="1:17" hidden="1" x14ac:dyDescent="0.3">
      <c r="A1279" t="s">
        <v>2720</v>
      </c>
      <c r="B1279" t="s">
        <v>2721</v>
      </c>
      <c r="C1279" t="s">
        <v>3150</v>
      </c>
      <c r="D1279" t="s">
        <v>418</v>
      </c>
      <c r="E1279">
        <v>1558.93767456</v>
      </c>
      <c r="F1279">
        <v>4884.6000000000004</v>
      </c>
      <c r="G1279">
        <v>36.326592054138601</v>
      </c>
      <c r="H1279">
        <v>17.426296282968899</v>
      </c>
      <c r="I1279">
        <v>55.596430882124203</v>
      </c>
      <c r="J1279">
        <v>-9.1901725282254993</v>
      </c>
      <c r="K1279">
        <v>4492.7089366547698</v>
      </c>
      <c r="L1279">
        <v>3862.6614233741402</v>
      </c>
      <c r="M1279">
        <v>50.567213062768303</v>
      </c>
      <c r="N1279">
        <v>1.29974853365097</v>
      </c>
      <c r="O1279">
        <v>17.921631249232199</v>
      </c>
      <c r="P1279">
        <v>101.42680412371099</v>
      </c>
      <c r="Q1279">
        <v>4.5258568234997999E-2</v>
      </c>
    </row>
    <row r="1280" spans="1:17" hidden="1" x14ac:dyDescent="0.3">
      <c r="A1280" t="s">
        <v>2722</v>
      </c>
      <c r="B1280" t="s">
        <v>2723</v>
      </c>
      <c r="C1280" t="s">
        <v>3150</v>
      </c>
      <c r="D1280" t="s">
        <v>83</v>
      </c>
      <c r="E1280">
        <v>1555.1570991000001</v>
      </c>
      <c r="F1280">
        <v>233.05</v>
      </c>
      <c r="G1280">
        <v>60.942879962539699</v>
      </c>
      <c r="H1280">
        <v>-11.777188533497499</v>
      </c>
      <c r="I1280">
        <v>103.25329109611199</v>
      </c>
      <c r="J1280">
        <v>-3.5396765206733298</v>
      </c>
      <c r="K1280">
        <v>248.86553830117001</v>
      </c>
      <c r="L1280">
        <v>190.55356017350499</v>
      </c>
      <c r="M1280">
        <v>40.265677552431299</v>
      </c>
      <c r="N1280">
        <v>0.194340247520076</v>
      </c>
      <c r="O1280">
        <v>54.627762282771897</v>
      </c>
      <c r="P1280">
        <v>150.45674368619001</v>
      </c>
      <c r="Q1280">
        <v>0.105000580695444</v>
      </c>
    </row>
    <row r="1281" spans="1:17" hidden="1" x14ac:dyDescent="0.3">
      <c r="A1281" t="s">
        <v>2724</v>
      </c>
      <c r="B1281" t="s">
        <v>2725</v>
      </c>
      <c r="C1281" t="s">
        <v>3150</v>
      </c>
      <c r="D1281" t="s">
        <v>411</v>
      </c>
      <c r="E1281">
        <v>1549.9556073000001</v>
      </c>
      <c r="F1281">
        <v>96.21</v>
      </c>
      <c r="G1281">
        <v>-4.0751056358772502</v>
      </c>
      <c r="H1281">
        <v>8.4468331681576903</v>
      </c>
      <c r="I1281">
        <v>-5.4259569260215104</v>
      </c>
      <c r="J1281">
        <v>1.2783139856932799</v>
      </c>
      <c r="K1281">
        <v>98.024717360205699</v>
      </c>
      <c r="L1281">
        <v>98.907463222397496</v>
      </c>
      <c r="M1281">
        <v>57.5482012716854</v>
      </c>
      <c r="N1281">
        <v>0.58271447770500695</v>
      </c>
      <c r="O1281">
        <v>39.278661261823103</v>
      </c>
      <c r="P1281">
        <v>27.514910536779301</v>
      </c>
      <c r="Q1281">
        <v>0.11102816052780599</v>
      </c>
    </row>
    <row r="1282" spans="1:17" hidden="1" x14ac:dyDescent="0.3">
      <c r="A1282" t="s">
        <v>2726</v>
      </c>
      <c r="B1282" t="s">
        <v>2727</v>
      </c>
      <c r="C1282" t="s">
        <v>3150</v>
      </c>
      <c r="D1282" t="s">
        <v>418</v>
      </c>
      <c r="E1282">
        <v>1541.21666787</v>
      </c>
      <c r="F1282">
        <v>493.65</v>
      </c>
      <c r="G1282">
        <v>-28.538349928512599</v>
      </c>
      <c r="H1282">
        <v>-1.2920633600821401</v>
      </c>
      <c r="I1282">
        <v>-13.5811187243867</v>
      </c>
      <c r="J1282">
        <v>-1.25376979691243</v>
      </c>
      <c r="K1282">
        <v>506.13437692425401</v>
      </c>
      <c r="L1282">
        <v>509.57332378540502</v>
      </c>
      <c r="M1282">
        <v>56.645169686743202</v>
      </c>
      <c r="N1282">
        <v>0.237211874282894</v>
      </c>
      <c r="O1282">
        <v>53.641243796211903</v>
      </c>
      <c r="P1282">
        <v>7.7838427947598099</v>
      </c>
      <c r="Q1282">
        <v>4.638520536692E-3</v>
      </c>
    </row>
    <row r="1283" spans="1:17" hidden="1" x14ac:dyDescent="0.3">
      <c r="A1283" t="s">
        <v>2728</v>
      </c>
      <c r="B1283" t="s">
        <v>2729</v>
      </c>
      <c r="C1283" t="s">
        <v>3150</v>
      </c>
      <c r="D1283" t="s">
        <v>243</v>
      </c>
      <c r="E1283">
        <v>1538.81825</v>
      </c>
      <c r="F1283">
        <v>2452.3000000000002</v>
      </c>
      <c r="G1283">
        <v>670.16458040371595</v>
      </c>
      <c r="H1283">
        <v>-26.872597789897299</v>
      </c>
      <c r="I1283">
        <v>1.42740968841729</v>
      </c>
      <c r="J1283">
        <v>-17.476994644295601</v>
      </c>
      <c r="K1283">
        <v>3507.9325429996102</v>
      </c>
      <c r="L1283">
        <v>2812.5753185315698</v>
      </c>
      <c r="M1283">
        <v>7.6436313752923404</v>
      </c>
      <c r="N1283">
        <v>1.54257072694856</v>
      </c>
      <c r="O1283">
        <v>95.689760632875206</v>
      </c>
      <c r="P1283">
        <v>731.28813559321998</v>
      </c>
      <c r="Q1283">
        <v>0.18965526733385801</v>
      </c>
    </row>
    <row r="1284" spans="1:17" hidden="1" x14ac:dyDescent="0.3">
      <c r="A1284" t="s">
        <v>2730</v>
      </c>
      <c r="B1284" t="s">
        <v>2731</v>
      </c>
      <c r="C1284" t="s">
        <v>3150</v>
      </c>
      <c r="D1284" t="s">
        <v>51</v>
      </c>
      <c r="E1284">
        <v>1536.3389999999999</v>
      </c>
      <c r="F1284">
        <v>2607.5</v>
      </c>
      <c r="G1284">
        <v>69.059372402946906</v>
      </c>
      <c r="H1284">
        <v>6.4049475906753397</v>
      </c>
      <c r="I1284">
        <v>35.533371736088</v>
      </c>
      <c r="J1284">
        <v>3.24611172233939</v>
      </c>
      <c r="K1284">
        <v>2478.0167539437198</v>
      </c>
      <c r="L1284">
        <v>2117.6571333747202</v>
      </c>
      <c r="M1284">
        <v>71.672815098689398</v>
      </c>
      <c r="N1284">
        <v>0.67597500047491499</v>
      </c>
      <c r="O1284">
        <v>8.7152444870565606</v>
      </c>
      <c r="P1284">
        <v>117.291666666666</v>
      </c>
    </row>
    <row r="1285" spans="1:17" hidden="1" x14ac:dyDescent="0.3">
      <c r="A1285" t="s">
        <v>2732</v>
      </c>
      <c r="B1285" t="s">
        <v>2733</v>
      </c>
      <c r="C1285" t="s">
        <v>3150</v>
      </c>
      <c r="D1285" t="s">
        <v>21</v>
      </c>
      <c r="E1285">
        <v>1534.08860508</v>
      </c>
      <c r="F1285">
        <v>412.7</v>
      </c>
      <c r="G1285">
        <v>26.814432752237899</v>
      </c>
      <c r="H1285">
        <v>9.1677776941442595</v>
      </c>
      <c r="I1285">
        <v>10.6621607292196</v>
      </c>
      <c r="J1285">
        <v>4.1285838571645597</v>
      </c>
      <c r="K1285">
        <v>401.08884148987403</v>
      </c>
      <c r="L1285">
        <v>366.74592263174799</v>
      </c>
      <c r="M1285">
        <v>55.221845210738103</v>
      </c>
      <c r="N1285">
        <v>0.90996656415711896</v>
      </c>
      <c r="O1285">
        <v>10.249575963169301</v>
      </c>
      <c r="P1285">
        <v>57.219047619047601</v>
      </c>
      <c r="Q1285">
        <v>-1.3735048541586E-2</v>
      </c>
    </row>
    <row r="1286" spans="1:17" hidden="1" x14ac:dyDescent="0.3">
      <c r="A1286" t="s">
        <v>2734</v>
      </c>
      <c r="B1286" t="s">
        <v>2735</v>
      </c>
      <c r="C1286" t="s">
        <v>3150</v>
      </c>
      <c r="D1286" t="s">
        <v>2736</v>
      </c>
      <c r="E1286">
        <v>1533.1875</v>
      </c>
      <c r="F1286">
        <v>19.239999999999998</v>
      </c>
      <c r="G1286">
        <v>117.876222995932</v>
      </c>
      <c r="H1286">
        <v>13.689398125260899</v>
      </c>
      <c r="I1286">
        <v>31.655172277663599</v>
      </c>
      <c r="J1286">
        <v>-2.7906595939186101</v>
      </c>
      <c r="K1286">
        <v>17.572577760558701</v>
      </c>
      <c r="L1286">
        <v>15.474416318216999</v>
      </c>
      <c r="M1286">
        <v>63.2679335138845</v>
      </c>
      <c r="N1286">
        <v>0.48186990986181599</v>
      </c>
      <c r="O1286">
        <v>3.1704781704781899</v>
      </c>
      <c r="P1286">
        <v>152.49343832020901</v>
      </c>
      <c r="Q1286">
        <v>0.23699583625585999</v>
      </c>
    </row>
    <row r="1287" spans="1:17" hidden="1" x14ac:dyDescent="0.3">
      <c r="A1287" t="s">
        <v>2737</v>
      </c>
      <c r="B1287" t="s">
        <v>2738</v>
      </c>
      <c r="C1287" t="s">
        <v>3150</v>
      </c>
      <c r="D1287" t="s">
        <v>411</v>
      </c>
      <c r="E1287">
        <v>1531.578967056</v>
      </c>
      <c r="F1287">
        <v>75.209999999999994</v>
      </c>
      <c r="G1287">
        <v>-15.113674246411</v>
      </c>
      <c r="H1287">
        <v>0.208755600683112</v>
      </c>
      <c r="I1287">
        <v>-4.3559561653274201</v>
      </c>
      <c r="J1287">
        <v>-1.5964248650235999</v>
      </c>
      <c r="K1287">
        <v>79.124270473492999</v>
      </c>
      <c r="L1287">
        <v>80.565509266399303</v>
      </c>
      <c r="M1287">
        <v>51.622919213344701</v>
      </c>
      <c r="N1287">
        <v>0.45536518560341999</v>
      </c>
      <c r="O1287">
        <v>42.9331205956654</v>
      </c>
      <c r="P1287">
        <v>16.785714285714199</v>
      </c>
      <c r="Q1287">
        <v>4.9447518343953001E-2</v>
      </c>
    </row>
    <row r="1288" spans="1:17" hidden="1" x14ac:dyDescent="0.3">
      <c r="A1288" t="s">
        <v>2739</v>
      </c>
      <c r="B1288" t="s">
        <v>2740</v>
      </c>
      <c r="C1288" t="s">
        <v>3150</v>
      </c>
      <c r="D1288" t="s">
        <v>418</v>
      </c>
      <c r="E1288">
        <v>1530.9762507</v>
      </c>
      <c r="F1288">
        <v>200.4</v>
      </c>
      <c r="G1288">
        <v>31.5205150096509</v>
      </c>
      <c r="H1288">
        <v>0.11235278985901399</v>
      </c>
      <c r="I1288">
        <v>82.491932787824695</v>
      </c>
      <c r="J1288">
        <v>2.2574927017141002</v>
      </c>
      <c r="K1288">
        <v>181.19355428009499</v>
      </c>
      <c r="L1288">
        <v>145.20343856920601</v>
      </c>
      <c r="M1288">
        <v>55.066983360343102</v>
      </c>
      <c r="N1288">
        <v>0.26619988657271698</v>
      </c>
      <c r="O1288">
        <v>38.922155688622702</v>
      </c>
      <c r="P1288">
        <v>105.433111225012</v>
      </c>
      <c r="Q1288">
        <v>4.4385869850193001E-2</v>
      </c>
    </row>
    <row r="1289" spans="1:17" hidden="1" x14ac:dyDescent="0.3">
      <c r="A1289" t="s">
        <v>2741</v>
      </c>
      <c r="B1289" t="s">
        <v>2742</v>
      </c>
      <c r="C1289" t="s">
        <v>3150</v>
      </c>
      <c r="D1289" t="s">
        <v>88</v>
      </c>
      <c r="E1289">
        <v>1529.74385226</v>
      </c>
      <c r="F1289">
        <v>276.89999999999998</v>
      </c>
      <c r="G1289">
        <v>67.414712781679896</v>
      </c>
      <c r="H1289">
        <v>4.0163888688540004</v>
      </c>
      <c r="I1289">
        <v>76.858044371633994</v>
      </c>
      <c r="J1289">
        <v>-6.3054772230979204</v>
      </c>
      <c r="K1289">
        <v>275.78112087578</v>
      </c>
      <c r="L1289">
        <v>228.02723587185301</v>
      </c>
      <c r="M1289">
        <v>53.837608775398103</v>
      </c>
      <c r="N1289">
        <v>0.52501805316858596</v>
      </c>
      <c r="O1289">
        <v>34.200072228241197</v>
      </c>
      <c r="P1289">
        <v>94.999999999999901</v>
      </c>
      <c r="Q1289">
        <v>7.6462682524052999E-2</v>
      </c>
    </row>
    <row r="1290" spans="1:17" hidden="1" x14ac:dyDescent="0.3">
      <c r="A1290" t="s">
        <v>2743</v>
      </c>
      <c r="B1290" t="s">
        <v>2744</v>
      </c>
      <c r="C1290" t="s">
        <v>3150</v>
      </c>
      <c r="D1290" t="s">
        <v>117</v>
      </c>
      <c r="E1290">
        <v>1527.9158993599999</v>
      </c>
      <c r="F1290">
        <v>223.22</v>
      </c>
      <c r="G1290">
        <v>-46.668053366417297</v>
      </c>
      <c r="H1290">
        <v>-6.8934252279551096</v>
      </c>
      <c r="I1290">
        <v>-30.033450154889898</v>
      </c>
      <c r="J1290">
        <v>-4.6666419592626598</v>
      </c>
      <c r="K1290">
        <v>240.44435914880799</v>
      </c>
      <c r="L1290">
        <v>259.86040377870199</v>
      </c>
      <c r="M1290">
        <v>49.349047973519397</v>
      </c>
      <c r="N1290">
        <v>0.573421605408727</v>
      </c>
      <c r="O1290">
        <v>79.464205716333595</v>
      </c>
      <c r="P1290">
        <v>6.29523809523808</v>
      </c>
      <c r="Q1290">
        <v>0.12600984611722599</v>
      </c>
    </row>
    <row r="1291" spans="1:17" hidden="1" x14ac:dyDescent="0.3">
      <c r="A1291" t="s">
        <v>2745</v>
      </c>
      <c r="B1291" t="s">
        <v>2746</v>
      </c>
      <c r="C1291" t="s">
        <v>3150</v>
      </c>
      <c r="D1291" t="s">
        <v>123</v>
      </c>
      <c r="E1291">
        <v>1526.977483551</v>
      </c>
      <c r="F1291">
        <v>14.17</v>
      </c>
      <c r="G1291">
        <v>-33.340688153763097</v>
      </c>
      <c r="H1291">
        <v>-0.60237133988630598</v>
      </c>
      <c r="I1291">
        <v>-22.727821749495501</v>
      </c>
      <c r="J1291">
        <v>-5.1714987713820504</v>
      </c>
      <c r="K1291">
        <v>14.4980170993054</v>
      </c>
      <c r="L1291">
        <v>15.6595575651223</v>
      </c>
      <c r="M1291">
        <v>51.330541031357598</v>
      </c>
      <c r="N1291">
        <v>0.59492851004830005</v>
      </c>
      <c r="O1291">
        <v>85.992564941038907</v>
      </c>
      <c r="P1291">
        <v>9</v>
      </c>
      <c r="Q1291">
        <v>4.5116168697101E-2</v>
      </c>
    </row>
    <row r="1292" spans="1:17" hidden="1" x14ac:dyDescent="0.3">
      <c r="A1292" t="s">
        <v>2747</v>
      </c>
      <c r="B1292" t="s">
        <v>2748</v>
      </c>
      <c r="C1292" t="s">
        <v>3150</v>
      </c>
      <c r="D1292" t="s">
        <v>1582</v>
      </c>
      <c r="E1292">
        <v>1523.508504782</v>
      </c>
      <c r="F1292">
        <v>116.73</v>
      </c>
      <c r="G1292">
        <v>119.947716237351</v>
      </c>
      <c r="H1292">
        <v>-9.7172767236816</v>
      </c>
      <c r="I1292">
        <v>75.291319522818597</v>
      </c>
      <c r="J1292">
        <v>-1.2302512627665101</v>
      </c>
      <c r="K1292">
        <v>118.672183577737</v>
      </c>
      <c r="L1292">
        <v>89.006291992491995</v>
      </c>
      <c r="N1292">
        <v>0.40351043496580202</v>
      </c>
      <c r="O1292">
        <v>22.504925897369901</v>
      </c>
      <c r="P1292">
        <v>173.37236533957801</v>
      </c>
    </row>
    <row r="1293" spans="1:17" hidden="1" x14ac:dyDescent="0.3">
      <c r="A1293" t="s">
        <v>2749</v>
      </c>
      <c r="B1293" t="s">
        <v>2750</v>
      </c>
      <c r="C1293" t="s">
        <v>3150</v>
      </c>
      <c r="D1293" t="s">
        <v>191</v>
      </c>
      <c r="E1293">
        <v>1523.326</v>
      </c>
      <c r="F1293">
        <v>371</v>
      </c>
      <c r="G1293">
        <v>-43.6253690180923</v>
      </c>
      <c r="H1293">
        <v>-3.19524040667301</v>
      </c>
      <c r="I1293">
        <v>-28.562265207162699</v>
      </c>
      <c r="J1293">
        <v>-4.73174944872639</v>
      </c>
      <c r="K1293">
        <v>402.51599566854202</v>
      </c>
      <c r="L1293">
        <v>453.52832363955503</v>
      </c>
      <c r="M1293">
        <v>35.4367149910031</v>
      </c>
      <c r="N1293">
        <v>0.408283671355397</v>
      </c>
      <c r="O1293">
        <v>72.776280323450095</v>
      </c>
      <c r="P1293">
        <v>2.8840820854131901</v>
      </c>
    </row>
    <row r="1294" spans="1:17" hidden="1" x14ac:dyDescent="0.3">
      <c r="A1294" t="s">
        <v>2751</v>
      </c>
      <c r="B1294" t="s">
        <v>2752</v>
      </c>
      <c r="C1294" t="s">
        <v>3150</v>
      </c>
      <c r="D1294" t="s">
        <v>263</v>
      </c>
      <c r="E1294">
        <v>1519.336</v>
      </c>
      <c r="F1294">
        <v>731</v>
      </c>
      <c r="G1294">
        <v>150.78676940553899</v>
      </c>
      <c r="H1294">
        <v>-0.25493277471921999</v>
      </c>
      <c r="I1294">
        <v>99.4088547222904</v>
      </c>
      <c r="J1294">
        <v>-7.8694881400876104</v>
      </c>
      <c r="K1294">
        <v>752.97823244811696</v>
      </c>
      <c r="L1294">
        <v>542.75957148050702</v>
      </c>
      <c r="M1294">
        <v>27.8147770814405</v>
      </c>
      <c r="N1294">
        <v>0.70380227195238199</v>
      </c>
      <c r="O1294">
        <v>34.336525307797501</v>
      </c>
      <c r="P1294">
        <v>183.71822239472101</v>
      </c>
      <c r="Q1294">
        <v>0.112384994020001</v>
      </c>
    </row>
    <row r="1295" spans="1:17" hidden="1" x14ac:dyDescent="0.3">
      <c r="A1295" t="s">
        <v>2753</v>
      </c>
      <c r="B1295" t="s">
        <v>2754</v>
      </c>
      <c r="C1295" t="s">
        <v>3150</v>
      </c>
      <c r="D1295" t="s">
        <v>51</v>
      </c>
      <c r="E1295">
        <v>1518.692205845</v>
      </c>
      <c r="F1295">
        <v>572.35</v>
      </c>
      <c r="G1295">
        <v>15.950203964763601</v>
      </c>
      <c r="H1295">
        <v>-5.3588900239117603</v>
      </c>
      <c r="I1295">
        <v>15.883811399593901</v>
      </c>
      <c r="J1295">
        <v>-1.5008630416589299</v>
      </c>
      <c r="K1295">
        <v>596.77419232874502</v>
      </c>
      <c r="L1295">
        <v>562.08412425330005</v>
      </c>
      <c r="M1295">
        <v>51.067957278683302</v>
      </c>
      <c r="N1295">
        <v>0.54162684397846705</v>
      </c>
      <c r="O1295">
        <v>26.679479339564899</v>
      </c>
      <c r="P1295">
        <v>42.269450658712401</v>
      </c>
      <c r="Q1295">
        <v>3.2960913343215999E-2</v>
      </c>
    </row>
    <row r="1296" spans="1:17" hidden="1" x14ac:dyDescent="0.3">
      <c r="A1296" t="s">
        <v>2755</v>
      </c>
      <c r="B1296" t="s">
        <v>2756</v>
      </c>
      <c r="C1296" t="s">
        <v>3150</v>
      </c>
      <c r="D1296" t="s">
        <v>51</v>
      </c>
      <c r="E1296">
        <v>1506.77457471</v>
      </c>
      <c r="F1296">
        <v>143.05000000000001</v>
      </c>
      <c r="G1296">
        <v>-30.031255019627601</v>
      </c>
      <c r="H1296">
        <v>21.256302821772898</v>
      </c>
      <c r="I1296">
        <v>21.1607809880595</v>
      </c>
      <c r="J1296">
        <v>6.74354224087962</v>
      </c>
      <c r="K1296">
        <v>126.10465906966699</v>
      </c>
      <c r="L1296">
        <v>118.90423294832</v>
      </c>
      <c r="M1296">
        <v>79.599239416516596</v>
      </c>
      <c r="N1296">
        <v>1.0304172354687</v>
      </c>
      <c r="O1296">
        <v>4.5788185948968803</v>
      </c>
      <c r="P1296">
        <v>55.236028214866998</v>
      </c>
      <c r="Q1296">
        <v>3.1190118483074999E-2</v>
      </c>
    </row>
    <row r="1297" spans="1:17" hidden="1" x14ac:dyDescent="0.3">
      <c r="A1297" t="s">
        <v>2757</v>
      </c>
      <c r="B1297" t="s">
        <v>2758</v>
      </c>
      <c r="C1297" t="s">
        <v>3150</v>
      </c>
      <c r="D1297" t="s">
        <v>396</v>
      </c>
      <c r="E1297">
        <v>1504.8318400000001</v>
      </c>
      <c r="F1297">
        <v>727</v>
      </c>
      <c r="G1297">
        <v>249.65458659359399</v>
      </c>
      <c r="H1297">
        <v>21.104136866922399</v>
      </c>
      <c r="I1297">
        <v>367.41404198237899</v>
      </c>
      <c r="J1297">
        <v>0.12332611641968901</v>
      </c>
      <c r="K1297">
        <v>588.00014995108097</v>
      </c>
      <c r="L1297">
        <v>347.89066206520903</v>
      </c>
      <c r="M1297">
        <v>66.007093817534695</v>
      </c>
      <c r="N1297">
        <v>0.164618855740156</v>
      </c>
      <c r="O1297">
        <v>3.71389270976616</v>
      </c>
      <c r="P1297">
        <v>438.51851851851802</v>
      </c>
    </row>
    <row r="1298" spans="1:17" hidden="1" x14ac:dyDescent="0.3">
      <c r="A1298" t="s">
        <v>2759</v>
      </c>
      <c r="B1298" t="s">
        <v>2760</v>
      </c>
      <c r="C1298" t="s">
        <v>3150</v>
      </c>
      <c r="D1298" t="s">
        <v>1786</v>
      </c>
      <c r="E1298">
        <v>1503.9610969600001</v>
      </c>
      <c r="F1298">
        <v>143.32</v>
      </c>
      <c r="G1298">
        <v>-56.531481406812198</v>
      </c>
      <c r="H1298">
        <v>-9.7232367954099796</v>
      </c>
      <c r="I1298">
        <v>-34.838230205527097</v>
      </c>
      <c r="J1298">
        <v>-5.5378490643227698</v>
      </c>
      <c r="K1298">
        <v>164.75174734898101</v>
      </c>
      <c r="L1298">
        <v>195.928503866169</v>
      </c>
      <c r="M1298">
        <v>31.893112017177099</v>
      </c>
      <c r="N1298">
        <v>0.68227705809604</v>
      </c>
      <c r="O1298">
        <v>110.682389059447</v>
      </c>
      <c r="P1298">
        <v>11.3597513597513</v>
      </c>
      <c r="Q1298">
        <v>0.13140907140817601</v>
      </c>
    </row>
    <row r="1299" spans="1:17" hidden="1" x14ac:dyDescent="0.3">
      <c r="A1299" t="s">
        <v>2761</v>
      </c>
      <c r="B1299" t="s">
        <v>2762</v>
      </c>
      <c r="C1299" t="s">
        <v>3150</v>
      </c>
      <c r="D1299" t="s">
        <v>746</v>
      </c>
      <c r="E1299">
        <v>1502.0466694199999</v>
      </c>
      <c r="F1299">
        <v>264.70999999999998</v>
      </c>
      <c r="G1299">
        <v>0.78726549327967199</v>
      </c>
      <c r="H1299">
        <v>-0.570963018708318</v>
      </c>
      <c r="I1299">
        <v>0.81085436141252298</v>
      </c>
      <c r="J1299">
        <v>-0.75108788892031797</v>
      </c>
      <c r="K1299">
        <v>265.89703524000799</v>
      </c>
      <c r="L1299">
        <v>255.50522851747399</v>
      </c>
      <c r="M1299">
        <v>57.335343564974302</v>
      </c>
      <c r="N1299">
        <v>1.48421856297024</v>
      </c>
      <c r="O1299">
        <v>8.6774205734577503</v>
      </c>
      <c r="P1299">
        <v>24.557688688123399</v>
      </c>
      <c r="Q1299">
        <v>2.5420345253382999E-2</v>
      </c>
    </row>
    <row r="1300" spans="1:17" hidden="1" x14ac:dyDescent="0.3">
      <c r="A1300" t="s">
        <v>2763</v>
      </c>
      <c r="B1300" t="s">
        <v>2764</v>
      </c>
      <c r="C1300" t="s">
        <v>3150</v>
      </c>
      <c r="D1300" t="s">
        <v>214</v>
      </c>
      <c r="E1300">
        <v>1498.7809155899999</v>
      </c>
      <c r="F1300">
        <v>798.15</v>
      </c>
      <c r="G1300">
        <v>42.290731258945598</v>
      </c>
      <c r="H1300">
        <v>7.46414571911785</v>
      </c>
      <c r="I1300">
        <v>-29.854122313745599</v>
      </c>
      <c r="J1300">
        <v>2.9299108820745898</v>
      </c>
      <c r="K1300">
        <v>828.66790021660904</v>
      </c>
      <c r="L1300">
        <v>811.28806881473599</v>
      </c>
      <c r="M1300">
        <v>52.530220052474299</v>
      </c>
      <c r="N1300">
        <v>0.49834247037912599</v>
      </c>
      <c r="O1300">
        <v>60.427237987846901</v>
      </c>
      <c r="P1300">
        <v>100.238334169593</v>
      </c>
      <c r="Q1300">
        <v>0.114586768979418</v>
      </c>
    </row>
    <row r="1301" spans="1:17" hidden="1" x14ac:dyDescent="0.3">
      <c r="A1301" t="s">
        <v>2765</v>
      </c>
      <c r="B1301" t="s">
        <v>2766</v>
      </c>
      <c r="C1301" t="s">
        <v>3150</v>
      </c>
      <c r="D1301" t="s">
        <v>171</v>
      </c>
      <c r="E1301">
        <v>1491.2737517999999</v>
      </c>
      <c r="F1301">
        <v>616.95000000000005</v>
      </c>
      <c r="G1301">
        <v>-54.161665431544897</v>
      </c>
      <c r="H1301">
        <v>10.431674661347101</v>
      </c>
      <c r="I1301">
        <v>0.51277628907293304</v>
      </c>
      <c r="J1301">
        <v>0.171881092743533</v>
      </c>
      <c r="K1301">
        <v>587.46415335751601</v>
      </c>
      <c r="L1301">
        <v>649.35092018620799</v>
      </c>
      <c r="M1301">
        <v>75.369582671560806</v>
      </c>
      <c r="N1301">
        <v>0.599857356533124</v>
      </c>
      <c r="O1301">
        <v>48.796498905908003</v>
      </c>
      <c r="P1301">
        <v>35.966942148760303</v>
      </c>
      <c r="Q1301">
        <v>-5.4245752333829996E-3</v>
      </c>
    </row>
    <row r="1302" spans="1:17" hidden="1" x14ac:dyDescent="0.3">
      <c r="A1302" t="s">
        <v>2767</v>
      </c>
      <c r="B1302" t="s">
        <v>2768</v>
      </c>
      <c r="C1302" t="s">
        <v>3150</v>
      </c>
      <c r="D1302" t="s">
        <v>134</v>
      </c>
      <c r="E1302">
        <v>1490.8148740199999</v>
      </c>
      <c r="F1302">
        <v>362.2</v>
      </c>
      <c r="G1302">
        <v>16.649584216306401</v>
      </c>
      <c r="H1302">
        <v>0.91084827631839504</v>
      </c>
      <c r="I1302">
        <v>0.61603967027717799</v>
      </c>
      <c r="J1302">
        <v>1.5719977575909299E-2</v>
      </c>
      <c r="K1302">
        <v>354.36109779404001</v>
      </c>
      <c r="L1302">
        <v>334.04823590870802</v>
      </c>
      <c r="M1302">
        <v>59.993961139293098</v>
      </c>
      <c r="N1302">
        <v>0.44754167638502901</v>
      </c>
      <c r="O1302">
        <v>20.085588072887901</v>
      </c>
      <c r="P1302">
        <v>50.853810912119897</v>
      </c>
      <c r="Q1302">
        <v>6.8049418342080004E-2</v>
      </c>
    </row>
    <row r="1303" spans="1:17" hidden="1" x14ac:dyDescent="0.3">
      <c r="A1303" t="s">
        <v>2769</v>
      </c>
      <c r="B1303" t="s">
        <v>2770</v>
      </c>
      <c r="C1303" t="s">
        <v>3150</v>
      </c>
      <c r="D1303" t="s">
        <v>504</v>
      </c>
      <c r="E1303">
        <v>1485.7500646799999</v>
      </c>
      <c r="F1303">
        <v>424.2</v>
      </c>
      <c r="G1303">
        <v>-3.8824317342081001</v>
      </c>
      <c r="H1303">
        <v>-1.0751548528186701</v>
      </c>
      <c r="I1303">
        <v>18.217636311405801</v>
      </c>
      <c r="J1303">
        <v>-4.7083724805204596</v>
      </c>
      <c r="K1303">
        <v>437.40003017424198</v>
      </c>
      <c r="L1303">
        <v>401.08243685163598</v>
      </c>
      <c r="M1303">
        <v>55.251958559241501</v>
      </c>
      <c r="N1303">
        <v>0.31068554919837299</v>
      </c>
      <c r="O1303">
        <v>31.7067421027817</v>
      </c>
      <c r="P1303">
        <v>40.370615486432797</v>
      </c>
      <c r="Q1303">
        <v>5.5588624800815001E-2</v>
      </c>
    </row>
    <row r="1304" spans="1:17" hidden="1" x14ac:dyDescent="0.3">
      <c r="A1304" t="s">
        <v>2771</v>
      </c>
      <c r="B1304" t="s">
        <v>2772</v>
      </c>
      <c r="C1304" t="s">
        <v>3150</v>
      </c>
      <c r="D1304" t="s">
        <v>278</v>
      </c>
      <c r="E1304">
        <v>1485.6959999999999</v>
      </c>
      <c r="F1304">
        <v>506.3</v>
      </c>
      <c r="G1304">
        <v>11.042178787813899</v>
      </c>
      <c r="H1304">
        <v>-3.59409428570497</v>
      </c>
      <c r="I1304">
        <v>17.7683095267376</v>
      </c>
      <c r="J1304">
        <v>-5.86667694570541</v>
      </c>
      <c r="K1304">
        <v>517.08729691495</v>
      </c>
      <c r="L1304">
        <v>471.62382770778697</v>
      </c>
      <c r="M1304">
        <v>47.092362119659903</v>
      </c>
      <c r="N1304">
        <v>0.72298245333247901</v>
      </c>
      <c r="O1304">
        <v>13.7665415761406</v>
      </c>
      <c r="P1304">
        <v>54.265691651432</v>
      </c>
      <c r="Q1304">
        <v>1.7069565834490999E-2</v>
      </c>
    </row>
    <row r="1305" spans="1:17" hidden="1" x14ac:dyDescent="0.3">
      <c r="A1305" t="s">
        <v>2773</v>
      </c>
      <c r="B1305" t="s">
        <v>2774</v>
      </c>
      <c r="C1305" t="s">
        <v>3150</v>
      </c>
      <c r="D1305" t="s">
        <v>24</v>
      </c>
      <c r="E1305">
        <v>1483.9487126879999</v>
      </c>
      <c r="F1305">
        <v>139.62</v>
      </c>
      <c r="G1305">
        <v>-34.294197958494401</v>
      </c>
      <c r="H1305">
        <v>0.26090244749932801</v>
      </c>
      <c r="I1305">
        <v>-34.235568190833703</v>
      </c>
      <c r="J1305">
        <v>-4.6729484566942601</v>
      </c>
      <c r="K1305">
        <v>158.61351129489901</v>
      </c>
      <c r="L1305">
        <v>173.33918611500701</v>
      </c>
      <c r="M1305">
        <v>38.010703846109799</v>
      </c>
      <c r="N1305">
        <v>0.71754106840577503</v>
      </c>
      <c r="O1305">
        <v>55.923220169030202</v>
      </c>
      <c r="P1305">
        <v>6.8820332236086701</v>
      </c>
      <c r="Q1305">
        <v>-5.5288357706529999E-3</v>
      </c>
    </row>
    <row r="1306" spans="1:17" hidden="1" x14ac:dyDescent="0.3">
      <c r="A1306" t="s">
        <v>2775</v>
      </c>
      <c r="B1306" t="s">
        <v>2776</v>
      </c>
      <c r="C1306" t="s">
        <v>3150</v>
      </c>
      <c r="D1306" t="s">
        <v>214</v>
      </c>
      <c r="E1306">
        <v>1476.3216</v>
      </c>
      <c r="F1306">
        <v>1182.95</v>
      </c>
      <c r="G1306">
        <v>-11.302099672734901</v>
      </c>
      <c r="H1306">
        <v>2.55432647380909E-3</v>
      </c>
      <c r="I1306">
        <v>10.6986076601377</v>
      </c>
      <c r="J1306">
        <v>1.9298508546214499</v>
      </c>
      <c r="K1306">
        <v>1220.00990135232</v>
      </c>
      <c r="L1306">
        <v>1154.1258327185899</v>
      </c>
      <c r="M1306">
        <v>58.692478265465802</v>
      </c>
      <c r="N1306">
        <v>0.662420060103871</v>
      </c>
      <c r="O1306">
        <v>26.801639967876898</v>
      </c>
      <c r="P1306">
        <v>32.173184357541899</v>
      </c>
      <c r="Q1306">
        <v>3.1486372195027999E-2</v>
      </c>
    </row>
    <row r="1307" spans="1:17" hidden="1" x14ac:dyDescent="0.3">
      <c r="A1307" t="s">
        <v>2777</v>
      </c>
      <c r="B1307" t="s">
        <v>2778</v>
      </c>
      <c r="C1307" t="s">
        <v>3150</v>
      </c>
      <c r="D1307" t="s">
        <v>217</v>
      </c>
      <c r="E1307">
        <v>1467.5297728200001</v>
      </c>
      <c r="F1307">
        <v>2406.9</v>
      </c>
      <c r="G1307">
        <v>68.717824051159795</v>
      </c>
      <c r="H1307">
        <v>23.196785776318301</v>
      </c>
      <c r="I1307">
        <v>91.900047624462005</v>
      </c>
      <c r="J1307">
        <v>-3.34876726638797</v>
      </c>
      <c r="K1307">
        <v>2202.9357800800799</v>
      </c>
      <c r="L1307">
        <v>1693.3588110686801</v>
      </c>
      <c r="M1307">
        <v>59.973282828686401</v>
      </c>
      <c r="N1307">
        <v>0.42420395077271</v>
      </c>
      <c r="O1307">
        <v>10.868752337030999</v>
      </c>
      <c r="P1307">
        <v>138.99314864462301</v>
      </c>
      <c r="Q1307">
        <v>0.13202768655507899</v>
      </c>
    </row>
    <row r="1308" spans="1:17" hidden="1" x14ac:dyDescent="0.3">
      <c r="A1308" t="s">
        <v>2779</v>
      </c>
      <c r="B1308" t="s">
        <v>2780</v>
      </c>
      <c r="C1308" t="s">
        <v>3150</v>
      </c>
      <c r="D1308" t="s">
        <v>21</v>
      </c>
      <c r="E1308">
        <v>1460.671991985</v>
      </c>
      <c r="F1308">
        <v>147.1</v>
      </c>
      <c r="G1308">
        <v>48.016320827962502</v>
      </c>
      <c r="H1308">
        <v>10.545991564402801</v>
      </c>
      <c r="I1308">
        <v>50.885546016420903</v>
      </c>
      <c r="J1308">
        <v>2.2696457088285098</v>
      </c>
      <c r="K1308">
        <v>143.86905547775399</v>
      </c>
      <c r="L1308">
        <v>127.639713045077</v>
      </c>
      <c r="M1308">
        <v>62.0065855214187</v>
      </c>
      <c r="N1308">
        <v>0.82700878056010096</v>
      </c>
      <c r="O1308">
        <v>25.288919102651199</v>
      </c>
      <c r="P1308">
        <v>75.327771156138198</v>
      </c>
      <c r="Q1308">
        <v>0.105973485040914</v>
      </c>
    </row>
    <row r="1309" spans="1:17" hidden="1" x14ac:dyDescent="0.3">
      <c r="A1309" t="s">
        <v>2781</v>
      </c>
      <c r="B1309" t="s">
        <v>2782</v>
      </c>
      <c r="C1309" t="s">
        <v>3150</v>
      </c>
      <c r="D1309" t="s">
        <v>91</v>
      </c>
      <c r="E1309">
        <v>1460.4844058000001</v>
      </c>
      <c r="F1309">
        <v>5.95</v>
      </c>
      <c r="G1309">
        <v>-89.669342224527497</v>
      </c>
      <c r="H1309">
        <v>-19.1049987182171</v>
      </c>
      <c r="I1309">
        <v>-67.217568237465798</v>
      </c>
      <c r="J1309">
        <v>-3.2161915088122099</v>
      </c>
      <c r="K1309">
        <v>8.6347149971474693</v>
      </c>
      <c r="L1309">
        <v>12.976481113768701</v>
      </c>
      <c r="M1309">
        <v>2.4970465774389901</v>
      </c>
      <c r="N1309">
        <v>0.17933560194320899</v>
      </c>
      <c r="O1309">
        <v>356.302521008403</v>
      </c>
      <c r="P1309">
        <v>0</v>
      </c>
      <c r="Q1309">
        <v>-8.7316883990519994E-3</v>
      </c>
    </row>
    <row r="1310" spans="1:17" hidden="1" x14ac:dyDescent="0.3">
      <c r="A1310" t="s">
        <v>2783</v>
      </c>
      <c r="B1310" t="s">
        <v>2784</v>
      </c>
      <c r="C1310" t="s">
        <v>3150</v>
      </c>
      <c r="D1310" t="s">
        <v>48</v>
      </c>
      <c r="E1310">
        <v>1459.7133369000001</v>
      </c>
      <c r="F1310">
        <v>255.45</v>
      </c>
      <c r="G1310">
        <v>203.611879583774</v>
      </c>
      <c r="H1310">
        <v>-1.08302927470201</v>
      </c>
      <c r="I1310">
        <v>109.897757315359</v>
      </c>
      <c r="J1310">
        <v>-3.9100690598326202</v>
      </c>
      <c r="K1310">
        <v>237.54759991457499</v>
      </c>
      <c r="L1310">
        <v>171.22001263086699</v>
      </c>
      <c r="M1310">
        <v>55.190805361609499</v>
      </c>
      <c r="N1310">
        <v>0.38643166349597002</v>
      </c>
      <c r="O1310">
        <v>20.5128205128205</v>
      </c>
      <c r="P1310">
        <v>263.11300639658799</v>
      </c>
      <c r="Q1310">
        <v>0.13149524827042</v>
      </c>
    </row>
    <row r="1311" spans="1:17" hidden="1" x14ac:dyDescent="0.3">
      <c r="A1311" t="s">
        <v>2785</v>
      </c>
      <c r="B1311" t="s">
        <v>2786</v>
      </c>
      <c r="C1311" t="s">
        <v>3150</v>
      </c>
      <c r="D1311" t="s">
        <v>263</v>
      </c>
      <c r="E1311">
        <v>1454.4047808</v>
      </c>
      <c r="F1311">
        <v>1453.8</v>
      </c>
      <c r="G1311">
        <v>119.062429454308</v>
      </c>
      <c r="H1311">
        <v>18.9742435017825</v>
      </c>
      <c r="I1311">
        <v>-6.7097984813924301</v>
      </c>
      <c r="J1311">
        <v>1.01883918261347</v>
      </c>
      <c r="K1311">
        <v>1296.44103008909</v>
      </c>
      <c r="L1311">
        <v>1206.4164255113101</v>
      </c>
      <c r="M1311">
        <v>78.795176360927101</v>
      </c>
      <c r="N1311">
        <v>1.5093039170887499</v>
      </c>
      <c r="O1311">
        <v>19.476544228917302</v>
      </c>
      <c r="P1311">
        <v>156.01831469578201</v>
      </c>
      <c r="Q1311">
        <v>0.17383739733068701</v>
      </c>
    </row>
    <row r="1312" spans="1:17" hidden="1" x14ac:dyDescent="0.3">
      <c r="A1312" t="s">
        <v>2787</v>
      </c>
      <c r="B1312" t="s">
        <v>2788</v>
      </c>
      <c r="C1312" t="s">
        <v>3150</v>
      </c>
      <c r="D1312" t="s">
        <v>214</v>
      </c>
      <c r="E1312">
        <v>1453.7198247700001</v>
      </c>
      <c r="F1312">
        <v>225.35</v>
      </c>
      <c r="G1312">
        <v>-41.027542298500201</v>
      </c>
      <c r="H1312">
        <v>37.305228097550099</v>
      </c>
      <c r="I1312">
        <v>-19.117470613677799</v>
      </c>
      <c r="J1312">
        <v>7.4243043589563698</v>
      </c>
      <c r="K1312">
        <v>200.5694</v>
      </c>
      <c r="M1312">
        <v>69.142913793043704</v>
      </c>
      <c r="O1312">
        <v>20.2085644552917</v>
      </c>
      <c r="P1312">
        <v>42.626582278481003</v>
      </c>
    </row>
    <row r="1313" spans="1:17" hidden="1" x14ac:dyDescent="0.3">
      <c r="A1313" t="s">
        <v>2789</v>
      </c>
      <c r="B1313" t="s">
        <v>2790</v>
      </c>
      <c r="C1313" t="s">
        <v>3150</v>
      </c>
      <c r="D1313" t="s">
        <v>21</v>
      </c>
      <c r="E1313">
        <v>1453.4182662999999</v>
      </c>
      <c r="F1313">
        <v>258.5</v>
      </c>
      <c r="G1313">
        <v>80.276194563258002</v>
      </c>
      <c r="H1313">
        <v>-9.4622004823885106</v>
      </c>
      <c r="I1313">
        <v>66.839419550865202</v>
      </c>
      <c r="J1313">
        <v>-1.19214341261982</v>
      </c>
      <c r="K1313">
        <v>265.94994816570897</v>
      </c>
      <c r="L1313">
        <v>217.56451570627399</v>
      </c>
      <c r="M1313">
        <v>46.5712570718104</v>
      </c>
      <c r="N1313">
        <v>0.17376271206027899</v>
      </c>
      <c r="O1313">
        <v>23.752417794970899</v>
      </c>
      <c r="P1313">
        <v>122.557038312526</v>
      </c>
      <c r="Q1313">
        <v>8.3089393509535994E-2</v>
      </c>
    </row>
    <row r="1314" spans="1:17" hidden="1" x14ac:dyDescent="0.3">
      <c r="A1314" t="s">
        <v>2791</v>
      </c>
      <c r="B1314" t="s">
        <v>2792</v>
      </c>
      <c r="C1314" t="s">
        <v>3150</v>
      </c>
      <c r="D1314" t="s">
        <v>2317</v>
      </c>
      <c r="E1314">
        <v>1447.9986321599999</v>
      </c>
      <c r="F1314">
        <v>280.64999999999998</v>
      </c>
      <c r="G1314">
        <v>7.07730909276086</v>
      </c>
      <c r="H1314">
        <v>1.43520885582115</v>
      </c>
      <c r="I1314">
        <v>23.856708363126501</v>
      </c>
      <c r="J1314">
        <v>-2.0073026199233301</v>
      </c>
      <c r="K1314">
        <v>298.13021520041002</v>
      </c>
      <c r="M1314">
        <v>43.614314248179603</v>
      </c>
      <c r="N1314">
        <v>0.10395260704220199</v>
      </c>
      <c r="O1314">
        <v>48.494566185640402</v>
      </c>
      <c r="P1314">
        <v>34.282296650717598</v>
      </c>
    </row>
    <row r="1315" spans="1:17" hidden="1" x14ac:dyDescent="0.3">
      <c r="A1315" t="s">
        <v>2793</v>
      </c>
      <c r="B1315" t="s">
        <v>2794</v>
      </c>
      <c r="C1315" t="s">
        <v>3150</v>
      </c>
      <c r="D1315" t="s">
        <v>572</v>
      </c>
      <c r="E1315">
        <v>1446.7274976900001</v>
      </c>
      <c r="F1315">
        <v>662.1</v>
      </c>
      <c r="G1315">
        <v>31.639817554247699</v>
      </c>
      <c r="H1315">
        <v>16.6547656719356</v>
      </c>
      <c r="I1315">
        <v>2.85701544169111</v>
      </c>
      <c r="J1315">
        <v>2.1328344652137599</v>
      </c>
      <c r="K1315">
        <v>640.05988661264598</v>
      </c>
      <c r="L1315">
        <v>593.90485415854096</v>
      </c>
      <c r="M1315">
        <v>64.153226895375795</v>
      </c>
      <c r="N1315">
        <v>0.85181448860520903</v>
      </c>
      <c r="O1315">
        <v>30.629814227457999</v>
      </c>
      <c r="P1315">
        <v>75.274652547981404</v>
      </c>
      <c r="Q1315">
        <v>4.4282147807636001E-2</v>
      </c>
    </row>
    <row r="1316" spans="1:17" hidden="1" x14ac:dyDescent="0.3">
      <c r="A1316" t="s">
        <v>2795</v>
      </c>
      <c r="B1316" t="s">
        <v>2796</v>
      </c>
      <c r="C1316" t="s">
        <v>3150</v>
      </c>
      <c r="D1316" t="s">
        <v>278</v>
      </c>
      <c r="E1316">
        <v>1442.8995</v>
      </c>
      <c r="F1316">
        <v>262.05</v>
      </c>
      <c r="G1316">
        <v>42.511505127845098</v>
      </c>
      <c r="H1316">
        <v>-6.96200530401648</v>
      </c>
      <c r="I1316">
        <v>31.234411043055001</v>
      </c>
      <c r="J1316">
        <v>-5.36171389687191</v>
      </c>
      <c r="K1316">
        <v>288.18638716049099</v>
      </c>
      <c r="L1316">
        <v>256.99564015197899</v>
      </c>
      <c r="M1316">
        <v>32.017190601938999</v>
      </c>
      <c r="N1316">
        <v>0.46859112710182599</v>
      </c>
      <c r="O1316">
        <v>37.359282579660302</v>
      </c>
      <c r="P1316">
        <v>74.7</v>
      </c>
    </row>
    <row r="1317" spans="1:17" hidden="1" x14ac:dyDescent="0.3">
      <c r="A1317" t="s">
        <v>2797</v>
      </c>
      <c r="B1317" t="s">
        <v>2798</v>
      </c>
      <c r="C1317" t="s">
        <v>3150</v>
      </c>
      <c r="D1317" t="s">
        <v>489</v>
      </c>
      <c r="E1317">
        <v>1428.7058947200001</v>
      </c>
      <c r="F1317">
        <v>122.2</v>
      </c>
      <c r="G1317">
        <v>138.50932523619699</v>
      </c>
      <c r="H1317">
        <v>-1.86798490804822</v>
      </c>
      <c r="I1317">
        <v>55.071181967797102</v>
      </c>
      <c r="J1317">
        <v>-3.0095799385642801</v>
      </c>
      <c r="K1317">
        <v>118.15767378235201</v>
      </c>
      <c r="L1317">
        <v>94.249956534313299</v>
      </c>
      <c r="M1317">
        <v>50.228106937800497</v>
      </c>
      <c r="N1317">
        <v>0.21401626894933301</v>
      </c>
      <c r="O1317">
        <v>35.998363338788799</v>
      </c>
      <c r="P1317">
        <v>179.84494050331</v>
      </c>
      <c r="Q1317">
        <v>0.119940719984753</v>
      </c>
    </row>
    <row r="1318" spans="1:17" hidden="1" x14ac:dyDescent="0.3">
      <c r="A1318" t="s">
        <v>2799</v>
      </c>
      <c r="B1318" t="s">
        <v>2800</v>
      </c>
      <c r="C1318" t="s">
        <v>3150</v>
      </c>
      <c r="D1318" t="s">
        <v>72</v>
      </c>
      <c r="E1318">
        <v>1428.63070272</v>
      </c>
      <c r="F1318">
        <v>320.45</v>
      </c>
      <c r="G1318">
        <v>45.411183959143401</v>
      </c>
      <c r="H1318">
        <v>-3.1639485962862199</v>
      </c>
      <c r="I1318">
        <v>3.6041281883038101</v>
      </c>
      <c r="J1318">
        <v>-8.1764792354718701</v>
      </c>
      <c r="K1318">
        <v>348.54418280701998</v>
      </c>
      <c r="L1318">
        <v>317.31370464068499</v>
      </c>
      <c r="M1318">
        <v>33.5193398701444</v>
      </c>
      <c r="N1318">
        <v>0.74297836383829297</v>
      </c>
      <c r="O1318">
        <v>38.601965985333102</v>
      </c>
      <c r="P1318">
        <v>75.109289617486297</v>
      </c>
      <c r="Q1318">
        <v>7.7734163365537998E-2</v>
      </c>
    </row>
    <row r="1319" spans="1:17" hidden="1" x14ac:dyDescent="0.3">
      <c r="A1319" t="s">
        <v>2801</v>
      </c>
      <c r="B1319" t="s">
        <v>2802</v>
      </c>
      <c r="C1319" t="s">
        <v>3150</v>
      </c>
      <c r="D1319" t="s">
        <v>250</v>
      </c>
      <c r="E1319">
        <v>1427.589810554</v>
      </c>
      <c r="F1319">
        <v>173.98</v>
      </c>
      <c r="G1319">
        <v>-37.466415349476598</v>
      </c>
      <c r="H1319">
        <v>9.5761081836781496</v>
      </c>
      <c r="I1319">
        <v>10.742248208025901</v>
      </c>
      <c r="J1319">
        <v>2.5507783569139</v>
      </c>
      <c r="K1319">
        <v>172.021590206306</v>
      </c>
      <c r="M1319">
        <v>64.921707995609296</v>
      </c>
      <c r="N1319">
        <v>0.36992662256903203</v>
      </c>
      <c r="O1319">
        <v>26.3938383722267</v>
      </c>
      <c r="P1319">
        <v>35.182595182595101</v>
      </c>
    </row>
    <row r="1320" spans="1:17" hidden="1" x14ac:dyDescent="0.3">
      <c r="A1320" t="s">
        <v>2803</v>
      </c>
      <c r="B1320" t="s">
        <v>2804</v>
      </c>
      <c r="C1320" t="s">
        <v>3150</v>
      </c>
      <c r="D1320" t="s">
        <v>48</v>
      </c>
      <c r="E1320">
        <v>1419.2137499999999</v>
      </c>
      <c r="F1320">
        <v>359.75</v>
      </c>
      <c r="G1320">
        <v>3.1533821425181201</v>
      </c>
      <c r="H1320">
        <v>4.6152380919461402</v>
      </c>
      <c r="I1320">
        <v>-0.78675897663317595</v>
      </c>
      <c r="J1320">
        <v>0.85922546000576905</v>
      </c>
      <c r="K1320">
        <v>369.41739063790197</v>
      </c>
      <c r="L1320">
        <v>363.20403034419002</v>
      </c>
      <c r="M1320">
        <v>59.114138204364103</v>
      </c>
      <c r="N1320">
        <v>0.67121151634964005</v>
      </c>
      <c r="O1320">
        <v>38.276580958999297</v>
      </c>
      <c r="P1320">
        <v>56.311101455572398</v>
      </c>
      <c r="Q1320">
        <v>7.0000252957714004E-2</v>
      </c>
    </row>
    <row r="1321" spans="1:17" hidden="1" x14ac:dyDescent="0.3">
      <c r="A1321" t="s">
        <v>2805</v>
      </c>
      <c r="B1321" t="s">
        <v>2806</v>
      </c>
      <c r="C1321" t="s">
        <v>3150</v>
      </c>
      <c r="D1321" t="s">
        <v>263</v>
      </c>
      <c r="E1321">
        <v>1419.1380776999999</v>
      </c>
      <c r="F1321">
        <v>2460.1999999999998</v>
      </c>
      <c r="G1321">
        <v>18.800579443234501</v>
      </c>
      <c r="H1321">
        <v>-7.7949680444944702</v>
      </c>
      <c r="I1321">
        <v>19.049066362502099</v>
      </c>
      <c r="J1321">
        <v>2.80177256304406</v>
      </c>
      <c r="K1321">
        <v>2649.1445921456402</v>
      </c>
      <c r="L1321">
        <v>2360.04639875063</v>
      </c>
      <c r="M1321">
        <v>46.914316766109302</v>
      </c>
      <c r="N1321">
        <v>0.79865109247164801</v>
      </c>
      <c r="O1321">
        <v>42.224209413868799</v>
      </c>
      <c r="P1321">
        <v>93.945605045329103</v>
      </c>
      <c r="Q1321">
        <v>0.164897981484877</v>
      </c>
    </row>
    <row r="1322" spans="1:17" hidden="1" x14ac:dyDescent="0.3">
      <c r="A1322" t="s">
        <v>2807</v>
      </c>
      <c r="B1322" t="s">
        <v>2808</v>
      </c>
      <c r="C1322" t="s">
        <v>3150</v>
      </c>
      <c r="D1322" t="s">
        <v>214</v>
      </c>
      <c r="E1322">
        <v>1417.51801905</v>
      </c>
      <c r="F1322">
        <v>871.5</v>
      </c>
      <c r="G1322">
        <v>-18.7906144328457</v>
      </c>
      <c r="H1322">
        <v>-4.0816828671931296</v>
      </c>
      <c r="I1322">
        <v>0.32296871096588298</v>
      </c>
      <c r="J1322">
        <v>4.5338084911877798</v>
      </c>
      <c r="K1322">
        <v>966.95744314507294</v>
      </c>
      <c r="L1322">
        <v>930.91654416373797</v>
      </c>
      <c r="M1322">
        <v>54.183322671242799</v>
      </c>
      <c r="N1322">
        <v>1.07345931243587</v>
      </c>
      <c r="O1322">
        <v>75.444635685599494</v>
      </c>
      <c r="P1322">
        <v>38.114104595879503</v>
      </c>
      <c r="Q1322">
        <v>9.0339381204079E-2</v>
      </c>
    </row>
    <row r="1323" spans="1:17" hidden="1" x14ac:dyDescent="0.3">
      <c r="A1323" t="s">
        <v>2809</v>
      </c>
      <c r="B1323" t="s">
        <v>2810</v>
      </c>
      <c r="C1323" t="s">
        <v>3150</v>
      </c>
      <c r="D1323" t="s">
        <v>88</v>
      </c>
      <c r="E1323">
        <v>1407.699426675</v>
      </c>
      <c r="F1323">
        <v>45798.95</v>
      </c>
      <c r="G1323">
        <v>56.9590851591527</v>
      </c>
      <c r="H1323">
        <v>-6.8281040459907398</v>
      </c>
      <c r="I1323">
        <v>33.159350271128602</v>
      </c>
      <c r="J1323">
        <v>-8.4506786341815694</v>
      </c>
      <c r="K1323">
        <v>48558.624551581401</v>
      </c>
      <c r="L1323">
        <v>41860.742653604502</v>
      </c>
      <c r="M1323">
        <v>38.434405050576203</v>
      </c>
      <c r="N1323">
        <v>0.72596051793674299</v>
      </c>
      <c r="O1323">
        <v>46.289379996702998</v>
      </c>
      <c r="P1323">
        <v>103.550436554585</v>
      </c>
      <c r="Q1323">
        <v>9.3391544940945995E-2</v>
      </c>
    </row>
    <row r="1324" spans="1:17" hidden="1" x14ac:dyDescent="0.3">
      <c r="A1324" t="s">
        <v>2811</v>
      </c>
      <c r="B1324" t="s">
        <v>2812</v>
      </c>
      <c r="C1324" t="s">
        <v>3150</v>
      </c>
      <c r="D1324" t="s">
        <v>562</v>
      </c>
      <c r="E1324">
        <v>1405.8581448959901</v>
      </c>
      <c r="F1324">
        <v>140.16</v>
      </c>
      <c r="G1324">
        <v>-34.287916709905801</v>
      </c>
      <c r="H1324">
        <v>-10.4203798162187</v>
      </c>
      <c r="I1324">
        <v>-7.8056632484359403</v>
      </c>
      <c r="J1324">
        <v>-2.8036443859727598</v>
      </c>
      <c r="K1324">
        <v>166.24060330583899</v>
      </c>
      <c r="L1324">
        <v>161.480336123211</v>
      </c>
      <c r="M1324">
        <v>34.554686413849197</v>
      </c>
      <c r="N1324">
        <v>0.62759322519570104</v>
      </c>
      <c r="O1324">
        <v>64.733162100456596</v>
      </c>
      <c r="P1324">
        <v>27.883211678832101</v>
      </c>
      <c r="Q1324">
        <v>7.9824083961208006E-2</v>
      </c>
    </row>
    <row r="1325" spans="1:17" hidden="1" x14ac:dyDescent="0.3">
      <c r="A1325" t="s">
        <v>2813</v>
      </c>
      <c r="B1325" t="s">
        <v>2814</v>
      </c>
      <c r="C1325" t="s">
        <v>3150</v>
      </c>
      <c r="D1325" t="s">
        <v>48</v>
      </c>
      <c r="E1325">
        <v>1405.73358852</v>
      </c>
      <c r="F1325">
        <v>197.85</v>
      </c>
      <c r="G1325">
        <v>138.210439455673</v>
      </c>
      <c r="H1325">
        <v>-11.815721884783599</v>
      </c>
      <c r="I1325">
        <v>40.8102638266894</v>
      </c>
      <c r="J1325">
        <v>-4.2699212949363599</v>
      </c>
      <c r="K1325">
        <v>220.68956066689799</v>
      </c>
      <c r="L1325">
        <v>183.16128439734101</v>
      </c>
      <c r="M1325">
        <v>44.508132317990501</v>
      </c>
      <c r="N1325">
        <v>1.0911596999581701</v>
      </c>
      <c r="O1325">
        <v>53.095779631033601</v>
      </c>
      <c r="P1325">
        <v>160.84377059986801</v>
      </c>
      <c r="Q1325">
        <v>0.16253919113825099</v>
      </c>
    </row>
    <row r="1326" spans="1:17" hidden="1" x14ac:dyDescent="0.3">
      <c r="A1326" t="s">
        <v>2815</v>
      </c>
      <c r="B1326" t="s">
        <v>2816</v>
      </c>
      <c r="C1326" t="s">
        <v>3150</v>
      </c>
      <c r="D1326" t="s">
        <v>572</v>
      </c>
      <c r="E1326">
        <v>1404.5046758190001</v>
      </c>
      <c r="F1326">
        <v>240.09</v>
      </c>
      <c r="G1326">
        <v>234.33135706016199</v>
      </c>
      <c r="H1326">
        <v>6.5861263417932401</v>
      </c>
      <c r="I1326">
        <v>172.645481959699</v>
      </c>
      <c r="J1326">
        <v>3.7928175001967901</v>
      </c>
      <c r="K1326">
        <v>220.17204752596101</v>
      </c>
      <c r="L1326">
        <v>153.91458954996699</v>
      </c>
      <c r="M1326">
        <v>52.192203433107998</v>
      </c>
      <c r="N1326">
        <v>0.57962057203207296</v>
      </c>
      <c r="O1326">
        <v>9.1632304552459392</v>
      </c>
      <c r="P1326">
        <v>263.77272727272702</v>
      </c>
      <c r="Q1326">
        <v>8.8975629451315999E-2</v>
      </c>
    </row>
    <row r="1327" spans="1:17" hidden="1" x14ac:dyDescent="0.3">
      <c r="A1327" t="s">
        <v>2817</v>
      </c>
      <c r="B1327" t="s">
        <v>2818</v>
      </c>
      <c r="C1327" t="s">
        <v>3150</v>
      </c>
      <c r="D1327" t="s">
        <v>271</v>
      </c>
      <c r="E1327">
        <v>1401.5780028899901</v>
      </c>
      <c r="F1327">
        <v>783.9</v>
      </c>
      <c r="G1327">
        <v>-46.492422272333499</v>
      </c>
      <c r="H1327">
        <v>-6.0382619589616597</v>
      </c>
      <c r="I1327">
        <v>-3.4759107502630502</v>
      </c>
      <c r="J1327">
        <v>-3.91382207885809</v>
      </c>
      <c r="K1327">
        <v>866.100197089164</v>
      </c>
      <c r="L1327">
        <v>912.98510924679294</v>
      </c>
      <c r="M1327">
        <v>35.106031544908397</v>
      </c>
      <c r="N1327">
        <v>0.28586178826332498</v>
      </c>
      <c r="O1327">
        <v>59.4591146829952</v>
      </c>
      <c r="P1327">
        <v>16.1505408208623</v>
      </c>
      <c r="Q1327">
        <v>-2.8548353403972999E-2</v>
      </c>
    </row>
    <row r="1328" spans="1:17" hidden="1" x14ac:dyDescent="0.3">
      <c r="A1328" t="s">
        <v>2819</v>
      </c>
      <c r="B1328" t="s">
        <v>2820</v>
      </c>
      <c r="C1328" t="s">
        <v>3150</v>
      </c>
      <c r="D1328" t="s">
        <v>455</v>
      </c>
      <c r="E1328">
        <v>1396.79193162</v>
      </c>
      <c r="F1328">
        <v>94.98</v>
      </c>
      <c r="G1328">
        <v>-54.423186216658898</v>
      </c>
      <c r="H1328">
        <v>-2.4594804794036298</v>
      </c>
      <c r="I1328">
        <v>-13.974966524878701</v>
      </c>
      <c r="J1328">
        <v>7.8462146223667803E-3</v>
      </c>
      <c r="K1328">
        <v>99.103829574012806</v>
      </c>
      <c r="L1328">
        <v>106.901022409178</v>
      </c>
      <c r="M1328">
        <v>53.435222992542201</v>
      </c>
      <c r="N1328">
        <v>0.38505819225133803</v>
      </c>
      <c r="O1328">
        <v>56.875131606654001</v>
      </c>
      <c r="P1328">
        <v>7.6748667951479499</v>
      </c>
      <c r="Q1328">
        <v>-6.9902839510164003E-2</v>
      </c>
    </row>
    <row r="1329" spans="1:17" hidden="1" x14ac:dyDescent="0.3">
      <c r="A1329" t="s">
        <v>2821</v>
      </c>
      <c r="B1329" t="s">
        <v>2822</v>
      </c>
      <c r="C1329" t="s">
        <v>3150</v>
      </c>
      <c r="D1329" t="s">
        <v>2823</v>
      </c>
      <c r="E1329">
        <v>1395.4563152999999</v>
      </c>
      <c r="F1329">
        <v>1625.9</v>
      </c>
      <c r="G1329">
        <v>109.205075522942</v>
      </c>
      <c r="H1329">
        <v>19.6064792382349</v>
      </c>
      <c r="I1329">
        <v>98.828716244416697</v>
      </c>
      <c r="J1329">
        <v>-5.9949525707591098</v>
      </c>
      <c r="K1329">
        <v>1452.00261721782</v>
      </c>
      <c r="L1329">
        <v>1166.2145196596</v>
      </c>
      <c r="M1329">
        <v>58.790370726198397</v>
      </c>
      <c r="N1329">
        <v>2.5190023910439701</v>
      </c>
      <c r="O1329">
        <v>17.473399348053299</v>
      </c>
      <c r="P1329">
        <v>146.34848484848399</v>
      </c>
      <c r="Q1329">
        <v>0.116130130838971</v>
      </c>
    </row>
    <row r="1330" spans="1:17" hidden="1" x14ac:dyDescent="0.3">
      <c r="A1330" t="s">
        <v>2824</v>
      </c>
      <c r="B1330" t="s">
        <v>2825</v>
      </c>
      <c r="C1330" t="s">
        <v>3150</v>
      </c>
      <c r="D1330" t="s">
        <v>278</v>
      </c>
      <c r="E1330">
        <v>1393.9829206469999</v>
      </c>
      <c r="F1330">
        <v>148.22999999999999</v>
      </c>
      <c r="G1330">
        <v>56.551809658680803</v>
      </c>
      <c r="H1330">
        <v>6.41036259672408</v>
      </c>
      <c r="I1330">
        <v>22.004127125743</v>
      </c>
      <c r="J1330">
        <v>1.47469976052894</v>
      </c>
      <c r="K1330">
        <v>147.37861479423501</v>
      </c>
      <c r="L1330">
        <v>130.82997164545</v>
      </c>
      <c r="M1330">
        <v>52.081579919021202</v>
      </c>
      <c r="N1330">
        <v>0.31889544613739101</v>
      </c>
      <c r="O1330">
        <v>20.0836537812858</v>
      </c>
      <c r="P1330">
        <v>80.768292682926798</v>
      </c>
      <c r="Q1330">
        <v>1.7574544219958001E-2</v>
      </c>
    </row>
    <row r="1331" spans="1:17" hidden="1" x14ac:dyDescent="0.3">
      <c r="A1331" t="s">
        <v>2826</v>
      </c>
      <c r="B1331" t="s">
        <v>2827</v>
      </c>
      <c r="C1331" t="s">
        <v>3150</v>
      </c>
      <c r="D1331" t="s">
        <v>117</v>
      </c>
      <c r="E1331">
        <v>1383.1703295</v>
      </c>
      <c r="F1331">
        <v>498.65</v>
      </c>
      <c r="G1331">
        <v>50.779988278513898</v>
      </c>
      <c r="H1331">
        <v>1.6555199064995201</v>
      </c>
      <c r="I1331">
        <v>-10.5097636137912</v>
      </c>
      <c r="J1331">
        <v>-7.1597061531636799</v>
      </c>
      <c r="K1331">
        <v>509.68548977831898</v>
      </c>
      <c r="L1331">
        <v>505.13671290846202</v>
      </c>
      <c r="M1331">
        <v>59.972146035925803</v>
      </c>
      <c r="N1331">
        <v>0.43059182642162502</v>
      </c>
      <c r="O1331">
        <v>34.9644038905043</v>
      </c>
      <c r="P1331">
        <v>90.034298780487802</v>
      </c>
      <c r="Q1331">
        <v>0.13294602239696901</v>
      </c>
    </row>
    <row r="1332" spans="1:17" hidden="1" x14ac:dyDescent="0.3">
      <c r="A1332" t="s">
        <v>2828</v>
      </c>
      <c r="B1332" t="s">
        <v>2829</v>
      </c>
      <c r="C1332" t="s">
        <v>3150</v>
      </c>
      <c r="D1332" t="s">
        <v>21</v>
      </c>
      <c r="E1332">
        <v>1382.7727238099999</v>
      </c>
      <c r="F1332">
        <v>212.85</v>
      </c>
      <c r="G1332">
        <v>38.378753447949798</v>
      </c>
      <c r="H1332">
        <v>11.106664175899899</v>
      </c>
      <c r="I1332">
        <v>37.749975165577702</v>
      </c>
      <c r="J1332">
        <v>-0.36483820153185997</v>
      </c>
      <c r="K1332">
        <v>209.80391254620301</v>
      </c>
      <c r="L1332">
        <v>181.892175424898</v>
      </c>
      <c r="M1332">
        <v>46.427970230077101</v>
      </c>
      <c r="N1332">
        <v>0.32896267061020101</v>
      </c>
      <c r="O1332">
        <v>17.406624383368499</v>
      </c>
      <c r="P1332">
        <v>70.143884892086305</v>
      </c>
      <c r="Q1332">
        <v>4.4793738028705003E-2</v>
      </c>
    </row>
    <row r="1333" spans="1:17" hidden="1" x14ac:dyDescent="0.3">
      <c r="A1333" t="s">
        <v>2830</v>
      </c>
      <c r="B1333" t="s">
        <v>2831</v>
      </c>
      <c r="C1333" t="s">
        <v>3150</v>
      </c>
      <c r="D1333" t="s">
        <v>54</v>
      </c>
      <c r="E1333">
        <v>1377.25028133</v>
      </c>
      <c r="F1333">
        <v>1312.85</v>
      </c>
      <c r="G1333">
        <v>-61.527768491773799</v>
      </c>
      <c r="H1333">
        <v>-10.655531886715799</v>
      </c>
      <c r="I1333">
        <v>-42.904704712035802</v>
      </c>
      <c r="J1333">
        <v>0.36254864866809999</v>
      </c>
      <c r="K1333">
        <v>1485.444122759</v>
      </c>
      <c r="L1333">
        <v>1798.3488066280599</v>
      </c>
      <c r="M1333">
        <v>44.164506327705297</v>
      </c>
      <c r="N1333">
        <v>1.0453806686202201</v>
      </c>
      <c r="O1333">
        <v>104.136039913166</v>
      </c>
      <c r="P1333">
        <v>11.822324432519901</v>
      </c>
      <c r="Q1333">
        <v>2.2017900793724E-2</v>
      </c>
    </row>
    <row r="1334" spans="1:17" hidden="1" x14ac:dyDescent="0.3">
      <c r="A1334" t="s">
        <v>2832</v>
      </c>
      <c r="B1334" t="s">
        <v>2833</v>
      </c>
      <c r="C1334" t="s">
        <v>3150</v>
      </c>
      <c r="D1334" t="s">
        <v>263</v>
      </c>
      <c r="E1334">
        <v>1376.44</v>
      </c>
      <c r="F1334">
        <v>1058.8</v>
      </c>
      <c r="G1334">
        <v>32.003736184561902</v>
      </c>
      <c r="H1334">
        <v>-3.7802283215771202</v>
      </c>
      <c r="I1334">
        <v>-16.9911538629188</v>
      </c>
      <c r="J1334">
        <v>-9.7717470643677693</v>
      </c>
      <c r="K1334">
        <v>1155.2672023893001</v>
      </c>
      <c r="L1334">
        <v>1100.9074330911501</v>
      </c>
      <c r="M1334">
        <v>33.962909688172402</v>
      </c>
      <c r="N1334">
        <v>0.81994352541597304</v>
      </c>
      <c r="O1334">
        <v>48.271628258405698</v>
      </c>
      <c r="P1334">
        <v>68.183623222937001</v>
      </c>
      <c r="Q1334">
        <v>5.2913991214077999E-2</v>
      </c>
    </row>
    <row r="1335" spans="1:17" hidden="1" x14ac:dyDescent="0.3">
      <c r="A1335" t="s">
        <v>2834</v>
      </c>
      <c r="B1335" t="s">
        <v>2835</v>
      </c>
      <c r="C1335" t="s">
        <v>3150</v>
      </c>
      <c r="D1335" t="s">
        <v>105</v>
      </c>
      <c r="E1335">
        <v>1376.23365126</v>
      </c>
      <c r="F1335">
        <v>638.29999999999995</v>
      </c>
      <c r="G1335">
        <v>-4.3639222133076503</v>
      </c>
      <c r="H1335">
        <v>-13.497440493735001</v>
      </c>
      <c r="I1335">
        <v>9.7696529463861097</v>
      </c>
      <c r="J1335">
        <v>-3.8810241543876201</v>
      </c>
      <c r="K1335">
        <v>732.60440463026202</v>
      </c>
      <c r="L1335">
        <v>671.74945675040601</v>
      </c>
      <c r="M1335">
        <v>23.436659542317301</v>
      </c>
      <c r="N1335">
        <v>0.22385419061707801</v>
      </c>
      <c r="O1335">
        <v>33.150556164812798</v>
      </c>
      <c r="P1335">
        <v>27.8517776664997</v>
      </c>
      <c r="Q1335">
        <v>-8.3453786995788995E-2</v>
      </c>
    </row>
    <row r="1336" spans="1:17" hidden="1" x14ac:dyDescent="0.3">
      <c r="A1336" t="s">
        <v>2836</v>
      </c>
      <c r="B1336" t="s">
        <v>2837</v>
      </c>
      <c r="C1336" t="s">
        <v>3150</v>
      </c>
      <c r="D1336" t="s">
        <v>263</v>
      </c>
      <c r="E1336">
        <v>1372.2427113660001</v>
      </c>
      <c r="F1336">
        <v>258.62</v>
      </c>
      <c r="G1336">
        <v>95.795722909858796</v>
      </c>
      <c r="H1336">
        <v>47.167028051599203</v>
      </c>
      <c r="I1336">
        <v>117.094343988239</v>
      </c>
      <c r="J1336">
        <v>5.0484416321605696</v>
      </c>
      <c r="K1336">
        <v>208.14503913645501</v>
      </c>
      <c r="L1336">
        <v>170.58482771539701</v>
      </c>
      <c r="M1336">
        <v>71.751167704873794</v>
      </c>
      <c r="N1336">
        <v>3.0653213914574402</v>
      </c>
      <c r="O1336">
        <v>5.9353491609311</v>
      </c>
      <c r="P1336">
        <v>141.475256769374</v>
      </c>
    </row>
    <row r="1337" spans="1:17" hidden="1" x14ac:dyDescent="0.3">
      <c r="A1337" t="s">
        <v>2838</v>
      </c>
      <c r="B1337" t="s">
        <v>2839</v>
      </c>
      <c r="C1337" t="s">
        <v>3150</v>
      </c>
      <c r="D1337" t="s">
        <v>707</v>
      </c>
      <c r="E1337">
        <v>1370.421384948</v>
      </c>
      <c r="F1337">
        <v>62.73</v>
      </c>
      <c r="G1337">
        <v>1.3390008716151001</v>
      </c>
      <c r="H1337">
        <v>4.4579149652704197</v>
      </c>
      <c r="I1337">
        <v>2.1150870590449</v>
      </c>
      <c r="J1337">
        <v>-5.2923700913910503</v>
      </c>
      <c r="K1337">
        <v>65.502162398895294</v>
      </c>
      <c r="L1337">
        <v>60.959981219320802</v>
      </c>
      <c r="M1337">
        <v>41.185002931608899</v>
      </c>
      <c r="N1337">
        <v>0.534501570631991</v>
      </c>
      <c r="O1337">
        <v>23.5453531005898</v>
      </c>
      <c r="P1337">
        <v>40.492721164613599</v>
      </c>
      <c r="Q1337">
        <v>0.16573823210872099</v>
      </c>
    </row>
    <row r="1338" spans="1:17" hidden="1" x14ac:dyDescent="0.3">
      <c r="A1338" t="s">
        <v>2840</v>
      </c>
      <c r="B1338" t="s">
        <v>2841</v>
      </c>
      <c r="C1338" t="s">
        <v>3150</v>
      </c>
      <c r="D1338" t="s">
        <v>263</v>
      </c>
      <c r="E1338">
        <v>1370.15190504</v>
      </c>
      <c r="F1338">
        <v>247.2</v>
      </c>
      <c r="G1338">
        <v>10.1271414659015</v>
      </c>
      <c r="H1338">
        <v>-14.832606754848101</v>
      </c>
      <c r="I1338">
        <v>0.14949865790297401</v>
      </c>
      <c r="J1338">
        <v>-5.0351165037028798</v>
      </c>
      <c r="K1338">
        <v>288.53053370192498</v>
      </c>
      <c r="L1338">
        <v>267.561861367429</v>
      </c>
      <c r="M1338">
        <v>36.229023965673903</v>
      </c>
      <c r="N1338">
        <v>1.19954899405247</v>
      </c>
      <c r="O1338">
        <v>77.467637540452998</v>
      </c>
      <c r="P1338">
        <v>46.749777382012397</v>
      </c>
      <c r="Q1338">
        <v>0.13878456947201501</v>
      </c>
    </row>
    <row r="1339" spans="1:17" hidden="1" x14ac:dyDescent="0.3">
      <c r="A1339" t="s">
        <v>2842</v>
      </c>
      <c r="B1339" t="s">
        <v>2843</v>
      </c>
      <c r="C1339" t="s">
        <v>3150</v>
      </c>
      <c r="D1339" t="s">
        <v>243</v>
      </c>
      <c r="E1339">
        <v>1363.949905446</v>
      </c>
      <c r="F1339">
        <v>24.61</v>
      </c>
      <c r="G1339">
        <v>-45.364885304320701</v>
      </c>
      <c r="H1339">
        <v>5.2871232208860004</v>
      </c>
      <c r="I1339">
        <v>-21.428545939009499</v>
      </c>
      <c r="J1339">
        <v>0.84494386236681995</v>
      </c>
      <c r="K1339">
        <v>25.283766107458401</v>
      </c>
      <c r="L1339">
        <v>29.051819720255502</v>
      </c>
      <c r="M1339">
        <v>62.446673905681003</v>
      </c>
      <c r="N1339">
        <v>0.85494416873383805</v>
      </c>
      <c r="O1339">
        <v>86.103210077204295</v>
      </c>
      <c r="P1339">
        <v>11.9145065939063</v>
      </c>
      <c r="Q1339">
        <v>-5.2954731220994998E-2</v>
      </c>
    </row>
    <row r="1340" spans="1:17" hidden="1" x14ac:dyDescent="0.3">
      <c r="A1340" t="s">
        <v>2844</v>
      </c>
      <c r="B1340" t="s">
        <v>2845</v>
      </c>
      <c r="C1340" t="s">
        <v>3150</v>
      </c>
      <c r="D1340" t="s">
        <v>117</v>
      </c>
      <c r="E1340">
        <v>1363.7988611399901</v>
      </c>
      <c r="F1340">
        <v>60.59</v>
      </c>
      <c r="G1340">
        <v>-26.372251369819601</v>
      </c>
      <c r="H1340">
        <v>4.9176183750489901</v>
      </c>
      <c r="I1340">
        <v>-4.7023654047354499</v>
      </c>
      <c r="J1340">
        <v>0.122908837208543</v>
      </c>
      <c r="K1340">
        <v>62.187628482782799</v>
      </c>
      <c r="L1340">
        <v>61.8502961221851</v>
      </c>
      <c r="M1340">
        <v>58.177923788904103</v>
      </c>
      <c r="N1340">
        <v>0.88495602526820205</v>
      </c>
      <c r="O1340">
        <v>41.937613467568902</v>
      </c>
      <c r="P1340">
        <v>31.7173913043478</v>
      </c>
      <c r="Q1340">
        <v>3.2775012248749999E-2</v>
      </c>
    </row>
    <row r="1341" spans="1:17" hidden="1" x14ac:dyDescent="0.3">
      <c r="A1341" t="s">
        <v>2846</v>
      </c>
      <c r="B1341" t="s">
        <v>2847</v>
      </c>
      <c r="C1341" t="s">
        <v>3150</v>
      </c>
      <c r="D1341" t="s">
        <v>214</v>
      </c>
      <c r="E1341">
        <v>1359.8608374999999</v>
      </c>
      <c r="F1341">
        <v>1498.75</v>
      </c>
      <c r="G1341">
        <v>65.068493786209999</v>
      </c>
      <c r="H1341">
        <v>-3.4374646071171902</v>
      </c>
      <c r="I1341">
        <v>37.471528683563001</v>
      </c>
      <c r="J1341">
        <v>-2.2108652771211399</v>
      </c>
      <c r="K1341">
        <v>1590.39438394026</v>
      </c>
      <c r="L1341">
        <v>1300.28774717737</v>
      </c>
      <c r="M1341">
        <v>35.418620989704401</v>
      </c>
      <c r="N1341">
        <v>0.53054574494238005</v>
      </c>
      <c r="O1341">
        <v>29.908256880733902</v>
      </c>
      <c r="P1341">
        <v>97.203947368420998</v>
      </c>
      <c r="Q1341">
        <v>0.12366931827199699</v>
      </c>
    </row>
    <row r="1342" spans="1:17" hidden="1" x14ac:dyDescent="0.3">
      <c r="A1342" t="s">
        <v>2848</v>
      </c>
      <c r="B1342" t="s">
        <v>2849</v>
      </c>
      <c r="C1342" t="s">
        <v>3150</v>
      </c>
      <c r="D1342" t="s">
        <v>1452</v>
      </c>
      <c r="E1342">
        <v>1350.1890000000001</v>
      </c>
      <c r="F1342">
        <v>142.19999999999999</v>
      </c>
      <c r="G1342">
        <v>184.30283906856999</v>
      </c>
      <c r="H1342">
        <v>32.778022650914501</v>
      </c>
      <c r="I1342">
        <v>38.219016454437998</v>
      </c>
      <c r="J1342">
        <v>4.4405249090982197</v>
      </c>
      <c r="K1342">
        <v>125.677540471451</v>
      </c>
      <c r="L1342">
        <v>103.800872898644</v>
      </c>
      <c r="M1342">
        <v>62.8796863095099</v>
      </c>
      <c r="N1342">
        <v>1.1381880473891599</v>
      </c>
      <c r="O1342">
        <v>6.1884669479606202</v>
      </c>
      <c r="P1342">
        <v>207.79220779220699</v>
      </c>
      <c r="Q1342">
        <v>0.14697374085113701</v>
      </c>
    </row>
    <row r="1343" spans="1:17" hidden="1" x14ac:dyDescent="0.3">
      <c r="A1343" t="s">
        <v>2850</v>
      </c>
      <c r="B1343" t="s">
        <v>2851</v>
      </c>
      <c r="C1343" t="s">
        <v>3150</v>
      </c>
      <c r="D1343" t="s">
        <v>263</v>
      </c>
      <c r="E1343">
        <v>1346.7180599999999</v>
      </c>
      <c r="F1343">
        <v>1262</v>
      </c>
      <c r="G1343">
        <v>86.702668855804802</v>
      </c>
      <c r="H1343">
        <v>21.9659540720865</v>
      </c>
      <c r="I1343">
        <v>51.475312955415298</v>
      </c>
      <c r="J1343">
        <v>2.7599041087176599</v>
      </c>
      <c r="K1343">
        <v>1130.569735438</v>
      </c>
      <c r="L1343">
        <v>888.78930036391</v>
      </c>
      <c r="M1343">
        <v>50.093806027743298</v>
      </c>
      <c r="N1343">
        <v>0.48653686826843401</v>
      </c>
      <c r="O1343">
        <v>17.270206022187001</v>
      </c>
      <c r="P1343">
        <v>147.450980392156</v>
      </c>
      <c r="Q1343">
        <v>0.15046438381093899</v>
      </c>
    </row>
    <row r="1344" spans="1:17" hidden="1" x14ac:dyDescent="0.3">
      <c r="A1344" t="s">
        <v>2852</v>
      </c>
      <c r="B1344" t="s">
        <v>2853</v>
      </c>
      <c r="C1344" t="s">
        <v>3150</v>
      </c>
      <c r="D1344" t="s">
        <v>278</v>
      </c>
      <c r="E1344">
        <v>1341.8268735899901</v>
      </c>
      <c r="F1344">
        <v>98.98</v>
      </c>
      <c r="G1344">
        <v>-33.073639814190599</v>
      </c>
      <c r="H1344">
        <v>4.0465882720837998</v>
      </c>
      <c r="I1344">
        <v>-10.4938545417849</v>
      </c>
      <c r="J1344">
        <v>-0.32716355720603202</v>
      </c>
      <c r="K1344">
        <v>102.997205311122</v>
      </c>
      <c r="L1344">
        <v>108.402036245185</v>
      </c>
      <c r="M1344">
        <v>51.820061433085598</v>
      </c>
      <c r="N1344">
        <v>0.47097921809864701</v>
      </c>
      <c r="O1344">
        <v>30.319256415437401</v>
      </c>
      <c r="P1344">
        <v>7.5869565217391299</v>
      </c>
      <c r="Q1344">
        <v>-4.3680020601059001E-2</v>
      </c>
    </row>
    <row r="1345" spans="1:17" hidden="1" x14ac:dyDescent="0.3">
      <c r="A1345" t="s">
        <v>2854</v>
      </c>
      <c r="B1345" t="s">
        <v>2855</v>
      </c>
      <c r="C1345" t="s">
        <v>3150</v>
      </c>
      <c r="D1345" t="s">
        <v>21</v>
      </c>
      <c r="E1345">
        <v>1341.56503929</v>
      </c>
      <c r="F1345">
        <v>1527.05</v>
      </c>
      <c r="G1345">
        <v>136.00942344941399</v>
      </c>
      <c r="H1345">
        <v>27.754881198128999</v>
      </c>
      <c r="I1345">
        <v>39.524368664347399</v>
      </c>
      <c r="J1345">
        <v>0.85800635215035104</v>
      </c>
      <c r="K1345">
        <v>1355.80696114904</v>
      </c>
      <c r="L1345">
        <v>1164.6339151682801</v>
      </c>
      <c r="M1345">
        <v>66.330090486436703</v>
      </c>
      <c r="N1345">
        <v>2.4101787688591698</v>
      </c>
      <c r="O1345">
        <v>19.083301373744099</v>
      </c>
      <c r="P1345">
        <v>196.66112875051701</v>
      </c>
    </row>
    <row r="1346" spans="1:17" hidden="1" x14ac:dyDescent="0.3">
      <c r="A1346" t="s">
        <v>2856</v>
      </c>
      <c r="B1346" t="s">
        <v>2857</v>
      </c>
      <c r="C1346" t="s">
        <v>3150</v>
      </c>
      <c r="D1346" t="s">
        <v>263</v>
      </c>
      <c r="E1346">
        <v>1339.40905</v>
      </c>
      <c r="F1346">
        <v>1057.1500000000001</v>
      </c>
      <c r="G1346">
        <v>20.759655714419299</v>
      </c>
      <c r="H1346">
        <v>23.697938967214998</v>
      </c>
      <c r="I1346">
        <v>37.539054984785103</v>
      </c>
      <c r="J1346">
        <v>-6.2570488430386</v>
      </c>
      <c r="K1346">
        <v>931.24672513258395</v>
      </c>
      <c r="M1346">
        <v>42.614305402833303</v>
      </c>
      <c r="O1346">
        <v>26.997114884358801</v>
      </c>
      <c r="P1346">
        <v>55.007331378299099</v>
      </c>
    </row>
    <row r="1347" spans="1:17" hidden="1" x14ac:dyDescent="0.3">
      <c r="A1347" t="s">
        <v>2858</v>
      </c>
      <c r="B1347" t="s">
        <v>2859</v>
      </c>
      <c r="C1347" t="s">
        <v>3150</v>
      </c>
      <c r="D1347" t="s">
        <v>1452</v>
      </c>
      <c r="E1347">
        <v>1336.9746339999999</v>
      </c>
      <c r="F1347">
        <v>298.3</v>
      </c>
      <c r="G1347">
        <v>-5.1461314592798297</v>
      </c>
      <c r="H1347">
        <v>4.8010990215401996</v>
      </c>
      <c r="I1347">
        <v>0.71984447486653103</v>
      </c>
      <c r="J1347">
        <v>-2.6124685505697101</v>
      </c>
      <c r="K1347">
        <v>301.41961269560602</v>
      </c>
      <c r="L1347">
        <v>284.631508444357</v>
      </c>
      <c r="M1347">
        <v>50.4875294942564</v>
      </c>
      <c r="N1347">
        <v>0.49114084224384402</v>
      </c>
      <c r="O1347">
        <v>33.757961783439399</v>
      </c>
      <c r="P1347">
        <v>41.3074372335386</v>
      </c>
    </row>
    <row r="1348" spans="1:17" hidden="1" x14ac:dyDescent="0.3">
      <c r="A1348" t="s">
        <v>2860</v>
      </c>
      <c r="B1348" t="s">
        <v>2861</v>
      </c>
      <c r="C1348" t="s">
        <v>3150</v>
      </c>
      <c r="D1348" t="s">
        <v>183</v>
      </c>
      <c r="E1348">
        <v>1321.93116552999</v>
      </c>
      <c r="F1348">
        <v>2165</v>
      </c>
      <c r="G1348">
        <v>27.7032432761488</v>
      </c>
      <c r="H1348">
        <v>-5.85766762625427</v>
      </c>
      <c r="I1348">
        <v>9.9939369786295593</v>
      </c>
      <c r="J1348">
        <v>-2.0248152401110402</v>
      </c>
      <c r="K1348">
        <v>2418.2808374719998</v>
      </c>
      <c r="L1348">
        <v>2277.51326194075</v>
      </c>
      <c r="M1348">
        <v>37.5927279950509</v>
      </c>
      <c r="N1348">
        <v>0.82393968862858202</v>
      </c>
      <c r="O1348">
        <v>59.307159353348702</v>
      </c>
      <c r="P1348">
        <v>56.317689530685897</v>
      </c>
      <c r="Q1348">
        <v>7.6150019795462001E-2</v>
      </c>
    </row>
    <row r="1349" spans="1:17" hidden="1" x14ac:dyDescent="0.3">
      <c r="A1349" t="s">
        <v>2862</v>
      </c>
      <c r="B1349" t="s">
        <v>2863</v>
      </c>
      <c r="C1349" t="s">
        <v>3150</v>
      </c>
      <c r="D1349" t="s">
        <v>970</v>
      </c>
      <c r="E1349">
        <v>1317.6526980000001</v>
      </c>
      <c r="F1349">
        <v>933.6</v>
      </c>
      <c r="G1349">
        <v>-11.9603751693523</v>
      </c>
      <c r="H1349">
        <v>5.3684058218439601</v>
      </c>
      <c r="I1349">
        <v>13.2620229085438</v>
      </c>
      <c r="J1349">
        <v>-1.96762994379495</v>
      </c>
      <c r="K1349">
        <v>867.70210557131202</v>
      </c>
      <c r="L1349">
        <v>787.27207184050906</v>
      </c>
      <c r="M1349">
        <v>64.041535083023902</v>
      </c>
      <c r="N1349">
        <v>0.310213008467708</v>
      </c>
      <c r="O1349">
        <v>8.8903170522707597</v>
      </c>
      <c r="P1349">
        <v>55.3152553651638</v>
      </c>
      <c r="Q1349">
        <v>8.1601011407151994E-2</v>
      </c>
    </row>
    <row r="1350" spans="1:17" hidden="1" x14ac:dyDescent="0.3">
      <c r="A1350" t="s">
        <v>2864</v>
      </c>
      <c r="B1350" t="s">
        <v>2865</v>
      </c>
      <c r="C1350" t="s">
        <v>3150</v>
      </c>
      <c r="D1350" t="s">
        <v>2866</v>
      </c>
      <c r="E1350">
        <v>1316.4491599999999</v>
      </c>
      <c r="F1350">
        <v>676</v>
      </c>
      <c r="G1350">
        <v>32.194130680982099</v>
      </c>
      <c r="H1350">
        <v>17.230504834593798</v>
      </c>
      <c r="I1350">
        <v>22.2371852056493</v>
      </c>
      <c r="J1350">
        <v>7.6013644292256499</v>
      </c>
      <c r="K1350">
        <v>629.01974100837003</v>
      </c>
      <c r="L1350">
        <v>595.13961521227304</v>
      </c>
      <c r="M1350">
        <v>72.420684887392497</v>
      </c>
      <c r="N1350">
        <v>0.89691526125523502</v>
      </c>
      <c r="O1350">
        <v>40.384615384615302</v>
      </c>
      <c r="P1350">
        <v>90.422535211267601</v>
      </c>
    </row>
    <row r="1351" spans="1:17" hidden="1" x14ac:dyDescent="0.3">
      <c r="A1351" t="s">
        <v>2867</v>
      </c>
      <c r="B1351" t="s">
        <v>2868</v>
      </c>
      <c r="C1351" t="s">
        <v>3150</v>
      </c>
      <c r="D1351" t="s">
        <v>134</v>
      </c>
      <c r="E1351">
        <v>1316.4037490339999</v>
      </c>
      <c r="F1351">
        <v>51.26</v>
      </c>
      <c r="G1351">
        <v>84.020055309987995</v>
      </c>
      <c r="H1351">
        <v>19.9588761185457</v>
      </c>
      <c r="I1351">
        <v>49.244403980935999</v>
      </c>
      <c r="J1351">
        <v>3.18380849118777</v>
      </c>
      <c r="K1351">
        <v>50.034946668622503</v>
      </c>
      <c r="L1351">
        <v>42.7430952186401</v>
      </c>
      <c r="M1351">
        <v>57.6937868414348</v>
      </c>
      <c r="N1351">
        <v>0.30853108589162598</v>
      </c>
      <c r="O1351">
        <v>34.412797502926203</v>
      </c>
      <c r="P1351">
        <v>108.373983739837</v>
      </c>
      <c r="Q1351">
        <v>8.0660765104143994E-2</v>
      </c>
    </row>
    <row r="1352" spans="1:17" hidden="1" x14ac:dyDescent="0.3">
      <c r="A1352" t="s">
        <v>2869</v>
      </c>
      <c r="B1352" t="s">
        <v>2870</v>
      </c>
      <c r="C1352" t="s">
        <v>3150</v>
      </c>
      <c r="D1352" t="s">
        <v>489</v>
      </c>
      <c r="E1352">
        <v>1315.346070675</v>
      </c>
      <c r="F1352">
        <v>386.75</v>
      </c>
      <c r="G1352">
        <v>70.790024694764497</v>
      </c>
      <c r="H1352">
        <v>0.46532441671539498</v>
      </c>
      <c r="I1352">
        <v>27.255687812971399</v>
      </c>
      <c r="J1352">
        <v>-1.27624997280371</v>
      </c>
      <c r="K1352">
        <v>389.59766478707797</v>
      </c>
      <c r="L1352">
        <v>327.63321769136002</v>
      </c>
      <c r="M1352">
        <v>47.984876108007199</v>
      </c>
      <c r="N1352">
        <v>0.61266261120215104</v>
      </c>
      <c r="O1352">
        <v>17.608274078862301</v>
      </c>
      <c r="P1352">
        <v>99.561403508771903</v>
      </c>
      <c r="Q1352">
        <v>7.0860870471412998E-2</v>
      </c>
    </row>
    <row r="1353" spans="1:17" hidden="1" x14ac:dyDescent="0.3">
      <c r="A1353" t="s">
        <v>2871</v>
      </c>
      <c r="B1353" t="s">
        <v>2872</v>
      </c>
      <c r="C1353" t="s">
        <v>3150</v>
      </c>
      <c r="D1353" t="s">
        <v>217</v>
      </c>
      <c r="E1353">
        <v>1310.163150375</v>
      </c>
      <c r="F1353">
        <v>464.65</v>
      </c>
      <c r="G1353">
        <v>28.685692286904299</v>
      </c>
      <c r="H1353">
        <v>-0.65913012540946903</v>
      </c>
      <c r="I1353">
        <v>16.674925761834601</v>
      </c>
      <c r="J1353">
        <v>-0.67344223055328101</v>
      </c>
      <c r="K1353">
        <v>476.80877720426099</v>
      </c>
      <c r="L1353">
        <v>428.06094851600801</v>
      </c>
      <c r="M1353">
        <v>50.642997727597901</v>
      </c>
      <c r="N1353">
        <v>0.34203812458220001</v>
      </c>
      <c r="O1353">
        <v>33.788873345528799</v>
      </c>
      <c r="P1353">
        <v>69.9524506217995</v>
      </c>
      <c r="Q1353">
        <v>0.106171715874082</v>
      </c>
    </row>
    <row r="1354" spans="1:17" hidden="1" x14ac:dyDescent="0.3">
      <c r="A1354" t="s">
        <v>2873</v>
      </c>
      <c r="B1354" t="s">
        <v>2874</v>
      </c>
      <c r="C1354" t="s">
        <v>3150</v>
      </c>
      <c r="D1354" t="s">
        <v>411</v>
      </c>
      <c r="E1354">
        <v>1308.0247056000001</v>
      </c>
      <c r="F1354">
        <v>211.56</v>
      </c>
      <c r="G1354">
        <v>-35.732530158366401</v>
      </c>
      <c r="H1354">
        <v>-4.6347992531147604</v>
      </c>
      <c r="I1354">
        <v>-18.450502830243401</v>
      </c>
      <c r="J1354">
        <v>-2.01999627437716</v>
      </c>
      <c r="K1354">
        <v>225.430027258031</v>
      </c>
      <c r="L1354">
        <v>240.84997543718001</v>
      </c>
      <c r="M1354">
        <v>43.117279546760102</v>
      </c>
      <c r="N1354">
        <v>0.45005799178913197</v>
      </c>
      <c r="O1354">
        <v>47.452259406314901</v>
      </c>
      <c r="P1354">
        <v>3.17483540599852</v>
      </c>
      <c r="Q1354">
        <v>9.1743657348544005E-2</v>
      </c>
    </row>
    <row r="1355" spans="1:17" hidden="1" x14ac:dyDescent="0.3">
      <c r="A1355" t="s">
        <v>2875</v>
      </c>
      <c r="B1355" t="s">
        <v>2876</v>
      </c>
      <c r="C1355" t="s">
        <v>3150</v>
      </c>
      <c r="D1355" t="s">
        <v>48</v>
      </c>
      <c r="E1355">
        <v>1300.7755481629999</v>
      </c>
      <c r="F1355">
        <v>135.07</v>
      </c>
      <c r="G1355">
        <v>-9.1768002748125497</v>
      </c>
      <c r="H1355">
        <v>-16.474740144071699</v>
      </c>
      <c r="I1355">
        <v>7.7935229010969298</v>
      </c>
      <c r="J1355">
        <v>-6.7049002522980201</v>
      </c>
      <c r="K1355">
        <v>156.33305197435001</v>
      </c>
      <c r="L1355">
        <v>152.141181744167</v>
      </c>
      <c r="M1355">
        <v>38.646189403182802</v>
      </c>
      <c r="N1355">
        <v>1.80047081162682</v>
      </c>
      <c r="O1355">
        <v>68.727326571407403</v>
      </c>
      <c r="P1355">
        <v>39.175682637815498</v>
      </c>
      <c r="Q1355">
        <v>0.12880658093158801</v>
      </c>
    </row>
    <row r="1356" spans="1:17" hidden="1" x14ac:dyDescent="0.3">
      <c r="A1356" t="s">
        <v>2877</v>
      </c>
      <c r="B1356" t="s">
        <v>2878</v>
      </c>
      <c r="C1356" t="s">
        <v>3150</v>
      </c>
      <c r="D1356" t="s">
        <v>2262</v>
      </c>
      <c r="E1356">
        <v>1297.6981940000001</v>
      </c>
      <c r="F1356">
        <v>820.3</v>
      </c>
      <c r="G1356">
        <v>-53.940022912122501</v>
      </c>
      <c r="H1356">
        <v>-20.9010835981246</v>
      </c>
      <c r="I1356">
        <v>-35.011589730247401</v>
      </c>
      <c r="J1356">
        <v>-4.8098170068201798</v>
      </c>
      <c r="K1356">
        <v>982.97363895177295</v>
      </c>
      <c r="L1356">
        <v>1081.94252560103</v>
      </c>
      <c r="M1356">
        <v>35.261546354531603</v>
      </c>
      <c r="N1356">
        <v>2.7771352118122801</v>
      </c>
      <c r="O1356">
        <v>76.880409606241599</v>
      </c>
      <c r="P1356">
        <v>9.0099667774086392</v>
      </c>
      <c r="Q1356">
        <v>7.2791917330376002E-2</v>
      </c>
    </row>
    <row r="1357" spans="1:17" hidden="1" x14ac:dyDescent="0.3">
      <c r="A1357" t="s">
        <v>2879</v>
      </c>
      <c r="B1357" t="s">
        <v>2880</v>
      </c>
      <c r="C1357" t="s">
        <v>3150</v>
      </c>
      <c r="D1357" t="s">
        <v>69</v>
      </c>
      <c r="E1357">
        <v>1295.9349999999999</v>
      </c>
      <c r="F1357">
        <v>44.2</v>
      </c>
      <c r="G1357">
        <v>-32.834845813925099</v>
      </c>
      <c r="H1357">
        <v>3.5566241175190498</v>
      </c>
      <c r="I1357">
        <v>-13.5495466631673</v>
      </c>
      <c r="J1357">
        <v>5.6580478421005598</v>
      </c>
      <c r="K1357">
        <v>43.828818579828301</v>
      </c>
      <c r="L1357">
        <v>46.6035424836167</v>
      </c>
      <c r="M1357">
        <v>64.939869088224199</v>
      </c>
      <c r="N1357">
        <v>1.1963336728065801</v>
      </c>
      <c r="O1357">
        <v>30.067873303167399</v>
      </c>
      <c r="P1357">
        <v>19.459459459459399</v>
      </c>
      <c r="Q1357">
        <v>2.5081563369550999E-2</v>
      </c>
    </row>
    <row r="1358" spans="1:17" hidden="1" x14ac:dyDescent="0.3">
      <c r="A1358" t="s">
        <v>2881</v>
      </c>
      <c r="B1358" t="s">
        <v>2882</v>
      </c>
      <c r="C1358" t="s">
        <v>3150</v>
      </c>
      <c r="D1358" t="s">
        <v>234</v>
      </c>
      <c r="E1358">
        <v>1294.4749558799999</v>
      </c>
      <c r="F1358">
        <v>338.7</v>
      </c>
      <c r="G1358">
        <v>-57.025582960175797</v>
      </c>
      <c r="H1358">
        <v>-0.55044204626225601</v>
      </c>
      <c r="I1358">
        <v>-32.359302384841698</v>
      </c>
      <c r="J1358">
        <v>-0.547313342346607</v>
      </c>
      <c r="K1358">
        <v>353.52494366479101</v>
      </c>
      <c r="L1358">
        <v>416.07374053609101</v>
      </c>
      <c r="M1358">
        <v>53.911817055033602</v>
      </c>
      <c r="N1358">
        <v>0.52790496993301605</v>
      </c>
      <c r="O1358">
        <v>87.599645704162896</v>
      </c>
      <c r="P1358">
        <v>6.4926898286432797</v>
      </c>
    </row>
    <row r="1359" spans="1:17" hidden="1" x14ac:dyDescent="0.3">
      <c r="A1359" t="s">
        <v>2883</v>
      </c>
      <c r="B1359" t="s">
        <v>2884</v>
      </c>
      <c r="C1359" t="s">
        <v>3150</v>
      </c>
      <c r="D1359" t="s">
        <v>72</v>
      </c>
      <c r="E1359">
        <v>1293.9000000000001</v>
      </c>
      <c r="F1359">
        <v>865.5</v>
      </c>
      <c r="G1359">
        <v>51.809881593888001</v>
      </c>
      <c r="H1359">
        <v>6.4627001281702396</v>
      </c>
      <c r="I1359">
        <v>34.432963336479297</v>
      </c>
      <c r="J1359">
        <v>-2.5766566250912799</v>
      </c>
      <c r="K1359">
        <v>865.75320036611504</v>
      </c>
      <c r="L1359">
        <v>743.21696765945001</v>
      </c>
      <c r="M1359">
        <v>45.221492582560302</v>
      </c>
      <c r="N1359">
        <v>0.767540766835352</v>
      </c>
      <c r="O1359">
        <v>24.581166955516998</v>
      </c>
      <c r="P1359">
        <v>114.47156486185099</v>
      </c>
      <c r="Q1359">
        <v>0.167601839021816</v>
      </c>
    </row>
    <row r="1360" spans="1:17" hidden="1" x14ac:dyDescent="0.3">
      <c r="A1360" t="s">
        <v>2885</v>
      </c>
      <c r="B1360" t="s">
        <v>2886</v>
      </c>
      <c r="C1360" t="s">
        <v>3150</v>
      </c>
      <c r="D1360" t="s">
        <v>83</v>
      </c>
      <c r="E1360">
        <v>1292.7091680000001</v>
      </c>
      <c r="F1360">
        <v>807.55</v>
      </c>
      <c r="G1360">
        <v>-30.2999978108618</v>
      </c>
      <c r="H1360">
        <v>5.3360391160130396</v>
      </c>
      <c r="I1360">
        <v>-0.47063341463217701</v>
      </c>
      <c r="J1360">
        <v>-1.50882965825227</v>
      </c>
      <c r="K1360">
        <v>819.33740979889797</v>
      </c>
      <c r="L1360">
        <v>817.58615567288302</v>
      </c>
      <c r="M1360">
        <v>44.322605336365697</v>
      </c>
      <c r="N1360">
        <v>0.28322053751545501</v>
      </c>
      <c r="O1360">
        <v>29.577115968051501</v>
      </c>
      <c r="P1360">
        <v>15.7197105395142</v>
      </c>
      <c r="Q1360">
        <v>-7.2078927218594005E-2</v>
      </c>
    </row>
    <row r="1361" spans="1:17" hidden="1" x14ac:dyDescent="0.3">
      <c r="A1361" t="s">
        <v>2887</v>
      </c>
      <c r="B1361" t="s">
        <v>2888</v>
      </c>
      <c r="C1361" t="s">
        <v>3150</v>
      </c>
      <c r="D1361" t="s">
        <v>117</v>
      </c>
      <c r="E1361">
        <v>1289.85103179</v>
      </c>
      <c r="F1361">
        <v>10.77</v>
      </c>
      <c r="G1361">
        <v>-19.5711301872573</v>
      </c>
      <c r="H1361">
        <v>-3.7558487209518598</v>
      </c>
      <c r="I1361">
        <v>-23.3251962416455</v>
      </c>
      <c r="J1361">
        <v>-0.80539112308415595</v>
      </c>
      <c r="K1361">
        <v>11.525718027047199</v>
      </c>
      <c r="L1361">
        <v>12.690336545406501</v>
      </c>
      <c r="M1361">
        <v>57.345065696016199</v>
      </c>
      <c r="N1361">
        <v>0.36152329907158698</v>
      </c>
      <c r="O1361">
        <v>70.844939647168005</v>
      </c>
      <c r="P1361">
        <v>12.187499999999901</v>
      </c>
      <c r="Q1361">
        <v>2.7148285361068E-2</v>
      </c>
    </row>
    <row r="1362" spans="1:17" hidden="1" x14ac:dyDescent="0.3">
      <c r="A1362" t="s">
        <v>2889</v>
      </c>
      <c r="B1362" t="s">
        <v>2890</v>
      </c>
      <c r="C1362" t="s">
        <v>3150</v>
      </c>
      <c r="D1362" t="s">
        <v>1344</v>
      </c>
      <c r="E1362">
        <v>1287.3028701600001</v>
      </c>
      <c r="F1362">
        <v>853.2</v>
      </c>
      <c r="G1362">
        <v>65.636295772719393</v>
      </c>
      <c r="H1362">
        <v>3.9291742116386099</v>
      </c>
      <c r="I1362">
        <v>47.864999167097402</v>
      </c>
      <c r="J1362">
        <v>-15.007076227310799</v>
      </c>
      <c r="K1362">
        <v>852.42465377124302</v>
      </c>
      <c r="L1362">
        <v>682.69445972259996</v>
      </c>
      <c r="M1362">
        <v>42.607353589167403</v>
      </c>
      <c r="N1362">
        <v>0.94765067234690903</v>
      </c>
      <c r="O1362">
        <v>28.8091889357712</v>
      </c>
      <c r="P1362">
        <v>154.64855991643</v>
      </c>
      <c r="Q1362">
        <v>0.14873510166995599</v>
      </c>
    </row>
    <row r="1363" spans="1:17" hidden="1" x14ac:dyDescent="0.3">
      <c r="A1363" t="s">
        <v>2891</v>
      </c>
      <c r="B1363" t="s">
        <v>2892</v>
      </c>
      <c r="C1363" t="s">
        <v>3150</v>
      </c>
      <c r="D1363" t="s">
        <v>278</v>
      </c>
      <c r="E1363">
        <v>1286.6073722399999</v>
      </c>
      <c r="F1363">
        <v>901.2</v>
      </c>
      <c r="G1363">
        <v>123.61564955708199</v>
      </c>
      <c r="H1363">
        <v>-15.3992366244743</v>
      </c>
      <c r="I1363">
        <v>59.9950383778868</v>
      </c>
      <c r="J1363">
        <v>-8.6345764333828594</v>
      </c>
      <c r="K1363">
        <v>994.51583871939999</v>
      </c>
      <c r="L1363">
        <v>796.20434027319004</v>
      </c>
      <c r="M1363">
        <v>17.0169960111844</v>
      </c>
      <c r="N1363">
        <v>0.56828274109240795</v>
      </c>
      <c r="O1363">
        <v>36.484687083888097</v>
      </c>
      <c r="P1363">
        <v>154.864253393665</v>
      </c>
      <c r="Q1363">
        <v>0.16458604693637499</v>
      </c>
    </row>
    <row r="1364" spans="1:17" hidden="1" x14ac:dyDescent="0.3">
      <c r="A1364" t="s">
        <v>2893</v>
      </c>
      <c r="B1364" t="s">
        <v>2894</v>
      </c>
      <c r="C1364" t="s">
        <v>3150</v>
      </c>
      <c r="D1364" t="s">
        <v>69</v>
      </c>
      <c r="E1364">
        <v>1285.2451472099999</v>
      </c>
      <c r="F1364">
        <v>86.95</v>
      </c>
      <c r="G1364">
        <v>-22.748207651949301</v>
      </c>
      <c r="H1364">
        <v>-1.5484722011839001</v>
      </c>
      <c r="I1364">
        <v>-23.241105270504001</v>
      </c>
      <c r="J1364">
        <v>-2.5027412164145502</v>
      </c>
      <c r="K1364">
        <v>90.988309042839504</v>
      </c>
      <c r="L1364">
        <v>97.641489661112601</v>
      </c>
      <c r="M1364">
        <v>51.434467164393403</v>
      </c>
      <c r="N1364">
        <v>0.69935559298216099</v>
      </c>
      <c r="O1364">
        <v>42.495687176538198</v>
      </c>
      <c r="P1364">
        <v>7.0944697622859998</v>
      </c>
      <c r="Q1364">
        <v>-1.1586230487925E-2</v>
      </c>
    </row>
    <row r="1365" spans="1:17" hidden="1" x14ac:dyDescent="0.3">
      <c r="A1365" t="s">
        <v>2895</v>
      </c>
      <c r="B1365" t="s">
        <v>2896</v>
      </c>
      <c r="C1365" t="s">
        <v>3150</v>
      </c>
      <c r="D1365" t="s">
        <v>418</v>
      </c>
      <c r="E1365">
        <v>1280.6178876219999</v>
      </c>
      <c r="F1365">
        <v>31.87</v>
      </c>
      <c r="G1365">
        <v>-14.4561590828663</v>
      </c>
      <c r="H1365">
        <v>1.17834667683022</v>
      </c>
      <c r="I1365">
        <v>-27.167438689194999</v>
      </c>
      <c r="J1365">
        <v>-3.9043366448772701</v>
      </c>
      <c r="K1365">
        <v>34.001562056530602</v>
      </c>
      <c r="L1365">
        <v>34.834363641424098</v>
      </c>
      <c r="M1365">
        <v>41.089402810474603</v>
      </c>
      <c r="N1365">
        <v>0.71666324591511499</v>
      </c>
      <c r="O1365">
        <v>45.905240037652902</v>
      </c>
      <c r="P1365">
        <v>25.225933202357499</v>
      </c>
      <c r="Q1365">
        <v>-1.7770717627715999E-2</v>
      </c>
    </row>
    <row r="1366" spans="1:17" hidden="1" x14ac:dyDescent="0.3">
      <c r="A1366" t="s">
        <v>2897</v>
      </c>
      <c r="B1366" t="s">
        <v>2898</v>
      </c>
      <c r="C1366" t="s">
        <v>3150</v>
      </c>
      <c r="D1366" t="s">
        <v>24</v>
      </c>
      <c r="E1366">
        <v>1275.737388715</v>
      </c>
      <c r="F1366">
        <v>281.95</v>
      </c>
      <c r="G1366">
        <v>-57.150572523505502</v>
      </c>
      <c r="H1366">
        <v>-1.03442552905306</v>
      </c>
      <c r="I1366">
        <v>-19.404766471704999</v>
      </c>
      <c r="J1366">
        <v>-5.3295935706678801</v>
      </c>
      <c r="K1366">
        <v>294.463787344992</v>
      </c>
      <c r="M1366">
        <v>30.285938949360698</v>
      </c>
      <c r="N1366">
        <v>0.52159360266729105</v>
      </c>
      <c r="O1366">
        <v>66.341549920198602</v>
      </c>
      <c r="P1366">
        <v>1.0573476702508899</v>
      </c>
    </row>
    <row r="1367" spans="1:17" hidden="1" x14ac:dyDescent="0.3">
      <c r="A1367" t="s">
        <v>2899</v>
      </c>
      <c r="B1367" t="s">
        <v>2900</v>
      </c>
      <c r="C1367" t="s">
        <v>3150</v>
      </c>
      <c r="D1367" t="s">
        <v>757</v>
      </c>
      <c r="E1367">
        <v>1270.7792999999999</v>
      </c>
      <c r="F1367">
        <v>14.91</v>
      </c>
      <c r="G1367">
        <v>-35.972476741405202</v>
      </c>
      <c r="H1367">
        <v>-0.855818390348276</v>
      </c>
      <c r="I1367">
        <v>-64.691670848223794</v>
      </c>
      <c r="J1367">
        <v>-8.5427609444494994</v>
      </c>
      <c r="K1367">
        <v>21.0238455892224</v>
      </c>
      <c r="L1367">
        <v>27.9226816193401</v>
      </c>
      <c r="M1367">
        <v>25.063752204846899</v>
      </c>
      <c r="N1367">
        <v>0.32969070041807202</v>
      </c>
      <c r="O1367">
        <v>203.487592219986</v>
      </c>
      <c r="P1367">
        <v>4.0474528960223299</v>
      </c>
      <c r="Q1367">
        <v>0.108321061422516</v>
      </c>
    </row>
    <row r="1368" spans="1:17" hidden="1" x14ac:dyDescent="0.3">
      <c r="A1368" t="s">
        <v>2901</v>
      </c>
      <c r="B1368" t="s">
        <v>2902</v>
      </c>
      <c r="C1368" t="s">
        <v>3150</v>
      </c>
      <c r="D1368" t="s">
        <v>2736</v>
      </c>
      <c r="E1368">
        <v>1270.40866125</v>
      </c>
      <c r="F1368">
        <v>1209.05</v>
      </c>
      <c r="G1368">
        <v>371.816639016934</v>
      </c>
      <c r="H1368">
        <v>-1.5895651110733</v>
      </c>
      <c r="I1368">
        <v>47.436231555094302</v>
      </c>
      <c r="J1368">
        <v>-2.2740212683963699</v>
      </c>
      <c r="K1368">
        <v>1353.2710104828</v>
      </c>
      <c r="L1368">
        <v>1084.9822958273401</v>
      </c>
      <c r="M1368">
        <v>31.552335130687499</v>
      </c>
      <c r="N1368">
        <v>0.87877599058454203</v>
      </c>
      <c r="O1368">
        <v>49.658823042884897</v>
      </c>
      <c r="P1368">
        <v>405.03341687552199</v>
      </c>
    </row>
    <row r="1369" spans="1:17" hidden="1" x14ac:dyDescent="0.3">
      <c r="A1369" t="s">
        <v>2903</v>
      </c>
      <c r="B1369" t="s">
        <v>2904</v>
      </c>
      <c r="C1369" t="s">
        <v>3150</v>
      </c>
      <c r="D1369" t="s">
        <v>51</v>
      </c>
      <c r="E1369">
        <v>1269.8847552</v>
      </c>
      <c r="F1369">
        <v>634</v>
      </c>
      <c r="G1369">
        <v>-26.392902353996</v>
      </c>
      <c r="H1369">
        <v>-4.3105704669930196</v>
      </c>
      <c r="I1369">
        <v>4.8497524285976397</v>
      </c>
      <c r="J1369">
        <v>-2.0735182972567299</v>
      </c>
      <c r="K1369">
        <v>660.95543842565803</v>
      </c>
      <c r="L1369">
        <v>639.70884699407998</v>
      </c>
      <c r="M1369">
        <v>48.6090703137045</v>
      </c>
      <c r="N1369">
        <v>0.68473202420197099</v>
      </c>
      <c r="O1369">
        <v>28.0520504731861</v>
      </c>
      <c r="P1369">
        <v>18.548990276738898</v>
      </c>
      <c r="Q1369">
        <v>5.4354744641035999E-2</v>
      </c>
    </row>
    <row r="1370" spans="1:17" hidden="1" x14ac:dyDescent="0.3">
      <c r="A1370" t="s">
        <v>2905</v>
      </c>
      <c r="B1370" t="s">
        <v>2906</v>
      </c>
      <c r="C1370" t="s">
        <v>3150</v>
      </c>
      <c r="D1370" t="s">
        <v>171</v>
      </c>
      <c r="E1370">
        <v>1266.4997777250001</v>
      </c>
      <c r="F1370">
        <v>1032.8499999999999</v>
      </c>
      <c r="G1370">
        <v>-33.850935476511303</v>
      </c>
      <c r="H1370">
        <v>-7.5686628264992901</v>
      </c>
      <c r="I1370">
        <v>-5.7376133549519297</v>
      </c>
      <c r="J1370">
        <v>-1.54007111431071</v>
      </c>
      <c r="K1370">
        <v>1110.1742160849701</v>
      </c>
      <c r="L1370">
        <v>1158.0461235606499</v>
      </c>
      <c r="M1370">
        <v>52.514102236696402</v>
      </c>
      <c r="N1370">
        <v>0.77710952018756496</v>
      </c>
      <c r="O1370">
        <v>52.4906811250423</v>
      </c>
      <c r="P1370">
        <v>14.780241151302899</v>
      </c>
      <c r="Q1370">
        <v>-5.2075472611067E-2</v>
      </c>
    </row>
    <row r="1371" spans="1:17" hidden="1" x14ac:dyDescent="0.3">
      <c r="A1371" t="s">
        <v>2907</v>
      </c>
      <c r="B1371" t="s">
        <v>2908</v>
      </c>
      <c r="C1371" t="s">
        <v>3150</v>
      </c>
      <c r="D1371" t="s">
        <v>250</v>
      </c>
      <c r="E1371">
        <v>1263.58258</v>
      </c>
      <c r="F1371">
        <v>77.48</v>
      </c>
      <c r="G1371">
        <v>-28.919045429909399</v>
      </c>
      <c r="H1371">
        <v>2.1926954948438002</v>
      </c>
      <c r="I1371">
        <v>-18.123451564246</v>
      </c>
      <c r="J1371">
        <v>-0.44285817547888601</v>
      </c>
      <c r="K1371">
        <v>80.587413224533705</v>
      </c>
      <c r="L1371">
        <v>83.408457845697896</v>
      </c>
      <c r="M1371">
        <v>43.540793351982103</v>
      </c>
      <c r="N1371">
        <v>0.74821701128253804</v>
      </c>
      <c r="O1371">
        <v>35.454310789881198</v>
      </c>
      <c r="P1371">
        <v>12.2898550724637</v>
      </c>
      <c r="Q1371">
        <v>4.5193171971909998E-3</v>
      </c>
    </row>
    <row r="1372" spans="1:17" hidden="1" x14ac:dyDescent="0.3">
      <c r="A1372" t="s">
        <v>2909</v>
      </c>
      <c r="B1372" t="s">
        <v>2910</v>
      </c>
      <c r="C1372" t="s">
        <v>3150</v>
      </c>
      <c r="D1372" t="s">
        <v>455</v>
      </c>
      <c r="E1372">
        <v>1257.1077762899999</v>
      </c>
      <c r="F1372">
        <v>123.3</v>
      </c>
      <c r="G1372">
        <v>-45.300165062910601</v>
      </c>
      <c r="H1372">
        <v>-8.6704017236816</v>
      </c>
      <c r="I1372">
        <v>-28.5207657925449</v>
      </c>
      <c r="J1372">
        <v>-5.2440643286402997</v>
      </c>
      <c r="M1372">
        <v>50.466981574036801</v>
      </c>
      <c r="O1372">
        <v>43.552311435523102</v>
      </c>
      <c r="P1372">
        <v>6.1101549053356097</v>
      </c>
    </row>
    <row r="1373" spans="1:17" hidden="1" x14ac:dyDescent="0.3">
      <c r="A1373" t="s">
        <v>2911</v>
      </c>
      <c r="B1373" t="s">
        <v>2912</v>
      </c>
      <c r="C1373" t="s">
        <v>3150</v>
      </c>
      <c r="D1373" t="s">
        <v>163</v>
      </c>
      <c r="E1373">
        <v>1255.558012255</v>
      </c>
      <c r="F1373">
        <v>182.07</v>
      </c>
      <c r="G1373">
        <v>27.837743235970098</v>
      </c>
      <c r="H1373">
        <v>5.1525560034066702</v>
      </c>
      <c r="I1373">
        <v>-12.364843298733099</v>
      </c>
      <c r="J1373">
        <v>0.409306499155912</v>
      </c>
      <c r="K1373">
        <v>187.32600959763599</v>
      </c>
      <c r="L1373">
        <v>175.91357683001101</v>
      </c>
      <c r="M1373">
        <v>65.528108614161098</v>
      </c>
      <c r="N1373">
        <v>0.58400205374698899</v>
      </c>
      <c r="O1373">
        <v>39.940682155215001</v>
      </c>
      <c r="P1373">
        <v>88.967306694343506</v>
      </c>
      <c r="Q1373">
        <v>0.17634490873518399</v>
      </c>
    </row>
    <row r="1374" spans="1:17" hidden="1" x14ac:dyDescent="0.3">
      <c r="A1374" t="s">
        <v>2913</v>
      </c>
      <c r="B1374" t="s">
        <v>2914</v>
      </c>
      <c r="C1374" t="s">
        <v>3150</v>
      </c>
      <c r="D1374" t="s">
        <v>504</v>
      </c>
      <c r="E1374">
        <v>1253.7056</v>
      </c>
      <c r="F1374">
        <v>543.20000000000005</v>
      </c>
      <c r="G1374">
        <v>-17.687426971088499</v>
      </c>
      <c r="H1374">
        <v>2.7553526804548398E-2</v>
      </c>
      <c r="I1374">
        <v>33.714413449911497</v>
      </c>
      <c r="J1374">
        <v>-3.1792911398085102</v>
      </c>
      <c r="K1374">
        <v>546.38711447328399</v>
      </c>
      <c r="L1374">
        <v>508.89787140406202</v>
      </c>
      <c r="M1374">
        <v>46.713044726008299</v>
      </c>
      <c r="N1374">
        <v>0.16987524999485401</v>
      </c>
      <c r="O1374">
        <v>35.106774668630301</v>
      </c>
      <c r="P1374">
        <v>53.446327683615799</v>
      </c>
      <c r="Q1374">
        <v>1.0108112993770001E-3</v>
      </c>
    </row>
    <row r="1375" spans="1:17" hidden="1" x14ac:dyDescent="0.3">
      <c r="A1375" t="s">
        <v>2915</v>
      </c>
      <c r="B1375" t="s">
        <v>2916</v>
      </c>
      <c r="C1375" t="s">
        <v>3150</v>
      </c>
      <c r="D1375" t="s">
        <v>234</v>
      </c>
      <c r="E1375">
        <v>1250.8595934499999</v>
      </c>
      <c r="F1375">
        <v>792.7</v>
      </c>
      <c r="G1375">
        <v>10.8878918466665</v>
      </c>
      <c r="H1375">
        <v>-1.6023452027666401</v>
      </c>
      <c r="I1375">
        <v>49.531739007283903</v>
      </c>
      <c r="J1375">
        <v>-5.7838096067805402</v>
      </c>
      <c r="K1375">
        <v>797.27849899298496</v>
      </c>
      <c r="L1375">
        <v>704.41658769085996</v>
      </c>
      <c r="M1375">
        <v>42.592124697461102</v>
      </c>
      <c r="N1375">
        <v>0.80599023453643104</v>
      </c>
      <c r="O1375">
        <v>24.069635423236999</v>
      </c>
      <c r="P1375">
        <v>82.628729409054202</v>
      </c>
      <c r="Q1375">
        <v>0.20980774429201199</v>
      </c>
    </row>
    <row r="1376" spans="1:17" hidden="1" x14ac:dyDescent="0.3">
      <c r="A1376" t="s">
        <v>2917</v>
      </c>
      <c r="B1376" t="s">
        <v>2918</v>
      </c>
      <c r="C1376" t="s">
        <v>3150</v>
      </c>
      <c r="D1376" t="s">
        <v>51</v>
      </c>
      <c r="E1376">
        <v>1250.22303042</v>
      </c>
      <c r="F1376">
        <v>395.85</v>
      </c>
      <c r="G1376">
        <v>-16.639975662467499</v>
      </c>
      <c r="H1376">
        <v>13.5537054191755</v>
      </c>
      <c r="I1376">
        <v>28.625919753214799</v>
      </c>
      <c r="J1376">
        <v>-1.74036453680203</v>
      </c>
      <c r="K1376">
        <v>379.82052927288998</v>
      </c>
      <c r="L1376">
        <v>364.10607368168098</v>
      </c>
      <c r="M1376">
        <v>58.148681767794301</v>
      </c>
      <c r="N1376">
        <v>0.882988154234157</v>
      </c>
      <c r="O1376">
        <v>8.2480737653151301</v>
      </c>
      <c r="P1376">
        <v>50.341815419673303</v>
      </c>
      <c r="Q1376">
        <v>9.0833557004999996E-4</v>
      </c>
    </row>
    <row r="1377" spans="1:17" hidden="1" x14ac:dyDescent="0.3">
      <c r="A1377" t="s">
        <v>2919</v>
      </c>
      <c r="B1377" t="s">
        <v>2920</v>
      </c>
      <c r="C1377" t="s">
        <v>3150</v>
      </c>
      <c r="D1377" t="s">
        <v>105</v>
      </c>
      <c r="E1377">
        <v>1248.4955491119999</v>
      </c>
      <c r="F1377">
        <v>22.12</v>
      </c>
      <c r="G1377">
        <v>-36.563292233689303</v>
      </c>
      <c r="H1377">
        <v>1.1280896556287201</v>
      </c>
      <c r="I1377">
        <v>-23.9280059479035</v>
      </c>
      <c r="J1377">
        <v>-6.1185661789969101</v>
      </c>
      <c r="K1377">
        <v>24.280747946125501</v>
      </c>
      <c r="L1377">
        <v>26.637332610121501</v>
      </c>
      <c r="M1377">
        <v>39.777421171207102</v>
      </c>
      <c r="N1377">
        <v>0.80452380725913697</v>
      </c>
      <c r="O1377">
        <v>78.119349005424894</v>
      </c>
      <c r="P1377">
        <v>12.857142857142801</v>
      </c>
      <c r="Q1377">
        <v>0.18616963899359801</v>
      </c>
    </row>
    <row r="1378" spans="1:17" hidden="1" x14ac:dyDescent="0.3">
      <c r="A1378" t="s">
        <v>2921</v>
      </c>
      <c r="B1378" t="s">
        <v>2922</v>
      </c>
      <c r="C1378" t="s">
        <v>3150</v>
      </c>
      <c r="D1378" t="s">
        <v>48</v>
      </c>
      <c r="E1378">
        <v>1243.6389887160001</v>
      </c>
      <c r="F1378">
        <v>55.56</v>
      </c>
      <c r="G1378">
        <v>-51.675476738064802</v>
      </c>
      <c r="H1378">
        <v>5.6974655217339301</v>
      </c>
      <c r="I1378">
        <v>-18.2198624731985</v>
      </c>
      <c r="J1378">
        <v>-2.2319760956274401</v>
      </c>
      <c r="K1378">
        <v>58.575156448035301</v>
      </c>
      <c r="L1378">
        <v>64.843404932728404</v>
      </c>
      <c r="M1378">
        <v>56.891307517912601</v>
      </c>
      <c r="N1378">
        <v>0.73044036232750098</v>
      </c>
      <c r="O1378">
        <v>67.656587473002105</v>
      </c>
      <c r="P1378">
        <v>11.7907444668007</v>
      </c>
      <c r="Q1378">
        <v>8.8988783670472998E-2</v>
      </c>
    </row>
    <row r="1379" spans="1:17" hidden="1" x14ac:dyDescent="0.3">
      <c r="A1379" t="s">
        <v>2923</v>
      </c>
      <c r="B1379" t="s">
        <v>2924</v>
      </c>
      <c r="C1379" t="s">
        <v>3150</v>
      </c>
      <c r="D1379" t="s">
        <v>2925</v>
      </c>
      <c r="E1379">
        <v>1237.9066104000001</v>
      </c>
      <c r="F1379">
        <v>547</v>
      </c>
      <c r="G1379">
        <v>92.686836420137595</v>
      </c>
      <c r="H1379">
        <v>-0.94194332124932401</v>
      </c>
      <c r="I1379">
        <v>78.943191906345106</v>
      </c>
      <c r="J1379">
        <v>-10.1484212035871</v>
      </c>
      <c r="K1379">
        <v>594.81261573690301</v>
      </c>
      <c r="L1379">
        <v>475.60137903978801</v>
      </c>
      <c r="M1379">
        <v>38.011860298608198</v>
      </c>
      <c r="N1379">
        <v>0.42603229613466098</v>
      </c>
      <c r="O1379">
        <v>37.8244972577696</v>
      </c>
      <c r="P1379">
        <v>144.74272930648701</v>
      </c>
    </row>
    <row r="1380" spans="1:17" hidden="1" x14ac:dyDescent="0.3">
      <c r="A1380" t="s">
        <v>2926</v>
      </c>
      <c r="B1380" t="s">
        <v>2927</v>
      </c>
      <c r="C1380" t="s">
        <v>3150</v>
      </c>
      <c r="D1380" t="s">
        <v>278</v>
      </c>
      <c r="E1380">
        <v>1235.816292</v>
      </c>
      <c r="F1380">
        <v>115.4</v>
      </c>
      <c r="G1380">
        <v>-10.647199395804799</v>
      </c>
      <c r="H1380">
        <v>11.0560375507663</v>
      </c>
      <c r="I1380">
        <v>20.247573982277601</v>
      </c>
      <c r="J1380">
        <v>1.50821794000667</v>
      </c>
      <c r="K1380">
        <v>105.400738300523</v>
      </c>
      <c r="L1380">
        <v>99.757245267955597</v>
      </c>
      <c r="M1380">
        <v>64.767374178586607</v>
      </c>
      <c r="N1380">
        <v>0.73270295957184395</v>
      </c>
      <c r="O1380">
        <v>4.7660311958405499</v>
      </c>
      <c r="P1380">
        <v>55.546569618546897</v>
      </c>
      <c r="Q1380">
        <v>8.4717345617660006E-2</v>
      </c>
    </row>
    <row r="1381" spans="1:17" hidden="1" x14ac:dyDescent="0.3">
      <c r="A1381" t="s">
        <v>2928</v>
      </c>
      <c r="B1381" t="s">
        <v>2929</v>
      </c>
      <c r="C1381" t="s">
        <v>3150</v>
      </c>
      <c r="D1381" t="s">
        <v>2930</v>
      </c>
      <c r="E1381">
        <v>1235.2551501</v>
      </c>
      <c r="F1381">
        <v>550</v>
      </c>
      <c r="G1381">
        <v>269.01021947993797</v>
      </c>
      <c r="H1381">
        <v>3.5015767531395801</v>
      </c>
      <c r="I1381">
        <v>-15.6382769217527</v>
      </c>
      <c r="J1381">
        <v>-7.4958525257613697</v>
      </c>
      <c r="K1381">
        <v>568.13850290139897</v>
      </c>
      <c r="L1381">
        <v>497.267353797841</v>
      </c>
      <c r="M1381">
        <v>33.332147890434698</v>
      </c>
      <c r="N1381">
        <v>0.73973216526754004</v>
      </c>
      <c r="O1381">
        <v>45.090909090909001</v>
      </c>
      <c r="P1381">
        <v>281.414701803051</v>
      </c>
    </row>
    <row r="1382" spans="1:17" hidden="1" x14ac:dyDescent="0.3">
      <c r="A1382" t="s">
        <v>2931</v>
      </c>
      <c r="B1382" t="s">
        <v>2932</v>
      </c>
      <c r="C1382" t="s">
        <v>3150</v>
      </c>
      <c r="D1382" t="s">
        <v>375</v>
      </c>
      <c r="E1382">
        <v>1226.4000000000001</v>
      </c>
      <c r="F1382">
        <v>40.880000000000003</v>
      </c>
      <c r="G1382">
        <v>-25.899603333544199</v>
      </c>
      <c r="H1382">
        <v>-3.3338204484500702</v>
      </c>
      <c r="I1382">
        <v>15.0928136883007</v>
      </c>
      <c r="J1382">
        <v>-6.0223746241510998</v>
      </c>
      <c r="K1382">
        <v>42.618453550884503</v>
      </c>
      <c r="M1382">
        <v>44.179644335609197</v>
      </c>
      <c r="N1382">
        <v>0.94618417593063298</v>
      </c>
      <c r="O1382">
        <v>38.356164383561598</v>
      </c>
      <c r="P1382">
        <v>36.266666666666602</v>
      </c>
    </row>
    <row r="1383" spans="1:17" hidden="1" x14ac:dyDescent="0.3">
      <c r="A1383" t="s">
        <v>2933</v>
      </c>
      <c r="B1383" t="s">
        <v>2934</v>
      </c>
      <c r="C1383" t="s">
        <v>3150</v>
      </c>
      <c r="D1383" t="s">
        <v>375</v>
      </c>
      <c r="E1383">
        <v>1226.1600000000001</v>
      </c>
      <c r="F1383">
        <v>204.36</v>
      </c>
      <c r="G1383">
        <v>-15.3654549435548</v>
      </c>
      <c r="H1383">
        <v>-5.5683970067004704</v>
      </c>
      <c r="I1383">
        <v>34.719494699597099</v>
      </c>
      <c r="J1383">
        <v>-2.4542867469074499</v>
      </c>
      <c r="K1383">
        <v>220.69690539407901</v>
      </c>
      <c r="L1383">
        <v>209.84010581868199</v>
      </c>
      <c r="M1383">
        <v>46.070517542055299</v>
      </c>
      <c r="N1383">
        <v>0.28166020920232199</v>
      </c>
      <c r="O1383">
        <v>41.417107065962</v>
      </c>
      <c r="P1383">
        <v>80.849557522123902</v>
      </c>
      <c r="Q1383">
        <v>-8.7526196042661E-2</v>
      </c>
    </row>
    <row r="1384" spans="1:17" hidden="1" x14ac:dyDescent="0.3">
      <c r="A1384" t="s">
        <v>2935</v>
      </c>
      <c r="B1384" t="s">
        <v>2936</v>
      </c>
      <c r="C1384" t="s">
        <v>3150</v>
      </c>
      <c r="D1384" t="s">
        <v>391</v>
      </c>
      <c r="E1384">
        <v>1225.7283150000001</v>
      </c>
      <c r="F1384">
        <v>108.39</v>
      </c>
      <c r="G1384">
        <v>-27.184068739188401</v>
      </c>
      <c r="H1384">
        <v>-13.5994598287137</v>
      </c>
      <c r="I1384">
        <v>12.153689247564101</v>
      </c>
      <c r="J1384">
        <v>-1.38482943326853</v>
      </c>
      <c r="K1384">
        <v>118.115040711229</v>
      </c>
      <c r="L1384">
        <v>110.344551071692</v>
      </c>
      <c r="M1384">
        <v>43.917329857225901</v>
      </c>
      <c r="N1384">
        <v>0.32722654215552599</v>
      </c>
      <c r="O1384">
        <v>39.773041793523298</v>
      </c>
      <c r="P1384">
        <v>29.964028776978399</v>
      </c>
      <c r="Q1384">
        <v>6.5552193228734998E-2</v>
      </c>
    </row>
    <row r="1385" spans="1:17" hidden="1" x14ac:dyDescent="0.3">
      <c r="A1385" t="s">
        <v>2937</v>
      </c>
      <c r="B1385" t="s">
        <v>2938</v>
      </c>
      <c r="C1385" t="s">
        <v>3150</v>
      </c>
      <c r="D1385" t="s">
        <v>489</v>
      </c>
      <c r="E1385">
        <v>1225.0390400000001</v>
      </c>
      <c r="F1385">
        <v>7310</v>
      </c>
      <c r="G1385">
        <v>56.682006279117701</v>
      </c>
      <c r="H1385">
        <v>2.2055157292479199</v>
      </c>
      <c r="I1385">
        <v>34.077893706897797</v>
      </c>
      <c r="J1385">
        <v>-6.30505092525783</v>
      </c>
      <c r="K1385">
        <v>7133.2970863279897</v>
      </c>
      <c r="L1385">
        <v>6063.0630501497399</v>
      </c>
      <c r="M1385">
        <v>48.2110001399708</v>
      </c>
      <c r="N1385">
        <v>0.45771663622015901</v>
      </c>
      <c r="O1385">
        <v>13.5430916552667</v>
      </c>
      <c r="P1385">
        <v>86.844224059708296</v>
      </c>
      <c r="Q1385">
        <v>0.20357649931173</v>
      </c>
    </row>
    <row r="1386" spans="1:17" hidden="1" x14ac:dyDescent="0.3">
      <c r="A1386" t="s">
        <v>2939</v>
      </c>
      <c r="B1386" t="s">
        <v>2940</v>
      </c>
      <c r="C1386" t="s">
        <v>3150</v>
      </c>
      <c r="D1386" t="s">
        <v>1672</v>
      </c>
      <c r="E1386">
        <v>1218.109074425</v>
      </c>
      <c r="F1386">
        <v>1609.25</v>
      </c>
      <c r="G1386">
        <v>37.570750488457897</v>
      </c>
      <c r="H1386">
        <v>2.6610413265114401</v>
      </c>
      <c r="I1386">
        <v>22.429379537546001</v>
      </c>
      <c r="J1386">
        <v>-2.50871108243734</v>
      </c>
      <c r="K1386">
        <v>1654.2635651533899</v>
      </c>
      <c r="L1386">
        <v>1502.3754517151599</v>
      </c>
      <c r="M1386">
        <v>47.439971768139998</v>
      </c>
      <c r="N1386">
        <v>0.17306688202465401</v>
      </c>
      <c r="O1386">
        <v>27.904303246854099</v>
      </c>
      <c r="P1386">
        <v>62.124722949828701</v>
      </c>
      <c r="Q1386">
        <v>7.0057820063887999E-2</v>
      </c>
    </row>
    <row r="1387" spans="1:17" hidden="1" x14ac:dyDescent="0.3">
      <c r="A1387" t="s">
        <v>2941</v>
      </c>
      <c r="B1387" t="s">
        <v>2942</v>
      </c>
      <c r="C1387" t="s">
        <v>3150</v>
      </c>
      <c r="D1387" t="s">
        <v>468</v>
      </c>
      <c r="E1387">
        <v>1217.9225856799901</v>
      </c>
      <c r="F1387">
        <v>509.2</v>
      </c>
      <c r="G1387">
        <v>1.7698846875920899</v>
      </c>
      <c r="H1387">
        <v>-3.77051579668833</v>
      </c>
      <c r="I1387">
        <v>16.2124710987224</v>
      </c>
      <c r="J1387">
        <v>1.11990807625001</v>
      </c>
      <c r="K1387">
        <v>533.76034359114897</v>
      </c>
      <c r="L1387">
        <v>483.76997859759501</v>
      </c>
      <c r="M1387">
        <v>51.8283394411893</v>
      </c>
      <c r="N1387">
        <v>0.87566421484286705</v>
      </c>
      <c r="O1387">
        <v>31.1763550667714</v>
      </c>
      <c r="P1387">
        <v>59.224515322076201</v>
      </c>
      <c r="Q1387">
        <v>0.12413608719927199</v>
      </c>
    </row>
    <row r="1388" spans="1:17" hidden="1" x14ac:dyDescent="0.3">
      <c r="A1388" t="s">
        <v>2943</v>
      </c>
      <c r="B1388" t="s">
        <v>2944</v>
      </c>
      <c r="C1388" t="s">
        <v>3150</v>
      </c>
      <c r="D1388" t="s">
        <v>983</v>
      </c>
      <c r="E1388">
        <v>1217.2200281</v>
      </c>
      <c r="F1388">
        <v>608.04999999999995</v>
      </c>
      <c r="G1388">
        <v>-48.897684918932498</v>
      </c>
      <c r="H1388">
        <v>2.1592682559310301</v>
      </c>
      <c r="I1388">
        <v>7.7969813251914504</v>
      </c>
      <c r="J1388">
        <v>5.5405652479445404</v>
      </c>
      <c r="K1388">
        <v>642.04425447815197</v>
      </c>
      <c r="L1388">
        <v>644.38813766309102</v>
      </c>
      <c r="M1388">
        <v>58.227618580792303</v>
      </c>
      <c r="N1388">
        <v>0.39054335510709098</v>
      </c>
      <c r="O1388">
        <v>40.613436395033297</v>
      </c>
      <c r="P1388">
        <v>26.795954540715201</v>
      </c>
      <c r="Q1388">
        <v>3.8056532259598999E-2</v>
      </c>
    </row>
    <row r="1389" spans="1:17" hidden="1" x14ac:dyDescent="0.3">
      <c r="A1389" t="s">
        <v>2945</v>
      </c>
      <c r="B1389" t="s">
        <v>2946</v>
      </c>
      <c r="C1389" t="s">
        <v>3150</v>
      </c>
      <c r="D1389" t="s">
        <v>21</v>
      </c>
      <c r="E1389">
        <v>1216.417175004</v>
      </c>
      <c r="F1389">
        <v>109.19</v>
      </c>
      <c r="G1389">
        <v>-7.6964890389320004</v>
      </c>
      <c r="H1389">
        <v>-0.73183950732521597</v>
      </c>
      <c r="I1389">
        <v>-10.8648061670003</v>
      </c>
      <c r="J1389">
        <v>-1.1192183614547799</v>
      </c>
      <c r="K1389">
        <v>112.42297900890399</v>
      </c>
      <c r="L1389">
        <v>115.78768056405301</v>
      </c>
      <c r="M1389">
        <v>58.691904559419598</v>
      </c>
      <c r="N1389">
        <v>0.61985140317323995</v>
      </c>
      <c r="O1389">
        <v>61.644839270995497</v>
      </c>
      <c r="P1389">
        <v>17.0938337801608</v>
      </c>
      <c r="Q1389">
        <v>2.1962888107239999E-3</v>
      </c>
    </row>
    <row r="1390" spans="1:17" hidden="1" x14ac:dyDescent="0.3">
      <c r="A1390" t="s">
        <v>2947</v>
      </c>
      <c r="B1390" t="s">
        <v>2948</v>
      </c>
      <c r="C1390" t="s">
        <v>3150</v>
      </c>
      <c r="D1390" t="s">
        <v>2238</v>
      </c>
      <c r="E1390">
        <v>1216.3999034000001</v>
      </c>
      <c r="F1390">
        <v>452.2</v>
      </c>
      <c r="G1390">
        <v>63.374010682623997</v>
      </c>
      <c r="H1390">
        <v>-5.4481178870233897</v>
      </c>
      <c r="I1390">
        <v>-57.346217041077999</v>
      </c>
      <c r="J1390">
        <v>-0.42382874031579998</v>
      </c>
      <c r="K1390">
        <v>493.03566876360298</v>
      </c>
      <c r="L1390">
        <v>583.60764387560505</v>
      </c>
      <c r="M1390">
        <v>59.5111392919544</v>
      </c>
      <c r="N1390">
        <v>1.0330085339547801</v>
      </c>
      <c r="O1390">
        <v>116.718266253869</v>
      </c>
      <c r="P1390">
        <v>95.292593392355798</v>
      </c>
      <c r="Q1390">
        <v>0.24144679277662001</v>
      </c>
    </row>
    <row r="1391" spans="1:17" hidden="1" x14ac:dyDescent="0.3">
      <c r="A1391" t="s">
        <v>2949</v>
      </c>
      <c r="B1391" t="s">
        <v>2950</v>
      </c>
      <c r="C1391" t="s">
        <v>3150</v>
      </c>
      <c r="E1391">
        <v>1215.8924319299999</v>
      </c>
      <c r="F1391">
        <v>281</v>
      </c>
      <c r="G1391">
        <v>335.53232948625401</v>
      </c>
      <c r="H1391">
        <v>-11.8441095979525</v>
      </c>
      <c r="I1391">
        <v>10.894626126597799</v>
      </c>
      <c r="J1391">
        <v>-4.6233717361259297</v>
      </c>
      <c r="K1391">
        <v>322.27907262063599</v>
      </c>
      <c r="L1391">
        <v>275.46488185764503</v>
      </c>
      <c r="M1391">
        <v>46.212590325511002</v>
      </c>
      <c r="N1391">
        <v>0.90437665707197101</v>
      </c>
      <c r="O1391">
        <v>76.085409252668995</v>
      </c>
      <c r="P1391">
        <v>610.49304677623195</v>
      </c>
      <c r="Q1391">
        <v>0.19079460337958301</v>
      </c>
    </row>
    <row r="1392" spans="1:17" hidden="1" x14ac:dyDescent="0.3">
      <c r="A1392" t="s">
        <v>2951</v>
      </c>
      <c r="B1392" t="s">
        <v>2952</v>
      </c>
      <c r="C1392" t="s">
        <v>3150</v>
      </c>
      <c r="D1392" t="s">
        <v>214</v>
      </c>
      <c r="E1392">
        <v>1206.239468</v>
      </c>
      <c r="F1392">
        <v>132.4</v>
      </c>
      <c r="G1392">
        <v>-12.5482247612164</v>
      </c>
      <c r="H1392">
        <v>9.5555996575338504</v>
      </c>
      <c r="I1392">
        <v>-3.43904667984686</v>
      </c>
      <c r="J1392">
        <v>6.8689148741665003</v>
      </c>
      <c r="K1392">
        <v>127.492047373867</v>
      </c>
      <c r="L1392">
        <v>129.38959408582201</v>
      </c>
      <c r="M1392">
        <v>70.452368589530707</v>
      </c>
      <c r="N1392">
        <v>1.0698942263770499</v>
      </c>
      <c r="O1392">
        <v>17.824773413897201</v>
      </c>
      <c r="P1392">
        <v>21.467889908256801</v>
      </c>
      <c r="Q1392">
        <v>6.5406049613553993E-2</v>
      </c>
    </row>
    <row r="1393" spans="1:17" hidden="1" x14ac:dyDescent="0.3">
      <c r="A1393" t="s">
        <v>2953</v>
      </c>
      <c r="B1393" t="s">
        <v>2954</v>
      </c>
      <c r="C1393" t="s">
        <v>3150</v>
      </c>
      <c r="D1393" t="s">
        <v>504</v>
      </c>
      <c r="E1393">
        <v>1204.61572484</v>
      </c>
      <c r="F1393">
        <v>170.39</v>
      </c>
      <c r="G1393">
        <v>26.089793033075502</v>
      </c>
      <c r="H1393">
        <v>1.8243585296356299</v>
      </c>
      <c r="I1393">
        <v>34.906084648268802</v>
      </c>
      <c r="J1393">
        <v>-4.5609347850958297</v>
      </c>
      <c r="K1393">
        <v>179.96178626119101</v>
      </c>
      <c r="L1393">
        <v>161.77686012471699</v>
      </c>
      <c r="M1393">
        <v>49.661819597890798</v>
      </c>
      <c r="N1393">
        <v>0.169707265783198</v>
      </c>
      <c r="O1393">
        <v>45.783203239626701</v>
      </c>
      <c r="P1393">
        <v>59.840525328330102</v>
      </c>
      <c r="Q1393">
        <v>4.2895969859098E-2</v>
      </c>
    </row>
    <row r="1394" spans="1:17" hidden="1" x14ac:dyDescent="0.3">
      <c r="A1394" t="s">
        <v>2955</v>
      </c>
      <c r="B1394" t="s">
        <v>2956</v>
      </c>
      <c r="C1394" t="s">
        <v>3150</v>
      </c>
      <c r="D1394" t="s">
        <v>455</v>
      </c>
      <c r="E1394">
        <v>1204.3702679600001</v>
      </c>
      <c r="F1394">
        <v>72.08</v>
      </c>
      <c r="G1394">
        <v>-0.68959712884989999</v>
      </c>
      <c r="H1394">
        <v>8.4692957649028493</v>
      </c>
      <c r="I1394">
        <v>4.9531396096447997</v>
      </c>
      <c r="J1394">
        <v>2.8336305552447101</v>
      </c>
      <c r="K1394">
        <v>72.740683268127199</v>
      </c>
      <c r="L1394">
        <v>71.673140868107197</v>
      </c>
      <c r="M1394">
        <v>61.866697833025</v>
      </c>
      <c r="N1394">
        <v>0.38465732759182297</v>
      </c>
      <c r="O1394">
        <v>27.150388457269699</v>
      </c>
      <c r="P1394">
        <v>32.1356553620531</v>
      </c>
      <c r="Q1394">
        <v>6.3207156580378995E-2</v>
      </c>
    </row>
    <row r="1395" spans="1:17" hidden="1" x14ac:dyDescent="0.3">
      <c r="A1395" t="s">
        <v>2957</v>
      </c>
      <c r="B1395" t="s">
        <v>2958</v>
      </c>
      <c r="C1395" t="s">
        <v>3150</v>
      </c>
      <c r="D1395" t="s">
        <v>271</v>
      </c>
      <c r="E1395">
        <v>1202.5021830000001</v>
      </c>
      <c r="F1395">
        <v>57.35</v>
      </c>
      <c r="G1395">
        <v>122.87302571683</v>
      </c>
      <c r="H1395">
        <v>2.7017573672274802</v>
      </c>
      <c r="I1395">
        <v>123.983950334255</v>
      </c>
      <c r="J1395">
        <v>-2.0565126506498501</v>
      </c>
      <c r="K1395">
        <v>55.6488447479719</v>
      </c>
      <c r="L1395">
        <v>40.453233251044502</v>
      </c>
      <c r="M1395">
        <v>49.104739945195298</v>
      </c>
      <c r="N1395">
        <v>0.27123038116591902</v>
      </c>
      <c r="O1395">
        <v>25.196163905841299</v>
      </c>
      <c r="P1395">
        <v>281.44329896907198</v>
      </c>
    </row>
    <row r="1396" spans="1:17" hidden="1" x14ac:dyDescent="0.3">
      <c r="A1396" t="s">
        <v>2959</v>
      </c>
      <c r="B1396" t="s">
        <v>2960</v>
      </c>
      <c r="C1396" t="s">
        <v>3150</v>
      </c>
      <c r="D1396" t="s">
        <v>1010</v>
      </c>
      <c r="E1396">
        <v>1198.779648</v>
      </c>
      <c r="F1396">
        <v>78.72</v>
      </c>
      <c r="G1396">
        <v>-36.384718491586902</v>
      </c>
      <c r="H1396">
        <v>-3.25165172368161</v>
      </c>
      <c r="I1396">
        <v>-18.6862369775871</v>
      </c>
      <c r="J1396">
        <v>-5.3446549848827596</v>
      </c>
      <c r="K1396">
        <v>82.982073229781093</v>
      </c>
      <c r="L1396">
        <v>86.982984792166206</v>
      </c>
      <c r="M1396">
        <v>44.412558827016497</v>
      </c>
      <c r="N1396">
        <v>0.31632364331774898</v>
      </c>
      <c r="O1396">
        <v>46.913109756097498</v>
      </c>
      <c r="P1396">
        <v>6.3783783783783798</v>
      </c>
      <c r="Q1396">
        <v>-1.1082024952790001E-2</v>
      </c>
    </row>
    <row r="1397" spans="1:17" hidden="1" x14ac:dyDescent="0.3">
      <c r="A1397" t="s">
        <v>2961</v>
      </c>
      <c r="B1397" t="s">
        <v>2962</v>
      </c>
      <c r="C1397" t="s">
        <v>3150</v>
      </c>
      <c r="D1397" t="s">
        <v>983</v>
      </c>
      <c r="E1397">
        <v>1198.61991229</v>
      </c>
      <c r="F1397">
        <v>183.31</v>
      </c>
      <c r="G1397">
        <v>-56.138866199545703</v>
      </c>
      <c r="H1397">
        <v>-3.5126397081985701</v>
      </c>
      <c r="I1397">
        <v>-24.774066856956502</v>
      </c>
      <c r="J1397">
        <v>2.5660215818833998</v>
      </c>
      <c r="K1397">
        <v>195.99616309732801</v>
      </c>
      <c r="L1397">
        <v>218.367336635469</v>
      </c>
      <c r="M1397">
        <v>54.561389530335298</v>
      </c>
      <c r="N1397">
        <v>0.47463327555322599</v>
      </c>
      <c r="O1397">
        <v>55.583437892095297</v>
      </c>
      <c r="P1397">
        <v>11.333130883692601</v>
      </c>
      <c r="Q1397">
        <v>-4.8228342229239003E-2</v>
      </c>
    </row>
    <row r="1398" spans="1:17" hidden="1" x14ac:dyDescent="0.3">
      <c r="A1398" t="s">
        <v>2963</v>
      </c>
      <c r="B1398" t="s">
        <v>2964</v>
      </c>
      <c r="C1398" t="s">
        <v>3150</v>
      </c>
      <c r="D1398" t="s">
        <v>214</v>
      </c>
      <c r="E1398">
        <v>1198.219245</v>
      </c>
      <c r="F1398">
        <v>88.57</v>
      </c>
      <c r="G1398">
        <v>-28.921169699691699</v>
      </c>
      <c r="H1398">
        <v>-2.19215673202884</v>
      </c>
      <c r="I1398">
        <v>-35.893426344603498</v>
      </c>
      <c r="J1398">
        <v>-0.71851492888655999</v>
      </c>
      <c r="K1398">
        <v>99.381811157351095</v>
      </c>
      <c r="L1398">
        <v>110.805192910423</v>
      </c>
      <c r="M1398">
        <v>47.5790583197358</v>
      </c>
      <c r="N1398">
        <v>0.65434166526614101</v>
      </c>
      <c r="O1398">
        <v>77.2609235632832</v>
      </c>
      <c r="P1398">
        <v>7.8806333739342298</v>
      </c>
      <c r="Q1398">
        <v>7.3347635506125997E-2</v>
      </c>
    </row>
    <row r="1399" spans="1:17" hidden="1" x14ac:dyDescent="0.3">
      <c r="A1399" t="s">
        <v>2965</v>
      </c>
      <c r="B1399" t="s">
        <v>2966</v>
      </c>
      <c r="C1399" t="s">
        <v>3150</v>
      </c>
      <c r="D1399" t="s">
        <v>626</v>
      </c>
      <c r="E1399">
        <v>1196.5944052100001</v>
      </c>
      <c r="F1399">
        <v>200.54</v>
      </c>
      <c r="G1399">
        <v>-24.785075472079999</v>
      </c>
      <c r="H1399">
        <v>-3.6984696871782301</v>
      </c>
      <c r="I1399">
        <v>-14.926704487749101</v>
      </c>
      <c r="J1399">
        <v>3.2970360044152902</v>
      </c>
      <c r="K1399">
        <v>212.269312961525</v>
      </c>
      <c r="L1399">
        <v>228.66044943262099</v>
      </c>
      <c r="M1399">
        <v>60.492305519647601</v>
      </c>
      <c r="N1399">
        <v>0.4831499893458</v>
      </c>
      <c r="O1399">
        <v>53.585319636980103</v>
      </c>
      <c r="P1399">
        <v>9.4113154018222502</v>
      </c>
      <c r="Q1399">
        <v>-9.1293275353522996E-2</v>
      </c>
    </row>
    <row r="1400" spans="1:17" hidden="1" x14ac:dyDescent="0.3">
      <c r="A1400" t="s">
        <v>2967</v>
      </c>
      <c r="B1400" t="s">
        <v>2968</v>
      </c>
      <c r="C1400" t="s">
        <v>3150</v>
      </c>
      <c r="D1400" t="s">
        <v>21</v>
      </c>
      <c r="E1400">
        <v>1196.2704000000001</v>
      </c>
      <c r="F1400">
        <v>1009</v>
      </c>
      <c r="G1400">
        <v>-32.605293761017599</v>
      </c>
      <c r="H1400">
        <v>-0.44578852730636997</v>
      </c>
      <c r="I1400">
        <v>-13.353015115486899</v>
      </c>
      <c r="J1400">
        <v>-3.4064424343572601</v>
      </c>
      <c r="K1400">
        <v>995.78408475259596</v>
      </c>
      <c r="L1400">
        <v>1050.2062498165899</v>
      </c>
      <c r="M1400">
        <v>68.6069321674197</v>
      </c>
      <c r="N1400">
        <v>0.65883201909784495</v>
      </c>
      <c r="O1400">
        <v>45.431119920713499</v>
      </c>
      <c r="P1400">
        <v>7.3404255319148897</v>
      </c>
      <c r="Q1400">
        <v>0.118731109628458</v>
      </c>
    </row>
    <row r="1401" spans="1:17" hidden="1" x14ac:dyDescent="0.3">
      <c r="A1401" t="s">
        <v>2969</v>
      </c>
      <c r="B1401" t="s">
        <v>2970</v>
      </c>
      <c r="C1401" t="s">
        <v>3150</v>
      </c>
      <c r="D1401" t="s">
        <v>117</v>
      </c>
      <c r="E1401">
        <v>1195.15013858</v>
      </c>
      <c r="F1401">
        <v>626.65</v>
      </c>
      <c r="G1401">
        <v>-27.837428146755698</v>
      </c>
      <c r="H1401">
        <v>2.6141215987406499</v>
      </c>
      <c r="I1401">
        <v>-2.4699483009341598</v>
      </c>
      <c r="J1401">
        <v>-4.2617889930889401</v>
      </c>
      <c r="K1401">
        <v>653.80604817394601</v>
      </c>
      <c r="L1401">
        <v>655.94898632975298</v>
      </c>
      <c r="M1401">
        <v>44.7640430354096</v>
      </c>
      <c r="N1401">
        <v>0.34508636065708498</v>
      </c>
      <c r="O1401">
        <v>34.844011808824703</v>
      </c>
      <c r="P1401">
        <v>14.143897996357</v>
      </c>
      <c r="Q1401">
        <v>6.3021132543640002E-2</v>
      </c>
    </row>
    <row r="1402" spans="1:17" hidden="1" x14ac:dyDescent="0.3">
      <c r="A1402" t="s">
        <v>2971</v>
      </c>
      <c r="B1402" t="s">
        <v>2972</v>
      </c>
      <c r="C1402" t="s">
        <v>3150</v>
      </c>
      <c r="D1402" t="s">
        <v>278</v>
      </c>
      <c r="E1402">
        <v>1194.757365705</v>
      </c>
      <c r="F1402">
        <v>696.05</v>
      </c>
      <c r="G1402">
        <v>7.7619479865654197</v>
      </c>
      <c r="H1402">
        <v>-3.7455603664338599</v>
      </c>
      <c r="I1402">
        <v>26.575672387966499</v>
      </c>
      <c r="J1402">
        <v>-7.4400464036105299E-2</v>
      </c>
      <c r="K1402">
        <v>703.26797470864994</v>
      </c>
      <c r="L1402">
        <v>630.28602050501001</v>
      </c>
      <c r="M1402">
        <v>50.338720232678597</v>
      </c>
      <c r="N1402">
        <v>0.41492104527700102</v>
      </c>
      <c r="O1402">
        <v>35.335105236692698</v>
      </c>
      <c r="P1402">
        <v>57.834467120181301</v>
      </c>
      <c r="Q1402">
        <v>7.6204076689782005E-2</v>
      </c>
    </row>
    <row r="1403" spans="1:17" hidden="1" x14ac:dyDescent="0.3">
      <c r="A1403" t="s">
        <v>2973</v>
      </c>
      <c r="B1403" t="s">
        <v>2974</v>
      </c>
      <c r="C1403" t="s">
        <v>3150</v>
      </c>
      <c r="D1403" t="s">
        <v>2736</v>
      </c>
      <c r="E1403">
        <v>1192.809</v>
      </c>
      <c r="F1403">
        <v>1447</v>
      </c>
      <c r="G1403">
        <v>342.96410269702301</v>
      </c>
      <c r="H1403">
        <v>7.2888898193450897</v>
      </c>
      <c r="I1403">
        <v>24.226276039420501</v>
      </c>
      <c r="J1403">
        <v>-2.13680432218269</v>
      </c>
      <c r="K1403">
        <v>1513.8665388867</v>
      </c>
      <c r="L1403">
        <v>1327.34765215634</v>
      </c>
      <c r="M1403">
        <v>53.553196376436802</v>
      </c>
      <c r="N1403">
        <v>0.62865234647679402</v>
      </c>
      <c r="O1403">
        <v>52.729785763648898</v>
      </c>
      <c r="P1403">
        <v>385.57046979865697</v>
      </c>
    </row>
    <row r="1404" spans="1:17" hidden="1" x14ac:dyDescent="0.3">
      <c r="A1404" t="s">
        <v>2975</v>
      </c>
      <c r="B1404" t="s">
        <v>2976</v>
      </c>
      <c r="C1404" t="s">
        <v>3150</v>
      </c>
      <c r="D1404" t="s">
        <v>572</v>
      </c>
      <c r="E1404">
        <v>1192.796951775</v>
      </c>
      <c r="F1404">
        <v>21.45</v>
      </c>
      <c r="G1404">
        <v>-48.9219909380096</v>
      </c>
      <c r="H1404">
        <v>0.254526437237935</v>
      </c>
      <c r="I1404">
        <v>-5.8539318738294401</v>
      </c>
      <c r="J1404">
        <v>-11.047770456180601</v>
      </c>
      <c r="K1404">
        <v>23.489840473254802</v>
      </c>
      <c r="L1404">
        <v>24.4638216653386</v>
      </c>
      <c r="M1404">
        <v>19.418870334920999</v>
      </c>
      <c r="N1404">
        <v>0.43010459468199302</v>
      </c>
      <c r="O1404">
        <v>41.025641025641001</v>
      </c>
      <c r="P1404">
        <v>42.999999999999901</v>
      </c>
      <c r="Q1404">
        <v>0.238234771569314</v>
      </c>
    </row>
    <row r="1405" spans="1:17" hidden="1" x14ac:dyDescent="0.3">
      <c r="A1405" t="s">
        <v>2977</v>
      </c>
      <c r="B1405" t="s">
        <v>2978</v>
      </c>
      <c r="C1405" t="s">
        <v>3150</v>
      </c>
      <c r="D1405" t="s">
        <v>163</v>
      </c>
      <c r="E1405">
        <v>1192.1759999999999</v>
      </c>
      <c r="F1405">
        <v>487</v>
      </c>
      <c r="G1405">
        <v>93.092028767211204</v>
      </c>
      <c r="H1405">
        <v>17.649589196415199</v>
      </c>
      <c r="I1405">
        <v>109.871428037576</v>
      </c>
      <c r="J1405">
        <v>2.39609689514441E-2</v>
      </c>
      <c r="K1405">
        <v>460.41466041953203</v>
      </c>
      <c r="M1405">
        <v>51.533171535929696</v>
      </c>
      <c r="N1405">
        <v>0.38222414359023599</v>
      </c>
      <c r="O1405">
        <v>16.3244353182751</v>
      </c>
      <c r="P1405">
        <v>138.959764474975</v>
      </c>
    </row>
    <row r="1406" spans="1:17" hidden="1" x14ac:dyDescent="0.3">
      <c r="A1406" t="s">
        <v>2979</v>
      </c>
      <c r="B1406" t="s">
        <v>2980</v>
      </c>
      <c r="C1406" t="s">
        <v>3150</v>
      </c>
      <c r="D1406" t="s">
        <v>120</v>
      </c>
      <c r="E1406">
        <v>1187.49026994</v>
      </c>
      <c r="F1406">
        <v>742.45</v>
      </c>
      <c r="G1406">
        <v>-35.622166124027899</v>
      </c>
      <c r="H1406">
        <v>-7.75161127060717</v>
      </c>
      <c r="I1406">
        <v>-15.047440902623901</v>
      </c>
      <c r="J1406">
        <v>2.8854550803958401</v>
      </c>
      <c r="K1406">
        <v>755.70528478823996</v>
      </c>
      <c r="L1406">
        <v>810.93584807959905</v>
      </c>
      <c r="M1406">
        <v>65.411820045481903</v>
      </c>
      <c r="N1406">
        <v>0.45910680075558602</v>
      </c>
      <c r="O1406">
        <v>45.464341033066098</v>
      </c>
      <c r="P1406">
        <v>15.9896891110763</v>
      </c>
      <c r="Q1406">
        <v>8.411015268449E-2</v>
      </c>
    </row>
    <row r="1407" spans="1:17" hidden="1" x14ac:dyDescent="0.3">
      <c r="A1407" t="s">
        <v>2981</v>
      </c>
      <c r="B1407" t="s">
        <v>2982</v>
      </c>
      <c r="C1407" t="s">
        <v>3150</v>
      </c>
      <c r="D1407" t="s">
        <v>69</v>
      </c>
      <c r="E1407">
        <v>1178.693848443</v>
      </c>
      <c r="F1407">
        <v>106.97</v>
      </c>
      <c r="G1407">
        <v>7.2792265434414496</v>
      </c>
      <c r="H1407">
        <v>-11.0025393541219</v>
      </c>
      <c r="I1407">
        <v>-15.4312776050213</v>
      </c>
      <c r="J1407">
        <v>-0.70597551348238896</v>
      </c>
      <c r="K1407">
        <v>115.386145564768</v>
      </c>
      <c r="L1407">
        <v>114.88428206571101</v>
      </c>
      <c r="M1407">
        <v>39.028085078662997</v>
      </c>
      <c r="N1407">
        <v>0.32719937571008401</v>
      </c>
      <c r="O1407">
        <v>39.160512293166299</v>
      </c>
      <c r="P1407">
        <v>33.712499999999899</v>
      </c>
    </row>
    <row r="1408" spans="1:17" hidden="1" x14ac:dyDescent="0.3">
      <c r="A1408" t="s">
        <v>2983</v>
      </c>
      <c r="B1408" t="s">
        <v>2984</v>
      </c>
      <c r="C1408" t="s">
        <v>3150</v>
      </c>
      <c r="E1408">
        <v>1175.443773574</v>
      </c>
      <c r="F1408">
        <v>21.94</v>
      </c>
      <c r="G1408">
        <v>321.12535607444198</v>
      </c>
      <c r="H1408">
        <v>44.556939920523199</v>
      </c>
      <c r="I1408">
        <v>-35.746174351924601</v>
      </c>
      <c r="J1408">
        <v>2.8488972485842301</v>
      </c>
      <c r="K1408">
        <v>23.007402084753402</v>
      </c>
      <c r="L1408">
        <v>30.0433628277097</v>
      </c>
      <c r="M1408">
        <v>96.647831019419201</v>
      </c>
      <c r="N1408">
        <v>1.28462990892854</v>
      </c>
      <c r="O1408">
        <v>307.11030082041901</v>
      </c>
      <c r="P1408">
        <v>361.643893585608</v>
      </c>
      <c r="Q1408">
        <v>0.28956901842549299</v>
      </c>
    </row>
    <row r="1409" spans="1:17" hidden="1" x14ac:dyDescent="0.3">
      <c r="A1409" t="s">
        <v>2985</v>
      </c>
      <c r="B1409" t="s">
        <v>2986</v>
      </c>
      <c r="C1409" t="s">
        <v>3150</v>
      </c>
      <c r="D1409" t="s">
        <v>567</v>
      </c>
      <c r="E1409">
        <v>1173.4147281399901</v>
      </c>
      <c r="F1409">
        <v>217.9</v>
      </c>
      <c r="G1409">
        <v>-18.981412297947301</v>
      </c>
      <c r="H1409">
        <v>2.73341636970361</v>
      </c>
      <c r="I1409">
        <v>-9.5905947569168397</v>
      </c>
      <c r="J1409">
        <v>-2.2061867446388002</v>
      </c>
      <c r="K1409">
        <v>218.83622086118601</v>
      </c>
      <c r="L1409">
        <v>224.56547317866099</v>
      </c>
      <c r="M1409">
        <v>62.702341616345201</v>
      </c>
      <c r="N1409">
        <v>0.32154185496434401</v>
      </c>
      <c r="O1409">
        <v>34.189995410738803</v>
      </c>
      <c r="P1409">
        <v>16.430670585092098</v>
      </c>
      <c r="Q1409">
        <v>3.4579249550398997E-2</v>
      </c>
    </row>
    <row r="1410" spans="1:17" hidden="1" x14ac:dyDescent="0.3">
      <c r="A1410" t="s">
        <v>2987</v>
      </c>
      <c r="B1410" t="s">
        <v>2988</v>
      </c>
      <c r="C1410" t="s">
        <v>3150</v>
      </c>
      <c r="D1410" t="s">
        <v>572</v>
      </c>
      <c r="E1410">
        <v>1170.6611003999999</v>
      </c>
      <c r="F1410">
        <v>162.80000000000001</v>
      </c>
      <c r="G1410">
        <v>-24.0159789146756</v>
      </c>
      <c r="H1410">
        <v>-9.3262726939975895</v>
      </c>
      <c r="I1410">
        <v>2.9146537151907599</v>
      </c>
      <c r="J1410">
        <v>-6.0100586297662097</v>
      </c>
      <c r="K1410">
        <v>159.93846857525699</v>
      </c>
      <c r="L1410">
        <v>157.14066527768</v>
      </c>
      <c r="M1410">
        <v>70.684367861118602</v>
      </c>
      <c r="N1410">
        <v>1.4383189072443301</v>
      </c>
      <c r="O1410">
        <v>35.718673218673104</v>
      </c>
      <c r="P1410">
        <v>67.489711934156304</v>
      </c>
      <c r="Q1410">
        <v>0.13434701488894299</v>
      </c>
    </row>
    <row r="1411" spans="1:17" hidden="1" x14ac:dyDescent="0.3">
      <c r="A1411" t="s">
        <v>2989</v>
      </c>
      <c r="B1411" t="s">
        <v>2990</v>
      </c>
      <c r="C1411" t="s">
        <v>3150</v>
      </c>
      <c r="D1411" t="s">
        <v>214</v>
      </c>
      <c r="E1411">
        <v>1169.4466686999999</v>
      </c>
      <c r="F1411">
        <v>651</v>
      </c>
      <c r="G1411">
        <v>-10.703506582791601</v>
      </c>
      <c r="H1411">
        <v>-6.8133230349165599</v>
      </c>
      <c r="I1411">
        <v>-6.2831164231856604</v>
      </c>
      <c r="J1411">
        <v>-3.5131129027800201</v>
      </c>
      <c r="K1411">
        <v>671.79562168498103</v>
      </c>
      <c r="L1411">
        <v>647.69508514339202</v>
      </c>
      <c r="M1411">
        <v>50.295470665990003</v>
      </c>
      <c r="N1411">
        <v>0.54947751696429004</v>
      </c>
      <c r="O1411">
        <v>16.743471582181201</v>
      </c>
      <c r="P1411">
        <v>32.830034686798598</v>
      </c>
      <c r="Q1411">
        <v>5.8374545949987998E-2</v>
      </c>
    </row>
    <row r="1412" spans="1:17" hidden="1" x14ac:dyDescent="0.3">
      <c r="A1412" t="s">
        <v>2991</v>
      </c>
      <c r="B1412" t="s">
        <v>2992</v>
      </c>
      <c r="C1412" t="s">
        <v>3150</v>
      </c>
      <c r="D1412" t="s">
        <v>278</v>
      </c>
      <c r="E1412">
        <v>1168.3016723000001</v>
      </c>
      <c r="F1412">
        <v>195.89</v>
      </c>
      <c r="G1412">
        <v>-2.1258410799946201</v>
      </c>
      <c r="H1412">
        <v>-4.7143944421282002</v>
      </c>
      <c r="I1412">
        <v>43.452470565194901</v>
      </c>
      <c r="J1412">
        <v>6.9627587718549405E-2</v>
      </c>
      <c r="K1412">
        <v>206.41704564238901</v>
      </c>
      <c r="L1412">
        <v>177.78960993700201</v>
      </c>
      <c r="M1412">
        <v>48.946336214433799</v>
      </c>
      <c r="N1412">
        <v>0.39432683924089101</v>
      </c>
      <c r="O1412">
        <v>36.515391291030603</v>
      </c>
      <c r="P1412">
        <v>81.128062875635607</v>
      </c>
      <c r="Q1412">
        <v>0.123950780676248</v>
      </c>
    </row>
    <row r="1413" spans="1:17" hidden="1" x14ac:dyDescent="0.3">
      <c r="A1413" t="s">
        <v>2993</v>
      </c>
      <c r="B1413" t="s">
        <v>2994</v>
      </c>
      <c r="C1413" t="s">
        <v>3150</v>
      </c>
      <c r="D1413" t="s">
        <v>100</v>
      </c>
      <c r="E1413">
        <v>1161.6520184000001</v>
      </c>
      <c r="F1413">
        <v>44.56</v>
      </c>
      <c r="G1413">
        <v>-38.237684039647903</v>
      </c>
      <c r="H1413">
        <v>6.39717726574548</v>
      </c>
      <c r="I1413">
        <v>-21.112468459195298</v>
      </c>
      <c r="J1413">
        <v>-2.5906122687751298</v>
      </c>
      <c r="K1413">
        <v>46.503894500432203</v>
      </c>
      <c r="L1413">
        <v>53.0079892353193</v>
      </c>
      <c r="M1413">
        <v>58.353055444968597</v>
      </c>
      <c r="N1413">
        <v>0.57922164642879703</v>
      </c>
      <c r="O1413">
        <v>94.120287253141797</v>
      </c>
      <c r="P1413">
        <v>11.679197994987399</v>
      </c>
      <c r="Q1413">
        <v>-4.0196717763853002E-2</v>
      </c>
    </row>
    <row r="1414" spans="1:17" hidden="1" x14ac:dyDescent="0.3">
      <c r="A1414" t="s">
        <v>2995</v>
      </c>
      <c r="B1414" t="s">
        <v>2996</v>
      </c>
      <c r="C1414" t="s">
        <v>3150</v>
      </c>
      <c r="D1414" t="s">
        <v>626</v>
      </c>
      <c r="E1414">
        <v>1161.5816</v>
      </c>
      <c r="F1414">
        <v>180.16</v>
      </c>
      <c r="G1414">
        <v>-50.9760888649433</v>
      </c>
      <c r="H1414">
        <v>3.87667106112852</v>
      </c>
      <c r="I1414">
        <v>-29.981116544286301</v>
      </c>
      <c r="J1414">
        <v>6.6104751578544496</v>
      </c>
      <c r="K1414">
        <v>177.58368183715299</v>
      </c>
      <c r="L1414">
        <v>204.89533093434301</v>
      </c>
      <c r="M1414">
        <v>67.617490138189893</v>
      </c>
      <c r="N1414">
        <v>2.8334529595830702</v>
      </c>
      <c r="O1414">
        <v>70.875888099467105</v>
      </c>
      <c r="P1414">
        <v>25.459610027855099</v>
      </c>
      <c r="Q1414">
        <v>7.3720023348078006E-2</v>
      </c>
    </row>
    <row r="1415" spans="1:17" hidden="1" x14ac:dyDescent="0.3">
      <c r="A1415" t="s">
        <v>2997</v>
      </c>
      <c r="B1415" t="s">
        <v>2998</v>
      </c>
      <c r="C1415" t="s">
        <v>3150</v>
      </c>
      <c r="D1415" t="s">
        <v>83</v>
      </c>
      <c r="E1415">
        <v>1160.6479999999999</v>
      </c>
      <c r="F1415">
        <v>98.36</v>
      </c>
      <c r="G1415">
        <v>96.883683125837706</v>
      </c>
      <c r="H1415">
        <v>-8.7392892122242198</v>
      </c>
      <c r="I1415">
        <v>55.128064852848098</v>
      </c>
      <c r="J1415">
        <v>-7.6143175246837203</v>
      </c>
      <c r="K1415">
        <v>112.86952303049399</v>
      </c>
      <c r="L1415">
        <v>88.904967906067398</v>
      </c>
      <c r="M1415">
        <v>28.599569962906799</v>
      </c>
      <c r="N1415">
        <v>0.14124986838318901</v>
      </c>
      <c r="O1415">
        <v>59.983733224888098</v>
      </c>
      <c r="P1415">
        <v>135.02986857825499</v>
      </c>
      <c r="Q1415">
        <v>0.113110070106596</v>
      </c>
    </row>
    <row r="1416" spans="1:17" hidden="1" x14ac:dyDescent="0.3">
      <c r="A1416" t="s">
        <v>2999</v>
      </c>
      <c r="B1416" t="s">
        <v>3000</v>
      </c>
      <c r="C1416" t="s">
        <v>3150</v>
      </c>
      <c r="D1416" t="s">
        <v>983</v>
      </c>
      <c r="E1416">
        <v>1158.3194889700001</v>
      </c>
      <c r="F1416">
        <v>62.51</v>
      </c>
      <c r="G1416">
        <v>-54.3230818367159</v>
      </c>
      <c r="H1416">
        <v>-1.38481576736236</v>
      </c>
      <c r="I1416">
        <v>-17.845366563336899</v>
      </c>
      <c r="J1416">
        <v>-1.9514083287859401</v>
      </c>
      <c r="K1416">
        <v>66.468627725637603</v>
      </c>
      <c r="L1416">
        <v>73.669568129305901</v>
      </c>
      <c r="M1416">
        <v>53.8894899273416</v>
      </c>
      <c r="N1416">
        <v>0.37420566858016202</v>
      </c>
      <c r="O1416">
        <v>50.055991041433302</v>
      </c>
      <c r="P1416">
        <v>6.8547008547008499</v>
      </c>
      <c r="Q1416">
        <v>-2.2518435968840001E-2</v>
      </c>
    </row>
    <row r="1417" spans="1:17" hidden="1" x14ac:dyDescent="0.3">
      <c r="A1417" t="s">
        <v>3001</v>
      </c>
      <c r="B1417" t="s">
        <v>3002</v>
      </c>
      <c r="C1417" t="s">
        <v>3150</v>
      </c>
      <c r="D1417" t="s">
        <v>243</v>
      </c>
      <c r="E1417">
        <v>1158.316067105</v>
      </c>
      <c r="F1417">
        <v>1230.05</v>
      </c>
      <c r="G1417">
        <v>114.48841766665301</v>
      </c>
      <c r="H1417">
        <v>45.674061292963202</v>
      </c>
      <c r="I1417">
        <v>84.959652294262398</v>
      </c>
      <c r="J1417">
        <v>17.557004367476399</v>
      </c>
      <c r="K1417">
        <v>894.946808743416</v>
      </c>
      <c r="L1417">
        <v>717.27081122874097</v>
      </c>
      <c r="M1417">
        <v>84.113356419021798</v>
      </c>
      <c r="N1417">
        <v>1.87959387959387</v>
      </c>
      <c r="O1417">
        <v>0</v>
      </c>
      <c r="P1417">
        <v>219.493506493506</v>
      </c>
    </row>
    <row r="1418" spans="1:17" hidden="1" x14ac:dyDescent="0.3">
      <c r="A1418" t="s">
        <v>3003</v>
      </c>
      <c r="B1418" t="s">
        <v>3004</v>
      </c>
      <c r="C1418" t="s">
        <v>3150</v>
      </c>
      <c r="D1418" t="s">
        <v>263</v>
      </c>
      <c r="E1418">
        <v>1158.1555847549901</v>
      </c>
      <c r="F1418">
        <v>309.45</v>
      </c>
      <c r="G1418">
        <v>27.782576716217299</v>
      </c>
      <c r="H1418">
        <v>-10.273558423374901</v>
      </c>
      <c r="I1418">
        <v>44.561975986583001</v>
      </c>
      <c r="J1418">
        <v>-10.6101309027516</v>
      </c>
      <c r="M1418">
        <v>45.4397870745847</v>
      </c>
      <c r="O1418">
        <v>58.332525448376103</v>
      </c>
      <c r="P1418">
        <v>60.295260295260199</v>
      </c>
    </row>
    <row r="1419" spans="1:17" hidden="1" x14ac:dyDescent="0.3">
      <c r="A1419" t="s">
        <v>3005</v>
      </c>
      <c r="B1419" t="s">
        <v>3006</v>
      </c>
      <c r="C1419" t="s">
        <v>3150</v>
      </c>
      <c r="D1419" t="s">
        <v>51</v>
      </c>
      <c r="E1419">
        <v>1157.6085652950001</v>
      </c>
      <c r="F1419">
        <v>1679.65</v>
      </c>
      <c r="G1419">
        <v>148.06477568474301</v>
      </c>
      <c r="H1419">
        <v>20.479560303187299</v>
      </c>
      <c r="I1419">
        <v>6.1160034521625102</v>
      </c>
      <c r="J1419">
        <v>7.1905647821219398</v>
      </c>
      <c r="K1419">
        <v>1518.88473107912</v>
      </c>
      <c r="L1419">
        <v>1382.8021503617699</v>
      </c>
      <c r="M1419">
        <v>71.879076446989799</v>
      </c>
      <c r="N1419">
        <v>2.91110787556073</v>
      </c>
      <c r="O1419">
        <v>10.380138719375999</v>
      </c>
      <c r="P1419">
        <v>203.35018963337501</v>
      </c>
      <c r="Q1419">
        <v>0.137655244159305</v>
      </c>
    </row>
    <row r="1420" spans="1:17" hidden="1" x14ac:dyDescent="0.3">
      <c r="A1420" t="s">
        <v>3007</v>
      </c>
      <c r="B1420" t="s">
        <v>3008</v>
      </c>
      <c r="C1420" t="s">
        <v>3150</v>
      </c>
      <c r="D1420" t="s">
        <v>1452</v>
      </c>
      <c r="E1420">
        <v>1155.8862306000001</v>
      </c>
      <c r="F1420">
        <v>167.01</v>
      </c>
      <c r="G1420">
        <v>-59.7293763419352</v>
      </c>
      <c r="H1420">
        <v>-6.0283771794623799</v>
      </c>
      <c r="I1420">
        <v>-40.436775587107903</v>
      </c>
      <c r="J1420">
        <v>-5.4626575772033297</v>
      </c>
      <c r="K1420">
        <v>188.79292355651799</v>
      </c>
      <c r="L1420">
        <v>229.65197863426599</v>
      </c>
      <c r="M1420">
        <v>41.303065709090802</v>
      </c>
      <c r="N1420">
        <v>0.98531058843923003</v>
      </c>
      <c r="O1420">
        <v>98.1917250464044</v>
      </c>
      <c r="P1420">
        <v>5.5622274192528698</v>
      </c>
      <c r="Q1420">
        <v>1.7209236572593E-2</v>
      </c>
    </row>
    <row r="1421" spans="1:17" hidden="1" x14ac:dyDescent="0.3">
      <c r="A1421" t="s">
        <v>3009</v>
      </c>
      <c r="B1421" t="s">
        <v>3010</v>
      </c>
      <c r="C1421" t="s">
        <v>3150</v>
      </c>
      <c r="D1421" t="s">
        <v>283</v>
      </c>
      <c r="E1421">
        <v>1150.1175125</v>
      </c>
      <c r="F1421">
        <v>309.64999999999998</v>
      </c>
      <c r="G1421">
        <v>165.039931785368</v>
      </c>
      <c r="H1421">
        <v>1.4275685335531101</v>
      </c>
      <c r="I1421">
        <v>40.904888492042602</v>
      </c>
      <c r="J1421">
        <v>-5.78542227804299</v>
      </c>
      <c r="K1421">
        <v>328.16394260320499</v>
      </c>
      <c r="L1421">
        <v>266.87060678290101</v>
      </c>
      <c r="M1421">
        <v>30.046151187271398</v>
      </c>
      <c r="N1421">
        <v>0.33677313677313597</v>
      </c>
      <c r="O1421">
        <v>33.6024543839819</v>
      </c>
      <c r="P1421">
        <v>210.937274627345</v>
      </c>
    </row>
    <row r="1422" spans="1:17" hidden="1" x14ac:dyDescent="0.3">
      <c r="A1422" t="s">
        <v>3011</v>
      </c>
      <c r="B1422" t="s">
        <v>3012</v>
      </c>
      <c r="C1422" t="s">
        <v>3150</v>
      </c>
      <c r="D1422" t="s">
        <v>222</v>
      </c>
      <c r="E1422">
        <v>1146.4529643610001</v>
      </c>
      <c r="F1422">
        <v>17.39</v>
      </c>
      <c r="G1422">
        <v>-43.233793037959501</v>
      </c>
      <c r="H1422">
        <v>-2.1044175898908501</v>
      </c>
      <c r="I1422">
        <v>-43.074148480327601</v>
      </c>
      <c r="J1422">
        <v>-2.6898757193385299</v>
      </c>
      <c r="K1422">
        <v>18.387274512188402</v>
      </c>
      <c r="L1422">
        <v>21.505786712175301</v>
      </c>
      <c r="M1422">
        <v>48.350473565799199</v>
      </c>
      <c r="N1422">
        <v>0.26768005508183301</v>
      </c>
      <c r="O1422">
        <v>141.51811385853901</v>
      </c>
      <c r="P1422">
        <v>17.8184281842818</v>
      </c>
      <c r="Q1422">
        <v>5.6815007366401001E-2</v>
      </c>
    </row>
    <row r="1423" spans="1:17" hidden="1" x14ac:dyDescent="0.3">
      <c r="A1423" t="s">
        <v>3013</v>
      </c>
      <c r="B1423" t="s">
        <v>3014</v>
      </c>
      <c r="C1423" t="s">
        <v>3150</v>
      </c>
      <c r="D1423" t="s">
        <v>489</v>
      </c>
      <c r="E1423">
        <v>1145.8583831999999</v>
      </c>
      <c r="F1423">
        <v>1128</v>
      </c>
      <c r="G1423">
        <v>385.24600248930301</v>
      </c>
      <c r="H1423">
        <v>12.4757936586421</v>
      </c>
      <c r="I1423">
        <v>254.069488674989</v>
      </c>
      <c r="J1423">
        <v>7.2357035349195504</v>
      </c>
      <c r="K1423">
        <v>916.30288187197004</v>
      </c>
      <c r="L1423">
        <v>564.49997504887006</v>
      </c>
      <c r="M1423">
        <v>73.893011002853896</v>
      </c>
      <c r="N1423">
        <v>0.37733127875040001</v>
      </c>
      <c r="O1423">
        <v>1.86170212765957</v>
      </c>
      <c r="P1423">
        <v>421.85981956974302</v>
      </c>
      <c r="Q1423">
        <v>0.15870824665814201</v>
      </c>
    </row>
    <row r="1424" spans="1:17" hidden="1" x14ac:dyDescent="0.3">
      <c r="A1424" t="s">
        <v>3015</v>
      </c>
      <c r="B1424" t="s">
        <v>3016</v>
      </c>
      <c r="C1424" t="s">
        <v>3150</v>
      </c>
      <c r="D1424" t="s">
        <v>3017</v>
      </c>
      <c r="E1424">
        <v>1144.4189481999999</v>
      </c>
      <c r="F1424">
        <v>437</v>
      </c>
      <c r="G1424">
        <v>37.316917612023701</v>
      </c>
      <c r="H1424">
        <v>19.711422988961999</v>
      </c>
      <c r="I1424">
        <v>54.157553577931601</v>
      </c>
      <c r="J1424">
        <v>6.7706505964509303</v>
      </c>
      <c r="K1424">
        <v>379.40485353748102</v>
      </c>
      <c r="L1424">
        <v>318.31599594679</v>
      </c>
      <c r="M1424">
        <v>71.533177617815994</v>
      </c>
      <c r="N1424">
        <v>0.57638985272572996</v>
      </c>
      <c r="O1424">
        <v>4.7368421052631504</v>
      </c>
      <c r="P1424">
        <v>140.10989010988999</v>
      </c>
      <c r="Q1424">
        <v>0.15386482127876999</v>
      </c>
    </row>
    <row r="1425" spans="1:17" hidden="1" x14ac:dyDescent="0.3">
      <c r="A1425" t="s">
        <v>3018</v>
      </c>
      <c r="B1425" t="s">
        <v>3019</v>
      </c>
      <c r="C1425" t="s">
        <v>3150</v>
      </c>
      <c r="D1425" t="s">
        <v>626</v>
      </c>
      <c r="E1425">
        <v>1140.7819123199999</v>
      </c>
      <c r="F1425">
        <v>18.239999999999998</v>
      </c>
      <c r="G1425">
        <v>-3.0267737671459898</v>
      </c>
      <c r="H1425">
        <v>-2.1435376885938702</v>
      </c>
      <c r="I1425">
        <v>22.146068126170501</v>
      </c>
      <c r="J1425">
        <v>-8.9004020351279909</v>
      </c>
      <c r="K1425">
        <v>18.7143510450286</v>
      </c>
      <c r="L1425">
        <v>15.806097792905</v>
      </c>
      <c r="M1425">
        <v>38.5720641480655</v>
      </c>
      <c r="N1425">
        <v>8.2468576927976198E-2</v>
      </c>
      <c r="O1425">
        <v>44.462719298245602</v>
      </c>
      <c r="P1425">
        <v>82.399999999999906</v>
      </c>
      <c r="Q1425">
        <v>4.7831860169600997E-2</v>
      </c>
    </row>
    <row r="1426" spans="1:17" hidden="1" x14ac:dyDescent="0.3">
      <c r="A1426" t="s">
        <v>3020</v>
      </c>
      <c r="B1426" t="s">
        <v>3021</v>
      </c>
      <c r="C1426" t="s">
        <v>3150</v>
      </c>
      <c r="D1426" t="s">
        <v>83</v>
      </c>
      <c r="E1426">
        <v>1137.1684264799901</v>
      </c>
      <c r="F1426">
        <v>232.8</v>
      </c>
      <c r="G1426">
        <v>-52.964020954160702</v>
      </c>
      <c r="H1426">
        <v>-2.2104502023617001</v>
      </c>
      <c r="I1426">
        <v>-10.8916638746452</v>
      </c>
      <c r="J1426">
        <v>-0.68766163635752697</v>
      </c>
      <c r="K1426">
        <v>244.372538439294</v>
      </c>
      <c r="L1426">
        <v>259.21865626699997</v>
      </c>
      <c r="M1426">
        <v>52.477181618533301</v>
      </c>
      <c r="N1426">
        <v>0.28624589654885202</v>
      </c>
      <c r="O1426">
        <v>62.542955326460401</v>
      </c>
      <c r="P1426">
        <v>41.090909090909001</v>
      </c>
    </row>
    <row r="1427" spans="1:17" hidden="1" x14ac:dyDescent="0.3">
      <c r="A1427" t="s">
        <v>3022</v>
      </c>
      <c r="B1427" t="s">
        <v>3023</v>
      </c>
      <c r="C1427" t="s">
        <v>3150</v>
      </c>
      <c r="D1427" t="s">
        <v>455</v>
      </c>
      <c r="E1427">
        <v>1136.450624625</v>
      </c>
      <c r="F1427">
        <v>401.25</v>
      </c>
      <c r="G1427">
        <v>31.901619751241</v>
      </c>
      <c r="H1427">
        <v>8.5037201913880196</v>
      </c>
      <c r="I1427">
        <v>51.4681618332868</v>
      </c>
      <c r="J1427">
        <v>-3.46878054644798</v>
      </c>
      <c r="K1427">
        <v>367.86341900965903</v>
      </c>
      <c r="L1427">
        <v>312.45724274867899</v>
      </c>
      <c r="M1427">
        <v>62.8311793926786</v>
      </c>
      <c r="N1427">
        <v>0.82820418322477096</v>
      </c>
      <c r="O1427">
        <v>5.6697819314641604</v>
      </c>
      <c r="P1427">
        <v>112.13322759714499</v>
      </c>
      <c r="Q1427">
        <v>0.11297289066459699</v>
      </c>
    </row>
    <row r="1428" spans="1:17" hidden="1" x14ac:dyDescent="0.3">
      <c r="A1428" t="s">
        <v>3024</v>
      </c>
      <c r="B1428" t="s">
        <v>3025</v>
      </c>
      <c r="C1428" t="s">
        <v>3150</v>
      </c>
      <c r="D1428" t="s">
        <v>51</v>
      </c>
      <c r="E1428">
        <v>1134.56321747999</v>
      </c>
      <c r="F1428">
        <v>1836.45</v>
      </c>
      <c r="G1428">
        <v>-30.927755752819099</v>
      </c>
      <c r="H1428">
        <v>-4.9737679043755003</v>
      </c>
      <c r="I1428">
        <v>-23.763278796184199</v>
      </c>
      <c r="J1428">
        <v>-0.118710308957581</v>
      </c>
      <c r="K1428">
        <v>2000.9905451351101</v>
      </c>
      <c r="L1428">
        <v>2135.27788499289</v>
      </c>
      <c r="M1428">
        <v>42.917805319950197</v>
      </c>
      <c r="N1428">
        <v>0.96180877166420198</v>
      </c>
      <c r="O1428">
        <v>53.769500939312202</v>
      </c>
      <c r="P1428">
        <v>7.8773460216759297</v>
      </c>
      <c r="Q1428">
        <v>-3.1876577524455003E-2</v>
      </c>
    </row>
    <row r="1429" spans="1:17" hidden="1" x14ac:dyDescent="0.3">
      <c r="A1429" t="s">
        <v>3026</v>
      </c>
      <c r="B1429" t="s">
        <v>3027</v>
      </c>
      <c r="C1429" t="s">
        <v>3150</v>
      </c>
      <c r="D1429" t="s">
        <v>3028</v>
      </c>
      <c r="E1429">
        <v>1131.4772261369999</v>
      </c>
      <c r="F1429">
        <v>173.79</v>
      </c>
      <c r="G1429">
        <v>-66.967091554188698</v>
      </c>
      <c r="H1429">
        <v>1.38725181699985</v>
      </c>
      <c r="I1429">
        <v>-2.2224470795539499</v>
      </c>
      <c r="J1429">
        <v>-4.1076781069938102</v>
      </c>
      <c r="K1429">
        <v>183.02531404977699</v>
      </c>
      <c r="L1429">
        <v>195.27185767822101</v>
      </c>
      <c r="M1429">
        <v>48.899156700032002</v>
      </c>
      <c r="N1429">
        <v>0.875288640050774</v>
      </c>
      <c r="O1429">
        <v>86.8922262500719</v>
      </c>
      <c r="P1429">
        <v>19.690082644628099</v>
      </c>
    </row>
    <row r="1430" spans="1:17" hidden="1" x14ac:dyDescent="0.3">
      <c r="A1430" t="s">
        <v>3029</v>
      </c>
      <c r="B1430" t="s">
        <v>3030</v>
      </c>
      <c r="C1430" t="s">
        <v>3150</v>
      </c>
      <c r="D1430" t="s">
        <v>227</v>
      </c>
      <c r="E1430">
        <v>1131.4354396799999</v>
      </c>
      <c r="F1430">
        <v>241.4</v>
      </c>
      <c r="G1430">
        <v>-9.7101074913577605</v>
      </c>
      <c r="H1430">
        <v>1.2417495638720399</v>
      </c>
      <c r="I1430">
        <v>20.473088664980899</v>
      </c>
      <c r="J1430">
        <v>0.34820822877798702</v>
      </c>
      <c r="K1430">
        <v>246.00381119861299</v>
      </c>
      <c r="L1430">
        <v>220.75484417687801</v>
      </c>
      <c r="M1430">
        <v>58.637287611593798</v>
      </c>
      <c r="N1430">
        <v>0.43919715073997201</v>
      </c>
      <c r="O1430">
        <v>28.2104391052195</v>
      </c>
      <c r="P1430">
        <v>67.6388888888888</v>
      </c>
      <c r="Q1430">
        <v>0.12607384057545501</v>
      </c>
    </row>
    <row r="1431" spans="1:17" hidden="1" x14ac:dyDescent="0.3">
      <c r="A1431" t="s">
        <v>3031</v>
      </c>
      <c r="B1431" t="s">
        <v>3032</v>
      </c>
      <c r="C1431" t="s">
        <v>3150</v>
      </c>
      <c r="D1431" t="s">
        <v>3033</v>
      </c>
      <c r="E1431">
        <v>1131.4346107049901</v>
      </c>
      <c r="F1431">
        <v>1087</v>
      </c>
      <c r="G1431">
        <v>189.29624632059301</v>
      </c>
      <c r="H1431">
        <v>14.8158004194727</v>
      </c>
      <c r="I1431">
        <v>106.282083451841</v>
      </c>
      <c r="J1431">
        <v>-4.7588250999920998</v>
      </c>
      <c r="K1431">
        <v>964.979597762004</v>
      </c>
      <c r="L1431">
        <v>745.25560333026601</v>
      </c>
      <c r="M1431">
        <v>63.114423048644497</v>
      </c>
      <c r="N1431">
        <v>0.79204950309394295</v>
      </c>
      <c r="O1431">
        <v>3.7718491260349598</v>
      </c>
      <c r="P1431">
        <v>212.08728107952899</v>
      </c>
    </row>
    <row r="1432" spans="1:17" hidden="1" x14ac:dyDescent="0.3">
      <c r="A1432" t="s">
        <v>3034</v>
      </c>
      <c r="B1432" t="s">
        <v>3035</v>
      </c>
      <c r="C1432" t="s">
        <v>3150</v>
      </c>
      <c r="D1432" t="s">
        <v>117</v>
      </c>
      <c r="E1432">
        <v>1127.739039</v>
      </c>
      <c r="F1432">
        <v>885</v>
      </c>
      <c r="G1432">
        <v>336.80878191430799</v>
      </c>
      <c r="H1432">
        <v>3.4145292579134798</v>
      </c>
      <c r="I1432">
        <v>12.9359583482793</v>
      </c>
      <c r="J1432">
        <v>-4.9790966075137799</v>
      </c>
      <c r="K1432">
        <v>970.93199815408798</v>
      </c>
      <c r="L1432">
        <v>778.10622955165195</v>
      </c>
      <c r="M1432">
        <v>32.499895341184697</v>
      </c>
      <c r="N1432">
        <v>2.5314876551359902</v>
      </c>
      <c r="O1432">
        <v>48.813559322033903</v>
      </c>
      <c r="P1432">
        <v>336.92915329548202</v>
      </c>
      <c r="Q1432">
        <v>0.17174302786736201</v>
      </c>
    </row>
    <row r="1433" spans="1:17" hidden="1" x14ac:dyDescent="0.3">
      <c r="A1433" t="s">
        <v>3036</v>
      </c>
      <c r="B1433" t="s">
        <v>3037</v>
      </c>
      <c r="C1433" t="s">
        <v>3150</v>
      </c>
      <c r="D1433" t="s">
        <v>57</v>
      </c>
      <c r="E1433">
        <v>1125.1451229940001</v>
      </c>
      <c r="F1433">
        <v>158.03</v>
      </c>
      <c r="G1433">
        <v>-65.407185933259001</v>
      </c>
      <c r="H1433">
        <v>-8.9799580537494208</v>
      </c>
      <c r="I1433">
        <v>-36.739564937463797</v>
      </c>
      <c r="J1433">
        <v>-4.2765503995136802</v>
      </c>
      <c r="K1433">
        <v>185.020581735626</v>
      </c>
      <c r="M1433">
        <v>36.385614953932297</v>
      </c>
      <c r="N1433">
        <v>0.95861638303824204</v>
      </c>
      <c r="O1433">
        <v>87.654242865278704</v>
      </c>
      <c r="P1433">
        <v>3.5854745673833102</v>
      </c>
    </row>
    <row r="1434" spans="1:17" hidden="1" x14ac:dyDescent="0.3">
      <c r="A1434" t="s">
        <v>3038</v>
      </c>
      <c r="B1434" t="s">
        <v>3039</v>
      </c>
      <c r="C1434" t="s">
        <v>3150</v>
      </c>
      <c r="D1434" t="s">
        <v>418</v>
      </c>
      <c r="E1434">
        <v>1118.9002616</v>
      </c>
      <c r="F1434">
        <v>107.47</v>
      </c>
      <c r="G1434">
        <v>16.515605026017599</v>
      </c>
      <c r="H1434">
        <v>-5.5533392061402003</v>
      </c>
      <c r="I1434">
        <v>41.486184405240301</v>
      </c>
      <c r="J1434">
        <v>-1.4390830750772601</v>
      </c>
      <c r="K1434">
        <v>103.740492442278</v>
      </c>
      <c r="L1434">
        <v>85.942334066235006</v>
      </c>
      <c r="M1434">
        <v>61.538813907509997</v>
      </c>
      <c r="N1434">
        <v>0.30327633048414099</v>
      </c>
      <c r="O1434">
        <v>16.125430352656501</v>
      </c>
      <c r="P1434">
        <v>118.434959349593</v>
      </c>
      <c r="Q1434">
        <v>0.116158495603379</v>
      </c>
    </row>
    <row r="1435" spans="1:17" hidden="1" x14ac:dyDescent="0.3">
      <c r="A1435" t="s">
        <v>3040</v>
      </c>
      <c r="B1435" t="s">
        <v>3041</v>
      </c>
      <c r="C1435" t="s">
        <v>3150</v>
      </c>
      <c r="D1435" t="s">
        <v>983</v>
      </c>
      <c r="E1435">
        <v>1118.7817502</v>
      </c>
      <c r="F1435">
        <v>293.35000000000002</v>
      </c>
      <c r="G1435">
        <v>-64.062900875651593</v>
      </c>
      <c r="H1435">
        <v>-3.4727061003394302</v>
      </c>
      <c r="I1435">
        <v>-15.173870050027199</v>
      </c>
      <c r="J1435">
        <v>1.0649358547268399</v>
      </c>
      <c r="K1435">
        <v>318.33206566113</v>
      </c>
      <c r="L1435">
        <v>338.18964268357001</v>
      </c>
      <c r="M1435">
        <v>48.046288139893598</v>
      </c>
      <c r="N1435">
        <v>0.32526677443533603</v>
      </c>
      <c r="O1435">
        <v>82.6487131412987</v>
      </c>
      <c r="P1435">
        <v>7.8492647058823604</v>
      </c>
      <c r="Q1435">
        <v>5.8584397510752E-2</v>
      </c>
    </row>
    <row r="1436" spans="1:17" hidden="1" x14ac:dyDescent="0.3">
      <c r="A1436" t="s">
        <v>3042</v>
      </c>
      <c r="B1436" t="s">
        <v>3043</v>
      </c>
      <c r="C1436" t="s">
        <v>3150</v>
      </c>
      <c r="D1436" t="s">
        <v>278</v>
      </c>
      <c r="E1436">
        <v>1116.99088944</v>
      </c>
      <c r="F1436">
        <v>91.58</v>
      </c>
      <c r="G1436">
        <v>-26.043614460039802</v>
      </c>
      <c r="H1436">
        <v>9.0118466124248702</v>
      </c>
      <c r="I1436">
        <v>4.6237445543990701</v>
      </c>
      <c r="J1436">
        <v>-6.4233418768458597</v>
      </c>
      <c r="K1436">
        <v>91.937212098045094</v>
      </c>
      <c r="L1436">
        <v>89.040892260665103</v>
      </c>
      <c r="M1436">
        <v>40.739274799333003</v>
      </c>
      <c r="N1436">
        <v>1.85048866701109</v>
      </c>
      <c r="O1436">
        <v>27.757152216641099</v>
      </c>
      <c r="P1436">
        <v>34.676470588235198</v>
      </c>
      <c r="Q1436">
        <v>0.136198556996841</v>
      </c>
    </row>
    <row r="1437" spans="1:17" hidden="1" x14ac:dyDescent="0.3">
      <c r="A1437" t="s">
        <v>3044</v>
      </c>
      <c r="B1437" t="s">
        <v>3045</v>
      </c>
      <c r="C1437" t="s">
        <v>3150</v>
      </c>
      <c r="D1437" t="s">
        <v>3046</v>
      </c>
      <c r="E1437">
        <v>1116.4206944</v>
      </c>
      <c r="F1437">
        <v>32</v>
      </c>
      <c r="G1437">
        <v>-48.437526948390897</v>
      </c>
      <c r="H1437">
        <v>-11.726199077442001</v>
      </c>
      <c r="I1437">
        <v>3.71577552720324</v>
      </c>
      <c r="J1437">
        <v>-13.5542196778263</v>
      </c>
      <c r="K1437">
        <v>35.994613930411099</v>
      </c>
      <c r="L1437">
        <v>34.805597682317803</v>
      </c>
      <c r="M1437">
        <v>24.2558696890171</v>
      </c>
      <c r="N1437">
        <v>0.92051702130746405</v>
      </c>
      <c r="O1437">
        <v>62.5</v>
      </c>
      <c r="P1437">
        <v>23.076923076922998</v>
      </c>
      <c r="Q1437">
        <v>0.13973725284010999</v>
      </c>
    </row>
    <row r="1438" spans="1:17" hidden="1" x14ac:dyDescent="0.3">
      <c r="A1438" t="s">
        <v>3047</v>
      </c>
      <c r="B1438" t="s">
        <v>3048</v>
      </c>
      <c r="C1438" t="s">
        <v>3150</v>
      </c>
      <c r="D1438" t="s">
        <v>504</v>
      </c>
      <c r="E1438">
        <v>1112.0225348070001</v>
      </c>
      <c r="F1438">
        <v>178.77</v>
      </c>
      <c r="G1438">
        <v>-34.230215272724799</v>
      </c>
      <c r="H1438">
        <v>-10.498062614770699</v>
      </c>
      <c r="I1438">
        <v>-7.7820982254362399</v>
      </c>
      <c r="J1438">
        <v>-2.8957495198619299</v>
      </c>
      <c r="K1438">
        <v>204.813370651301</v>
      </c>
      <c r="L1438">
        <v>206.64230000144599</v>
      </c>
      <c r="M1438">
        <v>34.439049866282097</v>
      </c>
      <c r="N1438">
        <v>0.38973950380300398</v>
      </c>
      <c r="O1438">
        <v>47.407283101191403</v>
      </c>
      <c r="P1438">
        <v>11.801125703564701</v>
      </c>
      <c r="Q1438">
        <v>-2.6309266390844001E-2</v>
      </c>
    </row>
    <row r="1439" spans="1:17" hidden="1" x14ac:dyDescent="0.3">
      <c r="A1439" t="s">
        <v>3049</v>
      </c>
      <c r="B1439" t="s">
        <v>3050</v>
      </c>
      <c r="C1439" t="s">
        <v>3150</v>
      </c>
      <c r="D1439" t="s">
        <v>214</v>
      </c>
      <c r="E1439">
        <v>1108.7</v>
      </c>
      <c r="F1439">
        <v>110.87</v>
      </c>
      <c r="G1439">
        <v>18.7824851823354</v>
      </c>
      <c r="H1439">
        <v>-12.7989877892553</v>
      </c>
      <c r="I1439">
        <v>25.508627367876699</v>
      </c>
      <c r="J1439">
        <v>1.7852824029495999</v>
      </c>
      <c r="K1439">
        <v>119.538903231295</v>
      </c>
      <c r="L1439">
        <v>103.01681060806401</v>
      </c>
      <c r="M1439">
        <v>44.3413299775779</v>
      </c>
      <c r="N1439">
        <v>0.49708898209564001</v>
      </c>
      <c r="O1439">
        <v>31.415170920898301</v>
      </c>
      <c r="P1439">
        <v>55.825720309205799</v>
      </c>
      <c r="Q1439">
        <v>7.5145167189805004E-2</v>
      </c>
    </row>
    <row r="1440" spans="1:17" hidden="1" x14ac:dyDescent="0.3">
      <c r="A1440" t="s">
        <v>3051</v>
      </c>
      <c r="B1440" t="s">
        <v>3052</v>
      </c>
      <c r="C1440" t="s">
        <v>3150</v>
      </c>
      <c r="D1440" t="s">
        <v>263</v>
      </c>
      <c r="E1440">
        <v>1104.70833165</v>
      </c>
      <c r="F1440">
        <v>948.9</v>
      </c>
      <c r="G1440">
        <v>9.0003116436668194</v>
      </c>
      <c r="H1440">
        <v>4.30558047821392</v>
      </c>
      <c r="I1440">
        <v>-6.1634969087210996</v>
      </c>
      <c r="J1440">
        <v>-6.0692439681638799</v>
      </c>
      <c r="K1440">
        <v>949.93309614235397</v>
      </c>
      <c r="L1440">
        <v>931.50902579998399</v>
      </c>
      <c r="M1440">
        <v>61.006497977571399</v>
      </c>
      <c r="N1440">
        <v>0.60931700014830803</v>
      </c>
      <c r="O1440">
        <v>18.026135525345101</v>
      </c>
      <c r="P1440">
        <v>34.309978768577402</v>
      </c>
      <c r="Q1440">
        <v>6.9336101780199999E-2</v>
      </c>
    </row>
    <row r="1441" spans="1:17" hidden="1" x14ac:dyDescent="0.3">
      <c r="A1441" t="s">
        <v>3053</v>
      </c>
      <c r="B1441" t="s">
        <v>3054</v>
      </c>
      <c r="C1441" t="s">
        <v>3150</v>
      </c>
      <c r="D1441" t="s">
        <v>757</v>
      </c>
      <c r="E1441">
        <v>1102.877238609</v>
      </c>
      <c r="F1441">
        <v>218.49</v>
      </c>
      <c r="G1441">
        <v>-39.430741654476897</v>
      </c>
      <c r="H1441">
        <v>-5.7237825902273602</v>
      </c>
      <c r="I1441">
        <v>-28.140967264190401</v>
      </c>
      <c r="J1441">
        <v>-0.13845333329926801</v>
      </c>
      <c r="K1441">
        <v>231.93722613838099</v>
      </c>
      <c r="M1441">
        <v>52.819065885781498</v>
      </c>
      <c r="N1441">
        <v>1.1876209310397201</v>
      </c>
      <c r="O1441">
        <v>46.7801730056295</v>
      </c>
      <c r="P1441">
        <v>12.0461538461538</v>
      </c>
    </row>
    <row r="1442" spans="1:17" hidden="1" x14ac:dyDescent="0.3">
      <c r="A1442" t="s">
        <v>3055</v>
      </c>
      <c r="B1442" t="s">
        <v>3056</v>
      </c>
      <c r="C1442" t="s">
        <v>3150</v>
      </c>
      <c r="D1442" t="s">
        <v>214</v>
      </c>
      <c r="E1442">
        <v>1102.8510000000001</v>
      </c>
      <c r="F1442">
        <v>101.88</v>
      </c>
      <c r="G1442">
        <v>-37.827483725282399</v>
      </c>
      <c r="H1442">
        <v>6.1780124554228601</v>
      </c>
      <c r="I1442">
        <v>-9.37665914655671</v>
      </c>
      <c r="J1442">
        <v>-0.65265559721001498</v>
      </c>
      <c r="K1442">
        <v>96.752136452873103</v>
      </c>
      <c r="L1442">
        <v>104.515513594594</v>
      </c>
      <c r="M1442">
        <v>74.776219346453999</v>
      </c>
      <c r="N1442">
        <v>0.84039931952000702</v>
      </c>
      <c r="O1442">
        <v>41.3427561837455</v>
      </c>
      <c r="P1442">
        <v>19.858823529411701</v>
      </c>
      <c r="Q1442">
        <v>3.1204232547074998E-2</v>
      </c>
    </row>
    <row r="1443" spans="1:17" hidden="1" x14ac:dyDescent="0.3">
      <c r="A1443" t="s">
        <v>3057</v>
      </c>
      <c r="B1443" t="s">
        <v>3058</v>
      </c>
      <c r="C1443" t="s">
        <v>3150</v>
      </c>
      <c r="D1443" t="s">
        <v>120</v>
      </c>
      <c r="E1443">
        <v>1096.7327481249999</v>
      </c>
      <c r="F1443">
        <v>537.25</v>
      </c>
      <c r="G1443">
        <v>79.579670238930603</v>
      </c>
      <c r="H1443">
        <v>22.9120530955954</v>
      </c>
      <c r="I1443">
        <v>96.359069509296404</v>
      </c>
      <c r="J1443">
        <v>2.2346070486323901</v>
      </c>
      <c r="K1443">
        <v>473.09971611627901</v>
      </c>
      <c r="M1443">
        <v>74.623611252520803</v>
      </c>
      <c r="N1443">
        <v>0.633699633699633</v>
      </c>
      <c r="O1443">
        <v>35.867845509539301</v>
      </c>
      <c r="P1443">
        <v>123.760932944606</v>
      </c>
    </row>
    <row r="1444" spans="1:17" hidden="1" x14ac:dyDescent="0.3">
      <c r="A1444" t="s">
        <v>3059</v>
      </c>
      <c r="B1444" t="s">
        <v>3060</v>
      </c>
      <c r="C1444" t="s">
        <v>3150</v>
      </c>
      <c r="D1444" t="s">
        <v>572</v>
      </c>
      <c r="E1444">
        <v>1085.1862555559901</v>
      </c>
      <c r="F1444">
        <v>41.56</v>
      </c>
      <c r="G1444">
        <v>-41.382109247811897</v>
      </c>
      <c r="H1444">
        <v>-2.7261750939152898</v>
      </c>
      <c r="I1444">
        <v>-6.0700183084032604</v>
      </c>
      <c r="J1444">
        <v>-0.89660387994622304</v>
      </c>
      <c r="K1444">
        <v>43.058210043929897</v>
      </c>
      <c r="L1444">
        <v>45.981181994942503</v>
      </c>
      <c r="M1444">
        <v>62.399463466886097</v>
      </c>
      <c r="N1444">
        <v>0.15990581665946099</v>
      </c>
      <c r="O1444">
        <v>61.453320500481198</v>
      </c>
      <c r="P1444">
        <v>14.175824175824101</v>
      </c>
      <c r="Q1444">
        <v>-2.9699112552239001E-2</v>
      </c>
    </row>
    <row r="1445" spans="1:17" hidden="1" x14ac:dyDescent="0.3">
      <c r="A1445" t="s">
        <v>3061</v>
      </c>
      <c r="B1445" t="s">
        <v>3062</v>
      </c>
      <c r="C1445" t="s">
        <v>3150</v>
      </c>
      <c r="D1445" t="s">
        <v>2695</v>
      </c>
      <c r="E1445">
        <v>1084.09071468</v>
      </c>
      <c r="F1445">
        <v>1714</v>
      </c>
      <c r="G1445">
        <v>136.643722161684</v>
      </c>
      <c r="H1445">
        <v>3.76487823679996</v>
      </c>
      <c r="I1445">
        <v>132.50136818225499</v>
      </c>
      <c r="J1445">
        <v>-4.4966793136902599</v>
      </c>
      <c r="K1445">
        <v>1679.8343012478999</v>
      </c>
      <c r="L1445">
        <v>1288.1814243731101</v>
      </c>
      <c r="M1445">
        <v>53.266708528333801</v>
      </c>
      <c r="N1445">
        <v>0.53046911400475705</v>
      </c>
      <c r="O1445">
        <v>20.306301050175001</v>
      </c>
      <c r="P1445">
        <v>218.587360594795</v>
      </c>
      <c r="Q1445">
        <v>0.23452051645782199</v>
      </c>
    </row>
    <row r="1446" spans="1:17" hidden="1" x14ac:dyDescent="0.3">
      <c r="A1446" t="s">
        <v>3063</v>
      </c>
      <c r="B1446" t="s">
        <v>3064</v>
      </c>
      <c r="C1446" t="s">
        <v>3150</v>
      </c>
      <c r="D1446" t="s">
        <v>504</v>
      </c>
      <c r="E1446">
        <v>1080.8431550360001</v>
      </c>
      <c r="F1446">
        <v>62.84</v>
      </c>
      <c r="G1446">
        <v>-28.471745778341401</v>
      </c>
      <c r="H1446">
        <v>-6.37088688349895</v>
      </c>
      <c r="I1446">
        <v>-26.309628076361001</v>
      </c>
      <c r="J1446">
        <v>-3.2647351981325898</v>
      </c>
      <c r="K1446">
        <v>71.420621924542999</v>
      </c>
      <c r="L1446">
        <v>78.202494313405097</v>
      </c>
      <c r="M1446">
        <v>42.747355329571398</v>
      </c>
      <c r="N1446">
        <v>0.825969968847591</v>
      </c>
      <c r="O1446">
        <v>67.0114576702737</v>
      </c>
      <c r="P1446">
        <v>12.3145665773011</v>
      </c>
      <c r="Q1446">
        <v>-8.0085604947933001E-2</v>
      </c>
    </row>
    <row r="1447" spans="1:17" hidden="1" x14ac:dyDescent="0.3">
      <c r="A1447" t="s">
        <v>3065</v>
      </c>
      <c r="B1447" t="s">
        <v>3066</v>
      </c>
      <c r="C1447" t="s">
        <v>3150</v>
      </c>
      <c r="D1447" t="s">
        <v>214</v>
      </c>
      <c r="E1447">
        <v>1079.0169619549999</v>
      </c>
      <c r="F1447">
        <v>680.15</v>
      </c>
      <c r="G1447">
        <v>32.578131763130898</v>
      </c>
      <c r="H1447">
        <v>-4.0333411067518998</v>
      </c>
      <c r="I1447">
        <v>-30.944557048108599</v>
      </c>
      <c r="J1447">
        <v>3.19274456026803</v>
      </c>
      <c r="K1447">
        <v>711.24492980888294</v>
      </c>
      <c r="L1447">
        <v>733.34644995498195</v>
      </c>
      <c r="M1447">
        <v>61.769208900428801</v>
      </c>
      <c r="N1447">
        <v>0.39264628190588402</v>
      </c>
      <c r="O1447">
        <v>60.927736528706902</v>
      </c>
      <c r="P1447">
        <v>71.4519788253088</v>
      </c>
      <c r="Q1447">
        <v>9.3710571569177004E-2</v>
      </c>
    </row>
    <row r="1448" spans="1:17" hidden="1" x14ac:dyDescent="0.3">
      <c r="A1448" t="s">
        <v>3067</v>
      </c>
      <c r="B1448" t="s">
        <v>3068</v>
      </c>
      <c r="C1448" t="s">
        <v>3150</v>
      </c>
      <c r="D1448" t="s">
        <v>80</v>
      </c>
      <c r="E1448">
        <v>1077.6828780000001</v>
      </c>
      <c r="F1448">
        <v>2534.5</v>
      </c>
      <c r="G1448">
        <v>72.428730377661296</v>
      </c>
      <c r="H1448">
        <v>3.97920962518918</v>
      </c>
      <c r="I1448">
        <v>-9.8713063545866397</v>
      </c>
      <c r="J1448">
        <v>1.28580134582297</v>
      </c>
      <c r="K1448">
        <v>2557.0571233688502</v>
      </c>
      <c r="L1448">
        <v>2352.2918208825199</v>
      </c>
      <c r="M1448">
        <v>63.2256165715484</v>
      </c>
      <c r="N1448">
        <v>0.63665203928496805</v>
      </c>
      <c r="O1448">
        <v>39.988163345827502</v>
      </c>
      <c r="P1448">
        <v>126.922732563344</v>
      </c>
      <c r="Q1448">
        <v>0.107116965240711</v>
      </c>
    </row>
    <row r="1449" spans="1:17" hidden="1" x14ac:dyDescent="0.3">
      <c r="A1449" t="s">
        <v>3069</v>
      </c>
      <c r="B1449" t="s">
        <v>3070</v>
      </c>
      <c r="C1449" t="s">
        <v>3150</v>
      </c>
      <c r="D1449" t="s">
        <v>489</v>
      </c>
      <c r="E1449">
        <v>1077.130030106</v>
      </c>
      <c r="F1449">
        <v>206.18</v>
      </c>
      <c r="G1449">
        <v>59.424063999292599</v>
      </c>
      <c r="H1449">
        <v>3.1794680167823999</v>
      </c>
      <c r="I1449">
        <v>39.856315475993803</v>
      </c>
      <c r="J1449">
        <v>-2.7872115278780001</v>
      </c>
      <c r="K1449">
        <v>202.413526394239</v>
      </c>
      <c r="L1449">
        <v>171.223582709612</v>
      </c>
      <c r="M1449">
        <v>48.503378206921802</v>
      </c>
      <c r="N1449">
        <v>1.27730152173899</v>
      </c>
      <c r="O1449">
        <v>14.802599670191</v>
      </c>
      <c r="P1449">
        <v>105.56331006979001</v>
      </c>
      <c r="Q1449">
        <v>6.8846511854134998E-2</v>
      </c>
    </row>
    <row r="1450" spans="1:17" hidden="1" x14ac:dyDescent="0.3">
      <c r="A1450" t="s">
        <v>3071</v>
      </c>
      <c r="B1450" t="s">
        <v>3072</v>
      </c>
      <c r="C1450" t="s">
        <v>3150</v>
      </c>
      <c r="D1450" t="s">
        <v>411</v>
      </c>
      <c r="E1450">
        <v>1076.989356</v>
      </c>
      <c r="F1450">
        <v>154.86000000000001</v>
      </c>
      <c r="G1450">
        <v>-20.684680716281999</v>
      </c>
      <c r="H1450">
        <v>7.3112999985092397</v>
      </c>
      <c r="I1450">
        <v>-5.5235139923911403</v>
      </c>
      <c r="J1450">
        <v>1.0119505676905101</v>
      </c>
      <c r="K1450">
        <v>159.37503241723201</v>
      </c>
      <c r="L1450">
        <v>160.661318351803</v>
      </c>
      <c r="M1450">
        <v>58.2808066723655</v>
      </c>
      <c r="N1450">
        <v>0.19831768665961899</v>
      </c>
      <c r="O1450">
        <v>26.243058246157801</v>
      </c>
      <c r="P1450">
        <v>17.719498289623701</v>
      </c>
      <c r="Q1450">
        <v>8.8277261360839993E-3</v>
      </c>
    </row>
    <row r="1451" spans="1:17" hidden="1" x14ac:dyDescent="0.3">
      <c r="A1451" t="s">
        <v>3073</v>
      </c>
      <c r="B1451" t="s">
        <v>3074</v>
      </c>
      <c r="C1451" t="s">
        <v>3150</v>
      </c>
      <c r="D1451" t="s">
        <v>391</v>
      </c>
      <c r="E1451">
        <v>1074.65268808</v>
      </c>
      <c r="F1451">
        <v>769.15</v>
      </c>
      <c r="G1451">
        <v>-14.735456415991401</v>
      </c>
      <c r="H1451">
        <v>15.356994062877201</v>
      </c>
      <c r="I1451">
        <v>-3.3484344392988898</v>
      </c>
      <c r="J1451">
        <v>15.9638963389183</v>
      </c>
      <c r="K1451">
        <v>711.46598270258505</v>
      </c>
      <c r="M1451">
        <v>75.683415410362898</v>
      </c>
      <c r="N1451">
        <v>1.6129973112525799</v>
      </c>
      <c r="O1451">
        <v>32.867451082363601</v>
      </c>
      <c r="P1451">
        <v>22.4858667091328</v>
      </c>
    </row>
    <row r="1452" spans="1:17" hidden="1" x14ac:dyDescent="0.3">
      <c r="A1452" t="s">
        <v>3075</v>
      </c>
      <c r="B1452" t="s">
        <v>3076</v>
      </c>
      <c r="C1452" t="s">
        <v>3150</v>
      </c>
      <c r="D1452" t="s">
        <v>134</v>
      </c>
      <c r="E1452">
        <v>1073.723684</v>
      </c>
      <c r="F1452">
        <v>54</v>
      </c>
      <c r="G1452">
        <v>197.11494575121901</v>
      </c>
      <c r="H1452">
        <v>15.3877579985406</v>
      </c>
      <c r="I1452">
        <v>48.940787406599902</v>
      </c>
      <c r="J1452">
        <v>-9.6197002807420393</v>
      </c>
      <c r="K1452">
        <v>52.606412400663999</v>
      </c>
      <c r="L1452">
        <v>42.618849757306002</v>
      </c>
      <c r="M1452">
        <v>50.116980480527403</v>
      </c>
      <c r="N1452">
        <v>0.48393064838107602</v>
      </c>
      <c r="O1452">
        <v>18.3333333333333</v>
      </c>
      <c r="P1452">
        <v>223.643991609229</v>
      </c>
      <c r="Q1452">
        <v>0.264567882727194</v>
      </c>
    </row>
    <row r="1453" spans="1:17" hidden="1" x14ac:dyDescent="0.3">
      <c r="A1453" t="s">
        <v>3077</v>
      </c>
      <c r="B1453" t="s">
        <v>3078</v>
      </c>
      <c r="C1453" t="s">
        <v>3150</v>
      </c>
      <c r="D1453" t="s">
        <v>504</v>
      </c>
      <c r="E1453">
        <v>1073.0147999999999</v>
      </c>
      <c r="F1453">
        <v>97.68</v>
      </c>
      <c r="G1453">
        <v>-22.521712676412299</v>
      </c>
      <c r="H1453">
        <v>-0.73258606711595398</v>
      </c>
      <c r="I1453">
        <v>27.111027694903601</v>
      </c>
      <c r="J1453">
        <v>-1.0625365077768001</v>
      </c>
      <c r="K1453">
        <v>92.926345940400694</v>
      </c>
      <c r="L1453">
        <v>85.050360378832494</v>
      </c>
      <c r="M1453">
        <v>50.327955486522001</v>
      </c>
      <c r="N1453">
        <v>0.62617533505524503</v>
      </c>
      <c r="O1453">
        <v>28.675266175266099</v>
      </c>
      <c r="P1453">
        <v>48</v>
      </c>
      <c r="Q1453">
        <v>1.4412240983882E-2</v>
      </c>
    </row>
    <row r="1454" spans="1:17" hidden="1" x14ac:dyDescent="0.3">
      <c r="A1454" t="s">
        <v>3079</v>
      </c>
      <c r="B1454" t="s">
        <v>3080</v>
      </c>
      <c r="C1454" t="s">
        <v>3150</v>
      </c>
      <c r="D1454" t="s">
        <v>51</v>
      </c>
      <c r="E1454">
        <v>1072.5842731499999</v>
      </c>
      <c r="F1454">
        <v>222.3</v>
      </c>
      <c r="G1454">
        <v>-37.761486858205501</v>
      </c>
      <c r="H1454">
        <v>-25.086785378370401</v>
      </c>
      <c r="I1454">
        <v>-11.499093164152001</v>
      </c>
      <c r="J1454">
        <v>0.904021772816478</v>
      </c>
      <c r="K1454">
        <v>277.125984052967</v>
      </c>
      <c r="L1454">
        <v>270.381963144851</v>
      </c>
      <c r="M1454">
        <v>35.7649685044031</v>
      </c>
      <c r="N1454">
        <v>1.1533620349539799</v>
      </c>
      <c r="O1454">
        <v>66.306792622581995</v>
      </c>
      <c r="P1454">
        <v>12.272727272727201</v>
      </c>
      <c r="Q1454">
        <v>-2.4021155060735998E-2</v>
      </c>
    </row>
    <row r="1455" spans="1:17" hidden="1" x14ac:dyDescent="0.3">
      <c r="A1455" t="s">
        <v>3081</v>
      </c>
      <c r="B1455" t="s">
        <v>3082</v>
      </c>
      <c r="C1455" t="s">
        <v>3150</v>
      </c>
      <c r="D1455" t="s">
        <v>418</v>
      </c>
      <c r="E1455">
        <v>1072.3777207000001</v>
      </c>
      <c r="F1455">
        <v>83.02</v>
      </c>
      <c r="G1455">
        <v>1.88652445147271</v>
      </c>
      <c r="H1455">
        <v>-1.2969890024680799</v>
      </c>
      <c r="I1455">
        <v>41.296238774634702</v>
      </c>
      <c r="J1455">
        <v>-12.495518178985799</v>
      </c>
      <c r="K1455">
        <v>95.081662034315997</v>
      </c>
      <c r="L1455">
        <v>82.621785170976295</v>
      </c>
      <c r="M1455">
        <v>28.109102864334201</v>
      </c>
      <c r="N1455">
        <v>3.0002655720916498</v>
      </c>
      <c r="O1455">
        <v>63.454589255601</v>
      </c>
      <c r="P1455">
        <v>78.154506437768205</v>
      </c>
      <c r="Q1455">
        <v>7.1420928092869998E-2</v>
      </c>
    </row>
    <row r="1456" spans="1:17" hidden="1" x14ac:dyDescent="0.3">
      <c r="A1456" t="s">
        <v>3083</v>
      </c>
      <c r="B1456" t="s">
        <v>3084</v>
      </c>
      <c r="C1456" t="s">
        <v>3150</v>
      </c>
      <c r="D1456" t="s">
        <v>21</v>
      </c>
      <c r="E1456">
        <v>1072.22609104</v>
      </c>
      <c r="F1456">
        <v>546.5</v>
      </c>
      <c r="G1456">
        <v>95.095752521143396</v>
      </c>
      <c r="H1456">
        <v>27.815976481446501</v>
      </c>
      <c r="I1456">
        <v>121.09789536869501</v>
      </c>
      <c r="J1456">
        <v>6.7838084911877798</v>
      </c>
      <c r="K1456">
        <v>462.63960522122898</v>
      </c>
      <c r="L1456">
        <v>359.94641540402199</v>
      </c>
      <c r="M1456">
        <v>70.980775590381796</v>
      </c>
      <c r="N1456">
        <v>1.03141759027529</v>
      </c>
      <c r="O1456">
        <v>6.3129002744739298</v>
      </c>
      <c r="P1456">
        <v>154.06787540678701</v>
      </c>
    </row>
    <row r="1457" spans="1:17" hidden="1" x14ac:dyDescent="0.3">
      <c r="A1457" t="s">
        <v>3085</v>
      </c>
      <c r="B1457" t="s">
        <v>3086</v>
      </c>
      <c r="C1457" t="s">
        <v>3150</v>
      </c>
      <c r="D1457" t="s">
        <v>243</v>
      </c>
      <c r="E1457">
        <v>1063.4760000000001</v>
      </c>
      <c r="F1457">
        <v>572.5</v>
      </c>
      <c r="G1457">
        <v>2.9149144698399199</v>
      </c>
      <c r="H1457">
        <v>3.3094406031193602</v>
      </c>
      <c r="I1457">
        <v>13.9786165301475</v>
      </c>
      <c r="J1457">
        <v>-0.92923261962083803</v>
      </c>
      <c r="K1457">
        <v>559.79580939963296</v>
      </c>
      <c r="L1457">
        <v>506.95929007845501</v>
      </c>
      <c r="M1457">
        <v>57.521319745967403</v>
      </c>
      <c r="N1457">
        <v>0.35786551347547402</v>
      </c>
      <c r="O1457">
        <v>20.681222707423501</v>
      </c>
      <c r="P1457">
        <v>37.885356454720601</v>
      </c>
    </row>
    <row r="1458" spans="1:17" hidden="1" x14ac:dyDescent="0.3">
      <c r="A1458" t="s">
        <v>3087</v>
      </c>
      <c r="B1458" t="s">
        <v>3088</v>
      </c>
      <c r="C1458" t="s">
        <v>3150</v>
      </c>
      <c r="D1458" t="s">
        <v>80</v>
      </c>
      <c r="E1458">
        <v>1059.80227616</v>
      </c>
      <c r="F1458">
        <v>415.6</v>
      </c>
      <c r="G1458">
        <v>32.247402800758898</v>
      </c>
      <c r="H1458">
        <v>2.9926087451256098</v>
      </c>
      <c r="I1458">
        <v>-10.0295570860055</v>
      </c>
      <c r="J1458">
        <v>2.6338084911877702</v>
      </c>
      <c r="K1458">
        <v>452.11200107714802</v>
      </c>
      <c r="L1458">
        <v>461.32829463550598</v>
      </c>
      <c r="M1458">
        <v>51.597513408047199</v>
      </c>
      <c r="N1458">
        <v>1.1172753174941801</v>
      </c>
      <c r="O1458">
        <v>70.837343599614996</v>
      </c>
      <c r="P1458">
        <v>74.621848739495803</v>
      </c>
      <c r="Q1458">
        <v>0.136540438986192</v>
      </c>
    </row>
    <row r="1459" spans="1:17" hidden="1" x14ac:dyDescent="0.3">
      <c r="A1459" t="s">
        <v>3089</v>
      </c>
      <c r="B1459" t="s">
        <v>3090</v>
      </c>
      <c r="C1459" t="s">
        <v>3150</v>
      </c>
      <c r="D1459" t="s">
        <v>243</v>
      </c>
      <c r="E1459">
        <v>1057.4853778500001</v>
      </c>
      <c r="F1459">
        <v>433.95</v>
      </c>
      <c r="G1459">
        <v>-16.0459906142638</v>
      </c>
      <c r="H1459">
        <v>11.481398438130601</v>
      </c>
      <c r="I1459">
        <v>2.9327314503119402</v>
      </c>
      <c r="J1459">
        <v>-1.3298439492743701</v>
      </c>
      <c r="K1459">
        <v>424.41880378003498</v>
      </c>
      <c r="L1459">
        <v>429.02614926882399</v>
      </c>
      <c r="M1459">
        <v>56.649992129114302</v>
      </c>
      <c r="N1459">
        <v>0.33928120640403903</v>
      </c>
      <c r="O1459">
        <v>17.893766562968</v>
      </c>
      <c r="P1459">
        <v>19.9917046868519</v>
      </c>
      <c r="Q1459">
        <v>-1.1416368427294999E-2</v>
      </c>
    </row>
    <row r="1460" spans="1:17" hidden="1" x14ac:dyDescent="0.3">
      <c r="A1460" t="s">
        <v>3091</v>
      </c>
      <c r="B1460" t="s">
        <v>3092</v>
      </c>
      <c r="C1460" t="s">
        <v>3150</v>
      </c>
      <c r="D1460" t="s">
        <v>3093</v>
      </c>
      <c r="E1460">
        <v>1055.8219171718899</v>
      </c>
      <c r="F1460">
        <v>989.55</v>
      </c>
      <c r="G1460">
        <v>1099.03333552247</v>
      </c>
      <c r="H1460">
        <v>-0.399256306109741</v>
      </c>
      <c r="I1460">
        <v>653.58582253906297</v>
      </c>
      <c r="K1460">
        <v>832.23651696155298</v>
      </c>
      <c r="L1460">
        <v>460.55083567341302</v>
      </c>
      <c r="M1460">
        <v>94.555005251233993</v>
      </c>
      <c r="N1460">
        <v>0.25414364640883902</v>
      </c>
      <c r="O1460">
        <v>1.01056035571645E-2</v>
      </c>
      <c r="P1460">
        <v>1370.35661218424</v>
      </c>
      <c r="Q1460">
        <v>0.31258150677232199</v>
      </c>
    </row>
    <row r="1461" spans="1:17" hidden="1" x14ac:dyDescent="0.3">
      <c r="A1461" t="s">
        <v>3094</v>
      </c>
      <c r="B1461" t="s">
        <v>3095</v>
      </c>
      <c r="C1461" t="s">
        <v>3150</v>
      </c>
      <c r="D1461" t="s">
        <v>250</v>
      </c>
      <c r="E1461">
        <v>1052.0716161600001</v>
      </c>
      <c r="F1461">
        <v>243.7</v>
      </c>
      <c r="G1461">
        <v>47.726682836930202</v>
      </c>
      <c r="H1461">
        <v>-7.1268753628136903</v>
      </c>
      <c r="I1461">
        <v>-15.911138000420999</v>
      </c>
      <c r="J1461">
        <v>-3.58219394882848</v>
      </c>
      <c r="K1461">
        <v>258.20737624310499</v>
      </c>
      <c r="L1461">
        <v>248.43894081949</v>
      </c>
      <c r="M1461">
        <v>41.2737265020424</v>
      </c>
      <c r="N1461">
        <v>0.78397390544956702</v>
      </c>
      <c r="O1461">
        <v>38.695116947065998</v>
      </c>
      <c r="P1461">
        <v>77.300836667879196</v>
      </c>
      <c r="Q1461">
        <v>9.1276070639080997E-2</v>
      </c>
    </row>
    <row r="1462" spans="1:17" hidden="1" x14ac:dyDescent="0.3">
      <c r="A1462" t="s">
        <v>3096</v>
      </c>
      <c r="B1462" t="s">
        <v>3097</v>
      </c>
      <c r="C1462" t="s">
        <v>3150</v>
      </c>
      <c r="D1462" t="s">
        <v>222</v>
      </c>
      <c r="E1462">
        <v>1043.9780000000001</v>
      </c>
      <c r="F1462">
        <v>8015</v>
      </c>
      <c r="G1462">
        <v>-7.2436076208317299</v>
      </c>
      <c r="H1462">
        <v>0.43188580322359399</v>
      </c>
      <c r="I1462">
        <v>-15.378434569601801</v>
      </c>
      <c r="J1462">
        <v>-4.1231083594376701</v>
      </c>
      <c r="K1462">
        <v>8228.0103392490892</v>
      </c>
      <c r="L1462">
        <v>8128.0726681668502</v>
      </c>
      <c r="M1462">
        <v>33.605998600167197</v>
      </c>
      <c r="N1462">
        <v>0.55987513158372304</v>
      </c>
      <c r="O1462">
        <v>25.402370555208901</v>
      </c>
      <c r="P1462">
        <v>17.518547843171699</v>
      </c>
      <c r="Q1462">
        <v>0.19269045788206299</v>
      </c>
    </row>
    <row r="1463" spans="1:17" hidden="1" x14ac:dyDescent="0.3">
      <c r="A1463" t="s">
        <v>3098</v>
      </c>
      <c r="B1463" t="s">
        <v>3099</v>
      </c>
      <c r="C1463" t="s">
        <v>3150</v>
      </c>
      <c r="D1463" t="s">
        <v>120</v>
      </c>
      <c r="E1463">
        <v>1039.9293487799901</v>
      </c>
      <c r="F1463">
        <v>216.99</v>
      </c>
      <c r="G1463">
        <v>17.5246675391491</v>
      </c>
      <c r="H1463">
        <v>4.1324251824011604</v>
      </c>
      <c r="I1463">
        <v>31.722804798222199</v>
      </c>
      <c r="J1463">
        <v>0.38478172719751702</v>
      </c>
      <c r="K1463">
        <v>219.868083280386</v>
      </c>
      <c r="L1463">
        <v>200.437614383328</v>
      </c>
      <c r="M1463">
        <v>58.330062666897398</v>
      </c>
      <c r="N1463">
        <v>0.36327560850591301</v>
      </c>
      <c r="O1463">
        <v>29.959905986450899</v>
      </c>
      <c r="P1463">
        <v>67.819025522041699</v>
      </c>
    </row>
    <row r="1464" spans="1:17" hidden="1" x14ac:dyDescent="0.3">
      <c r="A1464" t="s">
        <v>3100</v>
      </c>
      <c r="B1464" t="s">
        <v>3101</v>
      </c>
      <c r="C1464" t="s">
        <v>3150</v>
      </c>
      <c r="D1464" t="s">
        <v>3102</v>
      </c>
      <c r="E1464">
        <v>1037.9292</v>
      </c>
      <c r="F1464">
        <v>525.79999999999995</v>
      </c>
      <c r="G1464">
        <v>237.91088654287901</v>
      </c>
      <c r="H1464">
        <v>8.5858662674770194</v>
      </c>
      <c r="I1464">
        <v>43.905887284124702</v>
      </c>
      <c r="J1464">
        <v>2.7838084911877798</v>
      </c>
      <c r="K1464">
        <v>496.58898522594097</v>
      </c>
      <c r="L1464">
        <v>399.96682878831399</v>
      </c>
      <c r="M1464">
        <v>59.850572224880104</v>
      </c>
      <c r="N1464">
        <v>1.1521486643437799</v>
      </c>
      <c r="O1464">
        <v>27.405857740585699</v>
      </c>
      <c r="P1464">
        <v>275.57142857142799</v>
      </c>
    </row>
    <row r="1465" spans="1:17" hidden="1" x14ac:dyDescent="0.3">
      <c r="A1465" t="s">
        <v>3103</v>
      </c>
      <c r="B1465" t="s">
        <v>3104</v>
      </c>
      <c r="C1465" t="s">
        <v>3150</v>
      </c>
      <c r="D1465" t="s">
        <v>18</v>
      </c>
      <c r="E1465">
        <v>1035.7237281600001</v>
      </c>
      <c r="F1465">
        <v>1007.6</v>
      </c>
      <c r="G1465">
        <v>13.021650405620299</v>
      </c>
      <c r="H1465">
        <v>-2.6351156363121899</v>
      </c>
      <c r="I1465">
        <v>-2.13269043062598</v>
      </c>
      <c r="J1465">
        <v>-12.9223318596894</v>
      </c>
      <c r="K1465">
        <v>1005.856463876</v>
      </c>
      <c r="L1465">
        <v>971.28659462960604</v>
      </c>
      <c r="M1465">
        <v>42.515910655449098</v>
      </c>
      <c r="N1465">
        <v>1.0778521760454201</v>
      </c>
      <c r="O1465">
        <v>57.0067487098054</v>
      </c>
      <c r="P1465">
        <v>35.703703703703702</v>
      </c>
      <c r="Q1465">
        <v>0.160979103738533</v>
      </c>
    </row>
    <row r="1466" spans="1:17" hidden="1" x14ac:dyDescent="0.3">
      <c r="A1466" t="s">
        <v>3105</v>
      </c>
      <c r="B1466" t="s">
        <v>3106</v>
      </c>
      <c r="C1466" t="s">
        <v>3150</v>
      </c>
      <c r="D1466" t="s">
        <v>48</v>
      </c>
      <c r="E1466">
        <v>1033.9022396600001</v>
      </c>
      <c r="F1466">
        <v>362.65</v>
      </c>
      <c r="G1466">
        <v>-73.5664835025256</v>
      </c>
      <c r="H1466">
        <v>-4.9813924204353599</v>
      </c>
      <c r="I1466">
        <v>-34.418302983403599</v>
      </c>
      <c r="J1466">
        <v>-5.4738635380132497</v>
      </c>
      <c r="K1466">
        <v>392.89238943664998</v>
      </c>
      <c r="L1466">
        <v>470.20649503594598</v>
      </c>
      <c r="M1466">
        <v>41.1701080071281</v>
      </c>
      <c r="N1466">
        <v>0.19498794683941301</v>
      </c>
      <c r="O1466">
        <v>120.598373086998</v>
      </c>
      <c r="P1466">
        <v>19.469609619502499</v>
      </c>
      <c r="Q1466">
        <v>0.158444386071766</v>
      </c>
    </row>
    <row r="1467" spans="1:17" hidden="1" x14ac:dyDescent="0.3">
      <c r="A1467" t="s">
        <v>3107</v>
      </c>
      <c r="B1467" t="s">
        <v>3108</v>
      </c>
      <c r="C1467" t="s">
        <v>3150</v>
      </c>
      <c r="D1467" t="s">
        <v>21</v>
      </c>
      <c r="E1467">
        <v>1029.6475858199999</v>
      </c>
      <c r="F1467">
        <v>323.3</v>
      </c>
      <c r="G1467">
        <v>51.671176080303397</v>
      </c>
      <c r="H1467">
        <v>24.652514942985</v>
      </c>
      <c r="I1467">
        <v>39.593251858400102</v>
      </c>
      <c r="J1467">
        <v>25.526837234216501</v>
      </c>
      <c r="K1467">
        <v>277.90561320071299</v>
      </c>
      <c r="L1467">
        <v>254.05644728511899</v>
      </c>
      <c r="M1467">
        <v>74.594688922250199</v>
      </c>
      <c r="N1467">
        <v>2.60218662515341</v>
      </c>
      <c r="O1467">
        <v>13.826167646149001</v>
      </c>
      <c r="P1467">
        <v>140.05049005049</v>
      </c>
      <c r="Q1467">
        <v>9.6386789176512E-2</v>
      </c>
    </row>
    <row r="1468" spans="1:17" hidden="1" x14ac:dyDescent="0.3">
      <c r="A1468" t="s">
        <v>3109</v>
      </c>
      <c r="B1468" t="s">
        <v>3110</v>
      </c>
      <c r="C1468" t="s">
        <v>3150</v>
      </c>
      <c r="D1468" t="s">
        <v>504</v>
      </c>
      <c r="E1468">
        <v>1029.3674076100001</v>
      </c>
      <c r="F1468">
        <v>790.55</v>
      </c>
      <c r="G1468">
        <v>-57.362395183604001</v>
      </c>
      <c r="H1468">
        <v>-25.5017103978841</v>
      </c>
      <c r="I1468">
        <v>-43.699290649420703</v>
      </c>
      <c r="J1468">
        <v>-8.5446807610071893</v>
      </c>
      <c r="K1468">
        <v>1038.8564767357</v>
      </c>
      <c r="L1468">
        <v>1212.7749210157799</v>
      </c>
      <c r="M1468">
        <v>20.050472504066899</v>
      </c>
      <c r="N1468">
        <v>1.88827024942346</v>
      </c>
      <c r="O1468">
        <v>96.445512617797704</v>
      </c>
      <c r="P1468">
        <v>2.1250484433535699</v>
      </c>
      <c r="Q1468">
        <v>-9.3772161153307998E-2</v>
      </c>
    </row>
    <row r="1469" spans="1:17" hidden="1" x14ac:dyDescent="0.3">
      <c r="A1469" t="s">
        <v>3111</v>
      </c>
      <c r="B1469" t="s">
        <v>3112</v>
      </c>
      <c r="C1469" t="s">
        <v>3150</v>
      </c>
      <c r="D1469" t="s">
        <v>1452</v>
      </c>
      <c r="E1469">
        <v>1029.0999885900001</v>
      </c>
      <c r="F1469">
        <v>117.93</v>
      </c>
      <c r="G1469">
        <v>-54.798279597803401</v>
      </c>
      <c r="H1469">
        <v>-5.8489218386241397</v>
      </c>
      <c r="I1469">
        <v>-31.8470288302147</v>
      </c>
      <c r="J1469">
        <v>-9.8975656027296495</v>
      </c>
      <c r="K1469">
        <v>133.24530698542699</v>
      </c>
      <c r="L1469">
        <v>149.04491510634699</v>
      </c>
      <c r="M1469">
        <v>22.185348576376001</v>
      </c>
      <c r="N1469">
        <v>1.95267886567648</v>
      </c>
      <c r="O1469">
        <v>61.9604850334944</v>
      </c>
      <c r="P1469">
        <v>0.41723433242506403</v>
      </c>
      <c r="Q1469">
        <v>3.6441583829003997E-2</v>
      </c>
    </row>
    <row r="1470" spans="1:17" hidden="1" x14ac:dyDescent="0.3">
      <c r="A1470" t="s">
        <v>3113</v>
      </c>
      <c r="B1470" t="s">
        <v>3114</v>
      </c>
      <c r="C1470" t="s">
        <v>3150</v>
      </c>
      <c r="D1470" t="s">
        <v>139</v>
      </c>
      <c r="E1470">
        <v>1024.9177119999999</v>
      </c>
      <c r="F1470">
        <v>1.96</v>
      </c>
      <c r="G1470">
        <v>55.4397585568015</v>
      </c>
      <c r="H1470">
        <v>3.2190956989987898</v>
      </c>
      <c r="I1470">
        <v>-47.593062308611998</v>
      </c>
      <c r="J1470">
        <v>-8.4048707540952492</v>
      </c>
      <c r="K1470">
        <v>2.0928658300227498</v>
      </c>
      <c r="L1470">
        <v>2.3085371918350099</v>
      </c>
      <c r="M1470">
        <v>40.544253491274802</v>
      </c>
      <c r="N1470">
        <v>0.26878172676122197</v>
      </c>
      <c r="O1470">
        <v>110.714285714285</v>
      </c>
      <c r="P1470">
        <v>73.643410852713203</v>
      </c>
    </row>
    <row r="1471" spans="1:17" hidden="1" x14ac:dyDescent="0.3">
      <c r="A1471" t="s">
        <v>3115</v>
      </c>
      <c r="B1471" t="s">
        <v>3116</v>
      </c>
      <c r="C1471" t="s">
        <v>3150</v>
      </c>
      <c r="D1471" t="s">
        <v>51</v>
      </c>
      <c r="E1471">
        <v>1023.5376</v>
      </c>
      <c r="F1471">
        <v>204.25</v>
      </c>
      <c r="G1471">
        <v>4.3336739319469597</v>
      </c>
      <c r="H1471">
        <v>6.33084827631839</v>
      </c>
      <c r="I1471">
        <v>-18.110016065892498</v>
      </c>
      <c r="J1471">
        <v>-0.125001400620563</v>
      </c>
      <c r="K1471">
        <v>200.35039232174</v>
      </c>
      <c r="L1471">
        <v>202.409172910108</v>
      </c>
      <c r="M1471">
        <v>64.019044857683198</v>
      </c>
      <c r="N1471">
        <v>0.80003023170685605</v>
      </c>
      <c r="O1471">
        <v>29.742962056303501</v>
      </c>
      <c r="P1471">
        <v>45.788722341184801</v>
      </c>
      <c r="Q1471">
        <v>6.5397011204311004E-2</v>
      </c>
    </row>
    <row r="1472" spans="1:17" hidden="1" x14ac:dyDescent="0.3">
      <c r="A1472" t="s">
        <v>3117</v>
      </c>
      <c r="B1472" t="s">
        <v>3118</v>
      </c>
      <c r="C1472" t="s">
        <v>3150</v>
      </c>
      <c r="D1472" t="s">
        <v>263</v>
      </c>
      <c r="E1472">
        <v>1016.5887667649999</v>
      </c>
      <c r="F1472">
        <v>2581.15</v>
      </c>
      <c r="G1472">
        <v>166.23270880880099</v>
      </c>
      <c r="H1472">
        <v>16.5506480051674</v>
      </c>
      <c r="I1472">
        <v>80.355968516277699</v>
      </c>
      <c r="J1472">
        <v>9.2354907491416096</v>
      </c>
      <c r="K1472">
        <v>2109.3861616632898</v>
      </c>
      <c r="L1472">
        <v>1687.2867075614899</v>
      </c>
      <c r="M1472">
        <v>89.992409159048506</v>
      </c>
      <c r="N1472">
        <v>0.78738931033488102</v>
      </c>
      <c r="O1472">
        <v>0</v>
      </c>
      <c r="P1472">
        <v>209.23086138732401</v>
      </c>
      <c r="Q1472">
        <v>0.21743923151581199</v>
      </c>
    </row>
    <row r="1473" spans="1:17" hidden="1" x14ac:dyDescent="0.3">
      <c r="A1473" t="s">
        <v>3119</v>
      </c>
      <c r="B1473" t="s">
        <v>3120</v>
      </c>
      <c r="C1473" t="s">
        <v>3150</v>
      </c>
      <c r="D1473" t="s">
        <v>51</v>
      </c>
      <c r="E1473">
        <v>1016.3762548</v>
      </c>
      <c r="F1473">
        <v>350.5</v>
      </c>
      <c r="G1473">
        <v>115.947314017095</v>
      </c>
      <c r="H1473">
        <v>25.414556389943101</v>
      </c>
      <c r="I1473">
        <v>109.333731786339</v>
      </c>
      <c r="J1473">
        <v>10.919610960323499</v>
      </c>
      <c r="K1473">
        <v>311.91127075142202</v>
      </c>
      <c r="L1473">
        <v>246.48566756760599</v>
      </c>
      <c r="M1473">
        <v>58.802059887685701</v>
      </c>
      <c r="N1473">
        <v>2.2888810154961599</v>
      </c>
      <c r="O1473">
        <v>14.0085592011412</v>
      </c>
      <c r="P1473">
        <v>141.72413793103399</v>
      </c>
      <c r="Q1473">
        <v>1.2460759693984001E-2</v>
      </c>
    </row>
    <row r="1474" spans="1:17" hidden="1" x14ac:dyDescent="0.3">
      <c r="A1474" t="s">
        <v>3121</v>
      </c>
      <c r="B1474" t="s">
        <v>3122</v>
      </c>
      <c r="C1474" t="s">
        <v>3150</v>
      </c>
      <c r="D1474" t="s">
        <v>489</v>
      </c>
      <c r="E1474">
        <v>1016.03166</v>
      </c>
      <c r="F1474">
        <v>1264.3499999999999</v>
      </c>
      <c r="G1474">
        <v>28.662987799182599</v>
      </c>
      <c r="H1474">
        <v>-1.7328518831712301</v>
      </c>
      <c r="I1474">
        <v>-2.9082276924273098</v>
      </c>
      <c r="J1474">
        <v>-4.2481502304633398</v>
      </c>
      <c r="K1474">
        <v>1265.1544483126099</v>
      </c>
      <c r="L1474">
        <v>1206.34027171359</v>
      </c>
      <c r="M1474">
        <v>58.363488787444901</v>
      </c>
      <c r="N1474">
        <v>0.52134443037771205</v>
      </c>
      <c r="O1474">
        <v>28.113259777751399</v>
      </c>
      <c r="P1474">
        <v>61.053436086873397</v>
      </c>
      <c r="Q1474">
        <v>0.142820579943228</v>
      </c>
    </row>
    <row r="1475" spans="1:17" hidden="1" x14ac:dyDescent="0.3">
      <c r="A1475" t="s">
        <v>3123</v>
      </c>
      <c r="B1475" t="s">
        <v>3124</v>
      </c>
      <c r="C1475" t="s">
        <v>3150</v>
      </c>
      <c r="D1475" t="s">
        <v>983</v>
      </c>
      <c r="E1475">
        <v>1015.4428578</v>
      </c>
      <c r="F1475">
        <v>720.6</v>
      </c>
      <c r="G1475">
        <v>-34.167306959062202</v>
      </c>
      <c r="H1475">
        <v>-1.1786254078921199</v>
      </c>
      <c r="I1475">
        <v>4.8373123658018899</v>
      </c>
      <c r="J1475">
        <v>4.8318332781746198</v>
      </c>
      <c r="K1475">
        <v>753.59238630161803</v>
      </c>
      <c r="L1475">
        <v>731.43215179123899</v>
      </c>
      <c r="M1475">
        <v>63.359677819885199</v>
      </c>
      <c r="N1475">
        <v>0.21071375965588299</v>
      </c>
      <c r="O1475">
        <v>40.160976963641403</v>
      </c>
      <c r="P1475">
        <v>38.045977011494202</v>
      </c>
      <c r="Q1475">
        <v>0.109305184108466</v>
      </c>
    </row>
    <row r="1476" spans="1:17" hidden="1" x14ac:dyDescent="0.3">
      <c r="A1476" t="s">
        <v>3125</v>
      </c>
      <c r="B1476" t="s">
        <v>3126</v>
      </c>
      <c r="C1476" t="s">
        <v>3150</v>
      </c>
      <c r="D1476" t="s">
        <v>411</v>
      </c>
      <c r="E1476">
        <v>1014.46668748799</v>
      </c>
      <c r="F1476">
        <v>50.88</v>
      </c>
      <c r="G1476">
        <v>-53.172580290952801</v>
      </c>
      <c r="H1476">
        <v>-9.0142428980069198</v>
      </c>
      <c r="I1476">
        <v>-29.514847102636601</v>
      </c>
      <c r="J1476">
        <v>-0.95088538636323905</v>
      </c>
      <c r="K1476">
        <v>53.551819989630403</v>
      </c>
      <c r="L1476">
        <v>62.234200983388497</v>
      </c>
      <c r="M1476">
        <v>47.906251320435103</v>
      </c>
      <c r="N1476">
        <v>0.32564254436098999</v>
      </c>
      <c r="O1476">
        <v>67.059748427672901</v>
      </c>
      <c r="P1476">
        <v>3.83673469387755</v>
      </c>
      <c r="Q1476">
        <v>-6.0844986658578001E-2</v>
      </c>
    </row>
    <row r="1477" spans="1:17" hidden="1" x14ac:dyDescent="0.3">
      <c r="A1477" t="s">
        <v>3127</v>
      </c>
      <c r="B1477" t="s">
        <v>3128</v>
      </c>
      <c r="C1477" t="s">
        <v>3150</v>
      </c>
      <c r="D1477" t="s">
        <v>217</v>
      </c>
      <c r="E1477">
        <v>1012.456441635</v>
      </c>
      <c r="F1477">
        <v>963.15</v>
      </c>
      <c r="G1477">
        <v>15.929465575701199</v>
      </c>
      <c r="H1477">
        <v>28.136426320465901</v>
      </c>
      <c r="I1477">
        <v>29.0599216070502</v>
      </c>
      <c r="J1477">
        <v>-0.80491802238215204</v>
      </c>
      <c r="K1477">
        <v>828.75416166333696</v>
      </c>
      <c r="L1477">
        <v>771.66016381085603</v>
      </c>
      <c r="M1477">
        <v>63.4070857592775</v>
      </c>
      <c r="N1477">
        <v>4.8551383635835599</v>
      </c>
      <c r="O1477">
        <v>17.842495976742899</v>
      </c>
      <c r="P1477">
        <v>60.766149223835697</v>
      </c>
      <c r="Q1477">
        <v>8.8244090894439006E-2</v>
      </c>
    </row>
    <row r="1478" spans="1:17" hidden="1" x14ac:dyDescent="0.3">
      <c r="A1478" t="s">
        <v>3129</v>
      </c>
      <c r="B1478" t="s">
        <v>3130</v>
      </c>
      <c r="C1478" t="s">
        <v>3150</v>
      </c>
      <c r="D1478" t="s">
        <v>1511</v>
      </c>
      <c r="E1478">
        <v>1006.231097388</v>
      </c>
      <c r="F1478">
        <v>68.430000000000007</v>
      </c>
      <c r="G1478">
        <v>-33.960063817462398</v>
      </c>
      <c r="H1478">
        <v>-2.4308609259566398</v>
      </c>
      <c r="I1478">
        <v>3.3655803212925002</v>
      </c>
      <c r="J1478">
        <v>-2.5568179137275502</v>
      </c>
      <c r="K1478">
        <v>73.7605578680554</v>
      </c>
      <c r="L1478">
        <v>73.202776699984994</v>
      </c>
      <c r="M1478">
        <v>45.918694553998698</v>
      </c>
      <c r="N1478">
        <v>0.41908704220600401</v>
      </c>
      <c r="O1478">
        <v>43.504310974718599</v>
      </c>
      <c r="P1478">
        <v>34.176470588235297</v>
      </c>
      <c r="Q1478">
        <v>-2.8938980898676001E-2</v>
      </c>
    </row>
    <row r="1479" spans="1:17" hidden="1" x14ac:dyDescent="0.3">
      <c r="A1479" t="s">
        <v>3131</v>
      </c>
      <c r="B1479" t="s">
        <v>3132</v>
      </c>
      <c r="C1479" t="s">
        <v>3150</v>
      </c>
      <c r="D1479" t="s">
        <v>572</v>
      </c>
      <c r="E1479">
        <v>1000.24047</v>
      </c>
      <c r="F1479">
        <v>411.3</v>
      </c>
      <c r="G1479">
        <v>-36.796600716683898</v>
      </c>
      <c r="H1479">
        <v>5.3266052279146896</v>
      </c>
      <c r="I1479">
        <v>-3.3064793263768801</v>
      </c>
      <c r="J1479">
        <v>6.6414452702059798E-2</v>
      </c>
      <c r="K1479">
        <v>424.689659039898</v>
      </c>
      <c r="L1479">
        <v>437.44444554747201</v>
      </c>
      <c r="M1479">
        <v>58.204455299828503</v>
      </c>
      <c r="N1479">
        <v>0.73667877900933698</v>
      </c>
      <c r="O1479">
        <v>42.086068563092603</v>
      </c>
      <c r="P1479">
        <v>19.390420899854799</v>
      </c>
      <c r="Q1479">
        <v>3.2249935308173001E-2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Price_Filter_27_11_2024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2024-11-29T13:46:37Z</dcterms:created>
  <dcterms:modified xsi:type="dcterms:W3CDTF">2024-11-30T03:21:54Z</dcterms:modified>
</cp:coreProperties>
</file>